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68489057e466ad2/Documents/ADR/Resolucion 103/F37- Anexos de infraestructura/F37- Anexos de infraestructura/INFRAESTRUCTURA - anexos tdr/Diseños/"/>
    </mc:Choice>
  </mc:AlternateContent>
  <xr:revisionPtr revIDLastSave="13" documentId="13_ncr:1_{0714163C-3920-4670-80A2-D489729D62E5}" xr6:coauthVersionLast="47" xr6:coauthVersionMax="47" xr10:uidLastSave="{0BD364E9-8CF0-40F1-A7ED-E82E236ADE5D}"/>
  <bookViews>
    <workbookView xWindow="-108" yWindow="-108" windowWidth="23256" windowHeight="12456" xr2:uid="{00000000-000D-0000-FFFF-FFFF00000000}"/>
  </bookViews>
  <sheets>
    <sheet name="COSTO TOTAL" sheetId="7" r:id="rId1"/>
    <sheet name="Unidad de secado V. Unidas" sheetId="2" r:id="rId2"/>
    <sheet name="C. fermentación y acopio V.Unid" sheetId="1" r:id="rId3"/>
    <sheet name="Unidad de secado Caunapi" sheetId="3" r:id="rId4"/>
    <sheet name="C. fermentación y acopio Caunap" sheetId="4" r:id="rId5"/>
    <sheet name="Unidad de secado Mejicano" sheetId="5" r:id="rId6"/>
    <sheet name="C. fermentación y acopio Mejica" sheetId="6" r:id="rId7"/>
    <sheet name="Centro de fermentación y acopio" sheetId="10" r:id="rId8"/>
    <sheet name="Formato - Unidad de secado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10" l="1"/>
  <c r="F82" i="10"/>
  <c r="J81" i="10"/>
  <c r="J78" i="10"/>
  <c r="J77" i="10"/>
  <c r="J76" i="10"/>
  <c r="J75" i="10"/>
  <c r="J74" i="10"/>
  <c r="J73" i="10"/>
  <c r="H69" i="10"/>
  <c r="J69" i="10" s="1"/>
  <c r="H68" i="10"/>
  <c r="J68" i="10" s="1"/>
  <c r="H67" i="10"/>
  <c r="J67" i="10" s="1"/>
  <c r="H25" i="10" s="1"/>
  <c r="H66" i="10"/>
  <c r="J66" i="10" s="1"/>
  <c r="H24" i="10" s="1"/>
  <c r="H64" i="10"/>
  <c r="J64" i="10" s="1"/>
  <c r="H21" i="10" s="1"/>
  <c r="H63" i="10"/>
  <c r="J63" i="10" s="1"/>
  <c r="H18" i="10" s="1"/>
  <c r="G62" i="10"/>
  <c r="J62" i="10" s="1"/>
  <c r="H19" i="10" s="1"/>
  <c r="H61" i="10"/>
  <c r="J61" i="10" s="1"/>
  <c r="G61" i="10"/>
  <c r="G60" i="10"/>
  <c r="H60" i="10" s="1"/>
  <c r="J60" i="10" s="1"/>
  <c r="G59" i="10"/>
  <c r="H59" i="10" s="1"/>
  <c r="J59" i="10" s="1"/>
  <c r="G58" i="10"/>
  <c r="H58" i="10" s="1"/>
  <c r="J58" i="10" s="1"/>
  <c r="G56" i="10"/>
  <c r="J56" i="10" s="1"/>
  <c r="H20" i="10"/>
  <c r="J66" i="9"/>
  <c r="J65" i="9"/>
  <c r="J64" i="9"/>
  <c r="J63" i="9"/>
  <c r="H61" i="9"/>
  <c r="J61" i="9" s="1"/>
  <c r="G60" i="9"/>
  <c r="J60" i="9" s="1"/>
  <c r="J59" i="9"/>
  <c r="G59" i="9"/>
  <c r="J58" i="9"/>
  <c r="H58" i="9"/>
  <c r="H57" i="9"/>
  <c r="J57" i="9" s="1"/>
  <c r="G55" i="9"/>
  <c r="J55" i="9" s="1"/>
  <c r="G54" i="9"/>
  <c r="H54" i="9" s="1"/>
  <c r="J54" i="9" s="1"/>
  <c r="G53" i="9"/>
  <c r="H53" i="9" s="1"/>
  <c r="J53" i="9" s="1"/>
  <c r="G52" i="9"/>
  <c r="H52" i="9" s="1"/>
  <c r="J52" i="9" s="1"/>
  <c r="H17" i="9" s="1"/>
  <c r="J50" i="9"/>
  <c r="G50" i="9"/>
  <c r="H36" i="9"/>
  <c r="H22" i="9"/>
  <c r="H20" i="9"/>
  <c r="H18" i="9"/>
  <c r="H16" i="9"/>
  <c r="H14" i="9"/>
  <c r="H42" i="10" l="1"/>
  <c r="H16" i="10"/>
  <c r="H14" i="10"/>
  <c r="H17" i="10"/>
  <c r="H14" i="2" l="1"/>
  <c r="J83" i="6" l="1"/>
  <c r="F82" i="6"/>
  <c r="J81" i="6"/>
  <c r="J78" i="6"/>
  <c r="J77" i="6"/>
  <c r="J76" i="6"/>
  <c r="J75" i="6"/>
  <c r="J74" i="6"/>
  <c r="J73" i="6"/>
  <c r="H69" i="6"/>
  <c r="J69" i="6" s="1"/>
  <c r="H68" i="6"/>
  <c r="J68" i="6" s="1"/>
  <c r="H67" i="6"/>
  <c r="J67" i="6" s="1"/>
  <c r="J66" i="6"/>
  <c r="H24" i="6" s="1"/>
  <c r="J24" i="6" s="1"/>
  <c r="H66" i="6"/>
  <c r="J64" i="6"/>
  <c r="H64" i="6"/>
  <c r="H63" i="6"/>
  <c r="J63" i="6" s="1"/>
  <c r="H18" i="6" s="1"/>
  <c r="J18" i="6" s="1"/>
  <c r="G62" i="6"/>
  <c r="J62" i="6" s="1"/>
  <c r="H19" i="6" s="1"/>
  <c r="J19" i="6" s="1"/>
  <c r="G61" i="6"/>
  <c r="H61" i="6" s="1"/>
  <c r="J61" i="6" s="1"/>
  <c r="G60" i="6"/>
  <c r="H60" i="6" s="1"/>
  <c r="J60" i="6" s="1"/>
  <c r="G59" i="6"/>
  <c r="H59" i="6" s="1"/>
  <c r="J59" i="6" s="1"/>
  <c r="H58" i="6"/>
  <c r="J58" i="6" s="1"/>
  <c r="G58" i="6"/>
  <c r="G56" i="6"/>
  <c r="J56" i="6" s="1"/>
  <c r="J40" i="6"/>
  <c r="J39" i="6"/>
  <c r="J37" i="6"/>
  <c r="J36" i="6"/>
  <c r="J34" i="6"/>
  <c r="J33" i="6"/>
  <c r="J32" i="6"/>
  <c r="J30" i="6"/>
  <c r="J29" i="6"/>
  <c r="J27" i="6"/>
  <c r="J26" i="6"/>
  <c r="J23" i="6"/>
  <c r="H21" i="6"/>
  <c r="J21" i="6" s="1"/>
  <c r="H20" i="6"/>
  <c r="J20" i="6" s="1"/>
  <c r="J66" i="5"/>
  <c r="J65" i="5"/>
  <c r="J64" i="5"/>
  <c r="J63" i="5"/>
  <c r="H61" i="5"/>
  <c r="J61" i="5" s="1"/>
  <c r="G60" i="5"/>
  <c r="J60" i="5" s="1"/>
  <c r="J59" i="5"/>
  <c r="G59" i="5"/>
  <c r="H58" i="5"/>
  <c r="J58" i="5" s="1"/>
  <c r="H57" i="5"/>
  <c r="J57" i="5" s="1"/>
  <c r="G55" i="5"/>
  <c r="J55" i="5" s="1"/>
  <c r="G54" i="5"/>
  <c r="H54" i="5" s="1"/>
  <c r="J54" i="5" s="1"/>
  <c r="G53" i="5"/>
  <c r="H53" i="5" s="1"/>
  <c r="J53" i="5" s="1"/>
  <c r="G52" i="5"/>
  <c r="H52" i="5" s="1"/>
  <c r="J52" i="5" s="1"/>
  <c r="H17" i="5" s="1"/>
  <c r="J17" i="5" s="1"/>
  <c r="G50" i="5"/>
  <c r="J50" i="5" s="1"/>
  <c r="J36" i="5"/>
  <c r="H36" i="5"/>
  <c r="J34" i="5"/>
  <c r="J32" i="5"/>
  <c r="J31" i="5"/>
  <c r="J30" i="5"/>
  <c r="J29" i="5"/>
  <c r="J27" i="5"/>
  <c r="J25" i="5"/>
  <c r="J24" i="5"/>
  <c r="J23" i="5"/>
  <c r="H22" i="5"/>
  <c r="J22" i="5" s="1"/>
  <c r="H20" i="5"/>
  <c r="J20" i="5" s="1"/>
  <c r="J19" i="5"/>
  <c r="J18" i="5"/>
  <c r="H18" i="5"/>
  <c r="H16" i="5"/>
  <c r="J16" i="5" s="1"/>
  <c r="H14" i="5"/>
  <c r="J14" i="5" s="1"/>
  <c r="J83" i="4"/>
  <c r="F82" i="4"/>
  <c r="J81" i="4"/>
  <c r="J78" i="4"/>
  <c r="J77" i="4"/>
  <c r="J76" i="4"/>
  <c r="J75" i="4"/>
  <c r="J74" i="4"/>
  <c r="J73" i="4"/>
  <c r="H69" i="4"/>
  <c r="J69" i="4" s="1"/>
  <c r="H68" i="4"/>
  <c r="J68" i="4" s="1"/>
  <c r="H67" i="4"/>
  <c r="J67" i="4" s="1"/>
  <c r="J66" i="4"/>
  <c r="H24" i="4" s="1"/>
  <c r="J24" i="4" s="1"/>
  <c r="H66" i="4"/>
  <c r="H64" i="4"/>
  <c r="J64" i="4" s="1"/>
  <c r="H21" i="4" s="1"/>
  <c r="J21" i="4" s="1"/>
  <c r="J63" i="4"/>
  <c r="H63" i="4"/>
  <c r="G62" i="4"/>
  <c r="J62" i="4" s="1"/>
  <c r="H19" i="4" s="1"/>
  <c r="J19" i="4" s="1"/>
  <c r="G61" i="4"/>
  <c r="H61" i="4" s="1"/>
  <c r="J61" i="4" s="1"/>
  <c r="H60" i="4"/>
  <c r="J60" i="4" s="1"/>
  <c r="G60" i="4"/>
  <c r="G59" i="4"/>
  <c r="H59" i="4" s="1"/>
  <c r="J59" i="4" s="1"/>
  <c r="G58" i="4"/>
  <c r="H58" i="4" s="1"/>
  <c r="J58" i="4" s="1"/>
  <c r="J56" i="4"/>
  <c r="H14" i="4" s="1"/>
  <c r="J14" i="4" s="1"/>
  <c r="G56" i="4"/>
  <c r="H42" i="4"/>
  <c r="J42" i="4" s="1"/>
  <c r="J40" i="4"/>
  <c r="J39" i="4"/>
  <c r="J37" i="4"/>
  <c r="J36" i="4"/>
  <c r="J34" i="4"/>
  <c r="J33" i="4"/>
  <c r="J32" i="4"/>
  <c r="J30" i="4"/>
  <c r="J29" i="4"/>
  <c r="J27" i="4"/>
  <c r="J26" i="4"/>
  <c r="J23" i="4"/>
  <c r="H20" i="4"/>
  <c r="J20" i="4" s="1"/>
  <c r="H18" i="4"/>
  <c r="J18" i="4" s="1"/>
  <c r="H16" i="4"/>
  <c r="J16" i="4" s="1"/>
  <c r="J66" i="3"/>
  <c r="J65" i="3"/>
  <c r="J64" i="3"/>
  <c r="J63" i="3"/>
  <c r="H61" i="3"/>
  <c r="J61" i="3" s="1"/>
  <c r="G60" i="3"/>
  <c r="J60" i="3" s="1"/>
  <c r="G59" i="3"/>
  <c r="J59" i="3" s="1"/>
  <c r="H58" i="3"/>
  <c r="J58" i="3" s="1"/>
  <c r="J57" i="3"/>
  <c r="H57" i="3"/>
  <c r="G55" i="3"/>
  <c r="J55" i="3" s="1"/>
  <c r="H54" i="3"/>
  <c r="J54" i="3" s="1"/>
  <c r="G54" i="3"/>
  <c r="G53" i="3"/>
  <c r="H53" i="3" s="1"/>
  <c r="J53" i="3" s="1"/>
  <c r="G52" i="3"/>
  <c r="H52" i="3" s="1"/>
  <c r="J52" i="3" s="1"/>
  <c r="J50" i="3"/>
  <c r="G50" i="3"/>
  <c r="J36" i="3"/>
  <c r="H36" i="3"/>
  <c r="J34" i="3"/>
  <c r="J32" i="3"/>
  <c r="J31" i="3"/>
  <c r="J30" i="3"/>
  <c r="J29" i="3"/>
  <c r="J27" i="3"/>
  <c r="J25" i="3"/>
  <c r="J24" i="3"/>
  <c r="J23" i="3"/>
  <c r="H22" i="3"/>
  <c r="J22" i="3" s="1"/>
  <c r="H20" i="3"/>
  <c r="J20" i="3" s="1"/>
  <c r="J19" i="3"/>
  <c r="J18" i="3"/>
  <c r="H18" i="3"/>
  <c r="H16" i="3"/>
  <c r="J16" i="3" s="1"/>
  <c r="H14" i="3"/>
  <c r="J14" i="3" s="1"/>
  <c r="J42" i="1"/>
  <c r="J40" i="1"/>
  <c r="J39" i="1"/>
  <c r="J37" i="1"/>
  <c r="J36" i="1"/>
  <c r="J33" i="1"/>
  <c r="J34" i="1"/>
  <c r="J32" i="1"/>
  <c r="J30" i="1"/>
  <c r="J29" i="1"/>
  <c r="J26" i="1"/>
  <c r="J27" i="1"/>
  <c r="J23" i="1"/>
  <c r="J34" i="2"/>
  <c r="J30" i="2"/>
  <c r="J31" i="2"/>
  <c r="J32" i="2"/>
  <c r="J29" i="2"/>
  <c r="J27" i="2"/>
  <c r="J23" i="2"/>
  <c r="J24" i="2"/>
  <c r="J25" i="2"/>
  <c r="J22" i="2"/>
  <c r="J18" i="2"/>
  <c r="J19" i="2"/>
  <c r="J20" i="2"/>
  <c r="J14" i="2"/>
  <c r="H42" i="1"/>
  <c r="H20" i="1"/>
  <c r="J20" i="1" s="1"/>
  <c r="H19" i="1"/>
  <c r="J19" i="1" s="1"/>
  <c r="H16" i="1"/>
  <c r="J16" i="1" s="1"/>
  <c r="G50" i="2"/>
  <c r="J50" i="2" s="1"/>
  <c r="J77" i="1"/>
  <c r="J78" i="1"/>
  <c r="F82" i="1"/>
  <c r="J81" i="1"/>
  <c r="G62" i="1"/>
  <c r="J62" i="1" s="1"/>
  <c r="J83" i="1"/>
  <c r="H61" i="2"/>
  <c r="J61" i="2" s="1"/>
  <c r="G60" i="2"/>
  <c r="J60" i="2" s="1"/>
  <c r="J66" i="2"/>
  <c r="J65" i="2"/>
  <c r="J64" i="2"/>
  <c r="J63" i="2"/>
  <c r="J76" i="1"/>
  <c r="H20" i="2"/>
  <c r="H18" i="2"/>
  <c r="H22" i="2"/>
  <c r="G59" i="2"/>
  <c r="J59" i="2" s="1"/>
  <c r="H58" i="2"/>
  <c r="J58" i="2" s="1"/>
  <c r="H57" i="2"/>
  <c r="J57" i="2" s="1"/>
  <c r="G54" i="2"/>
  <c r="H54" i="2" s="1"/>
  <c r="J54" i="2" s="1"/>
  <c r="G53" i="2"/>
  <c r="H53" i="2" s="1"/>
  <c r="J53" i="2" s="1"/>
  <c r="G55" i="2"/>
  <c r="J55" i="2" s="1"/>
  <c r="H36" i="2"/>
  <c r="J36" i="2" s="1"/>
  <c r="H16" i="2"/>
  <c r="J16" i="2" s="1"/>
  <c r="H68" i="1"/>
  <c r="J68" i="1" s="1"/>
  <c r="H69" i="1"/>
  <c r="J69" i="1" s="1"/>
  <c r="H67" i="1"/>
  <c r="J67" i="1" s="1"/>
  <c r="H66" i="1"/>
  <c r="J66" i="1" s="1"/>
  <c r="H24" i="1" s="1"/>
  <c r="J24" i="1" s="1"/>
  <c r="H63" i="1"/>
  <c r="J63" i="1" s="1"/>
  <c r="G60" i="1"/>
  <c r="H60" i="1" s="1"/>
  <c r="J60" i="1" s="1"/>
  <c r="G59" i="1"/>
  <c r="H59" i="1" s="1"/>
  <c r="J59" i="1" s="1"/>
  <c r="G61" i="1"/>
  <c r="H61" i="1" s="1"/>
  <c r="G58" i="1"/>
  <c r="G52" i="2"/>
  <c r="H52" i="2" s="1"/>
  <c r="J52" i="2" s="1"/>
  <c r="J74" i="1"/>
  <c r="J75" i="1"/>
  <c r="J73" i="1"/>
  <c r="H64" i="1"/>
  <c r="J64" i="1" s="1"/>
  <c r="H21" i="1" s="1"/>
  <c r="J21" i="1" s="1"/>
  <c r="G56" i="1"/>
  <c r="J56" i="1" s="1"/>
  <c r="H14" i="1" s="1"/>
  <c r="J14" i="1" s="1"/>
  <c r="H25" i="4" l="1"/>
  <c r="J25" i="4" s="1"/>
  <c r="H17" i="6"/>
  <c r="H25" i="6"/>
  <c r="J25" i="6" s="1"/>
  <c r="J17" i="6"/>
  <c r="H14" i="6"/>
  <c r="J14" i="6" s="1"/>
  <c r="H16" i="6"/>
  <c r="J16" i="6" s="1"/>
  <c r="H42" i="6"/>
  <c r="J42" i="6" s="1"/>
  <c r="J38" i="5"/>
  <c r="H17" i="4"/>
  <c r="J17" i="4" s="1"/>
  <c r="J44" i="4" s="1"/>
  <c r="H17" i="3"/>
  <c r="J17" i="3" s="1"/>
  <c r="J38" i="3" s="1"/>
  <c r="H17" i="2"/>
  <c r="J17" i="2" s="1"/>
  <c r="J38" i="2" s="1"/>
  <c r="H25" i="1"/>
  <c r="J25" i="1" s="1"/>
  <c r="H18" i="1"/>
  <c r="J18" i="1" s="1"/>
  <c r="H58" i="1"/>
  <c r="J58" i="1" s="1"/>
  <c r="J61" i="1"/>
  <c r="J40" i="2" l="1"/>
  <c r="J41" i="2"/>
  <c r="J44" i="6"/>
  <c r="J41" i="5"/>
  <c r="J40" i="5"/>
  <c r="J46" i="4"/>
  <c r="J47" i="4"/>
  <c r="J41" i="3"/>
  <c r="J40" i="3"/>
  <c r="H17" i="1"/>
  <c r="J17" i="1" s="1"/>
  <c r="J44" i="1" s="1"/>
  <c r="J47" i="1" l="1"/>
  <c r="J46" i="1"/>
  <c r="J50" i="1" s="1"/>
  <c r="J52" i="1" s="1"/>
  <c r="D9" i="7" s="1"/>
  <c r="E9" i="7" s="1"/>
  <c r="J44" i="2"/>
  <c r="J46" i="2" s="1"/>
  <c r="D6" i="7" s="1"/>
  <c r="E6" i="7" s="1"/>
  <c r="J44" i="5"/>
  <c r="J46" i="5" s="1"/>
  <c r="D8" i="7" s="1"/>
  <c r="E8" i="7" s="1"/>
  <c r="J46" i="6"/>
  <c r="J47" i="6"/>
  <c r="J50" i="4"/>
  <c r="J52" i="4" s="1"/>
  <c r="D10" i="7" s="1"/>
  <c r="E10" i="7" s="1"/>
  <c r="J44" i="3"/>
  <c r="J46" i="3" s="1"/>
  <c r="D7" i="7" s="1"/>
  <c r="E7" i="7" s="1"/>
  <c r="J50" i="6" l="1"/>
  <c r="J52" i="6" s="1"/>
  <c r="D11" i="7" s="1"/>
  <c r="E11" i="7" s="1"/>
  <c r="E12" i="7" l="1"/>
  <c r="D12" i="7"/>
  <c r="G18" i="7" l="1"/>
</calcChain>
</file>

<file path=xl/sharedStrings.xml><?xml version="1.0" encoding="utf-8"?>
<sst xmlns="http://schemas.openxmlformats.org/spreadsheetml/2006/main" count="1706" uniqueCount="178">
  <si>
    <t>FORMATO DE COTIZACIÓN PARA CONSTRUCCIÓN DE UNIDAD DE SECADO PARA CACAO TIPO</t>
  </si>
  <si>
    <t>a) Localización y fecha de cotización</t>
  </si>
  <si>
    <t>Departamento</t>
  </si>
  <si>
    <t>Nariño</t>
  </si>
  <si>
    <t>Fecha Solicitud</t>
  </si>
  <si>
    <t>Municipio</t>
  </si>
  <si>
    <t>San Andrés de Tumaco</t>
  </si>
  <si>
    <t>Fecha Cotización</t>
  </si>
  <si>
    <t>[Ingresar]</t>
  </si>
  <si>
    <t>Vereda</t>
  </si>
  <si>
    <t>Vigencia</t>
  </si>
  <si>
    <t>b) Información del proveedor</t>
  </si>
  <si>
    <t>Empresa</t>
  </si>
  <si>
    <t>Dirección</t>
  </si>
  <si>
    <t>N.I.T</t>
  </si>
  <si>
    <t>Teléfono contacto</t>
  </si>
  <si>
    <t>Formato de Pago</t>
  </si>
  <si>
    <t xml:space="preserve">PBX </t>
  </si>
  <si>
    <t>e-mail de contacto</t>
  </si>
  <si>
    <t>c) Presupuesto de obra para la construcción del vivero*</t>
  </si>
  <si>
    <t>Descripción</t>
  </si>
  <si>
    <t>Unidad</t>
  </si>
  <si>
    <t>Cantidad</t>
  </si>
  <si>
    <t>Valor unitario</t>
  </si>
  <si>
    <t>Valor Total</t>
  </si>
  <si>
    <t>Preliminares</t>
  </si>
  <si>
    <t>1.1</t>
  </si>
  <si>
    <t>Localización y replanteo</t>
  </si>
  <si>
    <t>M2</t>
  </si>
  <si>
    <t>Excavaciones y  movimientos de tierras</t>
  </si>
  <si>
    <t>2.1</t>
  </si>
  <si>
    <t xml:space="preserve">Descapote: incluye retiro de capa vegetal, material y trasciegos internos </t>
  </si>
  <si>
    <t>2.2</t>
  </si>
  <si>
    <t>Excavación manual: Se debe retirar la totalidad de la capa vegetal en las áreas donde se realizará la implantación. Altura aprox 15 cm. Incluye retiro material y compactación del suelo. Se excavaran los espacios para fundir las zapatas de 0,3x0,3x0,45 m y las viga de cimentación de 0,2x0,2m.</t>
  </si>
  <si>
    <t>M3</t>
  </si>
  <si>
    <t>2.3</t>
  </si>
  <si>
    <t>Relleno con recebo B200 compactado, 10 cm de espesor</t>
  </si>
  <si>
    <t>2.4</t>
  </si>
  <si>
    <t>Colocación de geotextil H para impermeabilización de la losa de contrapiso</t>
  </si>
  <si>
    <t>2.5</t>
  </si>
  <si>
    <t>Capa en triturado o grava sobre geotextil H : 5cm</t>
  </si>
  <si>
    <t>Cimentación</t>
  </si>
  <si>
    <t>3.1</t>
  </si>
  <si>
    <t>Instalación de solado de limpieza, aprox 3 cm de espesor sobre base de excavación</t>
  </si>
  <si>
    <t>3.2</t>
  </si>
  <si>
    <t>Fundición de pedestal en concreto 3000 PSI de 0.40x0.40x0.45 m, según diseño.Incluye acero de refuerzo de malla electrosoldada de 4 mm, 10x10cm.</t>
  </si>
  <si>
    <t>UND</t>
  </si>
  <si>
    <t>3.3</t>
  </si>
  <si>
    <t>Fundición de pedestal en concreto 3000 PSI de 0.20x0.20x0.3 m, según diseño.Incluye acero de refuerzo de malla electrosoldada de 4 mm, 10x10cm.</t>
  </si>
  <si>
    <t>3.4</t>
  </si>
  <si>
    <t>Fundición de Placa de tierra apisonada  espesor 10cm.</t>
  </si>
  <si>
    <t>Estructura de madera aserrada</t>
  </si>
  <si>
    <t>4.1</t>
  </si>
  <si>
    <t>Estructura en madera aserrada para unidad de secado anclada a los pedestales en concreto con conectores de anclaje metálicos para la base de los postes en madera, y anclados a los pedestales en concreto. Cerchas para cubierta en madera apernadas con platinasde fijación a los postes.</t>
  </si>
  <si>
    <t>Carpinteria de madera</t>
  </si>
  <si>
    <t>5.1</t>
  </si>
  <si>
    <t>Suministro e instalación de puerta en Madera, ancho 1.20 m, altura 2m, recubierta en plastico 8 mm y cerradura tipo cerrojo.</t>
  </si>
  <si>
    <t>5.2</t>
  </si>
  <si>
    <t>Suministro e instalación de mesas de secado: 1 mesa con superficie en madera y armazón en aluminio</t>
  </si>
  <si>
    <t>Suministro e instalación de mesas de secado: 1 mesa con superficie en madera, base de malla cacaotera/cafetera y armazón en aluminio</t>
  </si>
  <si>
    <t>Instalación de Marco de ventana de ventilación en cerchas exteriores</t>
  </si>
  <si>
    <t>Cubierta</t>
  </si>
  <si>
    <t>Intalación de cubierta y cerramiento en  polietileno para Invernadero  calibre 8 mm en todos sus costados y cubierta, con sus elementos de fijación superior y lateral. Los elementos de fijación deben garantizar que no se rasgue el plástico durante su manipulación. (se adiciona un 10%)</t>
  </si>
  <si>
    <t>Aseo</t>
  </si>
  <si>
    <t>Aseo general final de obra: Este debe incluir la toda el área intervenida evitando que queden  escombros, montículos de tierra, materiales, etc.</t>
  </si>
  <si>
    <t>COSTO TOTAL DIRECTO</t>
  </si>
  <si>
    <t>Administración (%)</t>
  </si>
  <si>
    <t>Imprevistos (%)</t>
  </si>
  <si>
    <t>Utilidades (%)</t>
  </si>
  <si>
    <t>IVA sobre utilidad (%)</t>
  </si>
  <si>
    <t>COSTO INDIRECTO</t>
  </si>
  <si>
    <t>CALOR TOTAL DE LA OBRA</t>
  </si>
  <si>
    <t>d) Memoria de cantidades del diseño*</t>
  </si>
  <si>
    <t>Ítem</t>
  </si>
  <si>
    <t>Largo (m)</t>
  </si>
  <si>
    <t>Ancho (m)</t>
  </si>
  <si>
    <t>Alto(m)</t>
  </si>
  <si>
    <t>área (m2)</t>
  </si>
  <si>
    <t>Volumen (m3)</t>
  </si>
  <si>
    <t>Total</t>
  </si>
  <si>
    <t>Preliminar</t>
  </si>
  <si>
    <t>-</t>
  </si>
  <si>
    <t>m2</t>
  </si>
  <si>
    <t>Excavación</t>
  </si>
  <si>
    <t>Excavación manual: zapatas</t>
  </si>
  <si>
    <t>m3</t>
  </si>
  <si>
    <t>Recebo para cimentacióm</t>
  </si>
  <si>
    <t>Geomembrana para  cimentación</t>
  </si>
  <si>
    <t>Cimentación y Anclaje</t>
  </si>
  <si>
    <t xml:space="preserve">Zapata de concreto fundido </t>
  </si>
  <si>
    <t>Malla electrosoldada 4 mm, 10x12</t>
  </si>
  <si>
    <t>Malla electrosoldada 4 mm, 10x11</t>
  </si>
  <si>
    <t>m1</t>
  </si>
  <si>
    <t>Piso de tierra compactada 10 cm</t>
  </si>
  <si>
    <t>Estructura</t>
  </si>
  <si>
    <t xml:space="preserve">Columna madera aserrada 10x10cm, </t>
  </si>
  <si>
    <t>m</t>
  </si>
  <si>
    <t>Columna madera aserrada 10x15c0</t>
  </si>
  <si>
    <t>Viga madera serrada 3"X2"</t>
  </si>
  <si>
    <t>Viga madera serrada 3"X6"</t>
  </si>
  <si>
    <t>Listón madera serrada 3"X24" (Armadura)</t>
  </si>
  <si>
    <t>Listóncorrea madera  2"x4" (Armadura)</t>
  </si>
  <si>
    <t>e) Tiempo de ejecución y entrega**</t>
  </si>
  <si>
    <t>Tiempo estimado de construcción y entrega (días)</t>
  </si>
  <si>
    <t>e) Observaciones</t>
  </si>
  <si>
    <t>[Observación]</t>
  </si>
  <si>
    <t>f) Firma del proveedor</t>
  </si>
  <si>
    <t>[Firma]</t>
  </si>
  <si>
    <t>d) Notas de formato</t>
  </si>
  <si>
    <t>*</t>
  </si>
  <si>
    <r>
      <rPr>
        <b/>
        <i/>
        <sz val="9"/>
        <color rgb="FF000000"/>
        <rFont val="Candara"/>
        <family val="2"/>
      </rPr>
      <t>Se solicita que el proveedor evalúe e indique</t>
    </r>
    <r>
      <rPr>
        <i/>
        <sz val="9"/>
        <color rgb="FF000000"/>
        <rFont val="Candara"/>
        <family val="2"/>
      </rPr>
      <t xml:space="preserve"> cuales de los critérios/actividades solicitados está o no dentro de sus capacidades Si ha de agregar algun Ítem u actividad se solicita redactarlo en las observaciones del formato.</t>
    </r>
  </si>
  <si>
    <t>**</t>
  </si>
  <si>
    <t>Campo que hace referencia al tiempo de entrega estimado por el proveedor para cumplir con los critérios seleccionados.</t>
  </si>
  <si>
    <t>FORMATO DE COTIZACIÓN PARA CONSTRUCCIÓN DE UNIDAD DE FERMENTACIÓN Y ACOPIO TRANSITORIO TIPO</t>
  </si>
  <si>
    <t>2.6</t>
  </si>
  <si>
    <t>Excavación manual: Canal de desague y caja de inspección. Altura aprox 30 cm. Incluye retiro material y trasciegos internos.</t>
  </si>
  <si>
    <t>Fundición de anillo de cimentación ce vigas de 20 x20cm en concreto f'c=21.1MPa según diseño. Incluye acero de refuerzo.</t>
  </si>
  <si>
    <t>Fundición de Placa de contrapiso en concreto de 3000 PSI
reforzado con malla espesor 10cm.</t>
  </si>
  <si>
    <t>3.5</t>
  </si>
  <si>
    <t xml:space="preserve">Fundición de canaleta de desague </t>
  </si>
  <si>
    <t>MLIN</t>
  </si>
  <si>
    <t>Estructura en madera inmunizada anclada a los bordillos en concreto y/o placa de contrapiso con conectores de anclaje metálicos para la base de los postes en madera. Incluye la estructura de correas y durmientes de cubierta para la fijación de la teja.</t>
  </si>
  <si>
    <t>4.2</t>
  </si>
  <si>
    <t xml:space="preserve">Cerramiento en sistema de muro prefabricado en concreto/ fibrocemento para exterior de espesor 4-5cm. el sistema se fiajra a la estructura principal  Las construcciones deben quedan perfectamente selladas contra la cubierta y bordillos en concreto, para evitar que ingresen animales. </t>
  </si>
  <si>
    <t>Suministro e instalación de puerta en Madera, ancho 1.20 m, altura 2m, Incluye pintura , marco y cerradura tipo cerrojo.</t>
  </si>
  <si>
    <t xml:space="preserve">Suministro e instalación de cajones de fermentación de cacao </t>
  </si>
  <si>
    <t>5.3</t>
  </si>
  <si>
    <t>Instalación de celosias de madera espaciadas cada 30 cm, vano de 75 cm para ventilación y malla anjeo antimosquitos.</t>
  </si>
  <si>
    <t>Suministro e instalación cubierta en teja termoacústica UPVC o teja de zinc galvanizada con pelicula protectora de humedad. Incluye elementos de fijación.</t>
  </si>
  <si>
    <t>Instalación de canaleta y bajante para conducción de aguas lluvias</t>
  </si>
  <si>
    <t>Instalacions hidráulicas y sanitarias</t>
  </si>
  <si>
    <t>7.1</t>
  </si>
  <si>
    <t>Caj de inspección 50x50x60</t>
  </si>
  <si>
    <t>7.2</t>
  </si>
  <si>
    <t>Pintura epoxica para piso</t>
  </si>
  <si>
    <t>Long (m)</t>
  </si>
  <si>
    <t>Excavación manual: viga de cimentación</t>
  </si>
  <si>
    <t xml:space="preserve">Excavación manual: cja de inspeccción </t>
  </si>
  <si>
    <t xml:space="preserve">Viga de cimentación </t>
  </si>
  <si>
    <t>Varilla corrugada 5 mm</t>
  </si>
  <si>
    <t xml:space="preserve">Columna madera aserrada 15x15cm, </t>
  </si>
  <si>
    <t>Viga continua  madera serrada 4"X6"</t>
  </si>
  <si>
    <t>Celosia de madera de 75 cm de alto, espaciamiento 30 cm, elementos de 5 cm</t>
  </si>
  <si>
    <t>mlin</t>
  </si>
  <si>
    <t>Anjeo-Mosquitero para cubrir celosia</t>
  </si>
  <si>
    <t>Cerramiento de muro prefabricado de concreto e=0,05m</t>
  </si>
  <si>
    <t>Correas de madera 3"X4"</t>
  </si>
  <si>
    <t>Teja UPVC</t>
  </si>
  <si>
    <t>Canalón generico</t>
  </si>
  <si>
    <t xml:space="preserve">90 dias </t>
  </si>
  <si>
    <t>Cada año se debe hacer actulizacion de precios Unitario.</t>
  </si>
  <si>
    <t xml:space="preserve">cada año se debe actualizar precios unitarios </t>
  </si>
  <si>
    <t>eliana.hortua@adr.gov.co</t>
  </si>
  <si>
    <t>Eliana Alexandra Hortua</t>
  </si>
  <si>
    <t>20 de junio 2026</t>
  </si>
  <si>
    <t>Mejicano (Guayabo, El Retorno, Bellavista y Santa
Rosa)</t>
  </si>
  <si>
    <t>REALIZAR LA CONSTRUCCION A TODO COSTO  UNIDAD DE SECADO DE CACAO TIPO CERCHA EN MADERA SEGÚN FICHA TÉCNICA DEL PROYECTO CUYO OBJETO ES: "Fortalecimiento a la cadena productiva del cacao en las comunidades afrocolombianas de los Consejos Comunitarios Unión Rio Caunapi, Rio Mejicano, Veredas Unidas Un Bien Común y el Naranjo del municipio de Tumaco en el departamento de Nariño".</t>
  </si>
  <si>
    <t xml:space="preserve">CONCEPTO </t>
  </si>
  <si>
    <t>VALORES</t>
  </si>
  <si>
    <t xml:space="preserve">VALOR TOTAL DE LA PROPUESTA </t>
  </si>
  <si>
    <t>OBSERVACIONES AL ANEXO:</t>
  </si>
  <si>
    <t>1. Estos valores incluyen IVA</t>
  </si>
  <si>
    <t>2. El costo directo es para el cálculo de la administración del contrato</t>
  </si>
  <si>
    <t>Veredas Unidas (Pital de la costa -Vereda Coime)</t>
  </si>
  <si>
    <t>Caunapi (Dos Quebradas, La Brava, Villa Rica)</t>
  </si>
  <si>
    <t>1. UNIDAD DE SECADO VEREDAS UNIDAS (Pital de la costa -Vereda Coime)</t>
  </si>
  <si>
    <t>2. UNIDAD DE SECADO CAUNAPI (Dos Quebradas, La Brava, Villa Rica)</t>
  </si>
  <si>
    <t>3. UNIDAD DE SECADO MEJICANO (Guayabo, El Retorno, Bellavista y Santa
Rosa)</t>
  </si>
  <si>
    <t xml:space="preserve">NUMERO DE ACOPIO </t>
  </si>
  <si>
    <t>4. CENTRO DE FERMENTACION Y ACOPIO VEREDAS UNIDAS (Pital de la costa -Vereda Coime)</t>
  </si>
  <si>
    <t>6. CENTRO DE FERMENTACION Y ACOPIOMEJICANO (Guayabo, El Retorno, Bellavista y Santa
Rosa)</t>
  </si>
  <si>
    <t>5. CENTRO DE FERMENTACION Y ACOPIO CAUNAPI (Dos Quebradas, La Brava, Villa Rica)</t>
  </si>
  <si>
    <t xml:space="preserve">VALOR TOTAL </t>
  </si>
  <si>
    <t>uni</t>
  </si>
  <si>
    <t>total</t>
  </si>
  <si>
    <t>[Nombre de responsable ]</t>
  </si>
  <si>
    <t>[Identificación de responsable]</t>
  </si>
  <si>
    <t>[correo electrónico de responsable]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</si>
</sst>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0.0000"/>
    <numFmt numFmtId="165" formatCode="0.000"/>
    <numFmt numFmtId="166" formatCode="_(&quot;$&quot;\ * #,##0_);_(&quot;$&quot;\ * \(#,##0\);_(&quot;$&quot;\ * &quot;-&quot;??_);_(@_)"/>
    <numFmt numFmtId="167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ndara"/>
      <family val="2"/>
    </font>
    <font>
      <sz val="11"/>
      <color rgb="FF000000"/>
      <name val="Candara"/>
      <family val="2"/>
    </font>
    <font>
      <b/>
      <sz val="9.6"/>
      <color rgb="FF000000"/>
      <name val="Candara"/>
      <family val="2"/>
    </font>
    <font>
      <i/>
      <sz val="9.6"/>
      <color rgb="FF969696"/>
      <name val="Candara"/>
      <family val="2"/>
    </font>
    <font>
      <b/>
      <sz val="11"/>
      <color rgb="FF000000"/>
      <name val="Candara"/>
      <family val="2"/>
    </font>
    <font>
      <sz val="8"/>
      <name val="Calibri"/>
      <family val="2"/>
      <scheme val="minor"/>
    </font>
    <font>
      <i/>
      <sz val="10"/>
      <color rgb="FF969696"/>
      <name val="Candara"/>
      <family val="2"/>
    </font>
    <font>
      <i/>
      <sz val="9"/>
      <color rgb="FF000000"/>
      <name val="Candara"/>
      <family val="2"/>
    </font>
    <font>
      <b/>
      <i/>
      <sz val="9"/>
      <color rgb="FF000000"/>
      <name val="Candara"/>
      <family val="2"/>
    </font>
    <font>
      <b/>
      <sz val="10"/>
      <color rgb="FF000000"/>
      <name val="Candara"/>
      <family val="2"/>
    </font>
    <font>
      <sz val="12"/>
      <color theme="1"/>
      <name val="Candara"/>
      <family val="2"/>
    </font>
    <font>
      <b/>
      <sz val="12"/>
      <color theme="1"/>
      <name val="Candara"/>
      <family val="2"/>
    </font>
    <font>
      <i/>
      <sz val="9.6"/>
      <color theme="0" tint="-0.34998626667073579"/>
      <name val="Candara"/>
      <family val="2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E9E9E"/>
        <bgColor rgb="FF000000"/>
      </patternFill>
    </fill>
    <fill>
      <patternFill patternType="solid">
        <fgColor rgb="FFDEDE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FEFEF"/>
        <bgColor rgb="FF000000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8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4" fontId="0" fillId="0" borderId="31" xfId="1" applyFont="1" applyBorder="1"/>
    <xf numFmtId="44" fontId="0" fillId="0" borderId="27" xfId="1" applyFont="1" applyBorder="1"/>
    <xf numFmtId="44" fontId="0" fillId="0" borderId="28" xfId="1" applyFont="1" applyBorder="1"/>
    <xf numFmtId="0" fontId="4" fillId="4" borderId="2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2" fontId="4" fillId="4" borderId="23" xfId="0" applyNumberFormat="1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0" borderId="40" xfId="0" applyBorder="1"/>
    <xf numFmtId="0" fontId="0" fillId="0" borderId="41" xfId="0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0" fillId="0" borderId="15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9" fontId="0" fillId="0" borderId="1" xfId="0" applyNumberFormat="1" applyBorder="1"/>
    <xf numFmtId="9" fontId="0" fillId="0" borderId="1" xfId="2" applyFont="1" applyBorder="1"/>
    <xf numFmtId="0" fontId="19" fillId="0" borderId="24" xfId="3" applyFont="1" applyBorder="1" applyAlignment="1">
      <alignment horizontal="center" vertical="center" wrapText="1"/>
    </xf>
    <xf numFmtId="44" fontId="2" fillId="0" borderId="31" xfId="1" applyFont="1" applyBorder="1"/>
    <xf numFmtId="44" fontId="2" fillId="0" borderId="28" xfId="1" applyFont="1" applyBorder="1"/>
    <xf numFmtId="44" fontId="2" fillId="0" borderId="27" xfId="1" applyFont="1" applyBorder="1"/>
    <xf numFmtId="44" fontId="2" fillId="8" borderId="31" xfId="1" applyFont="1" applyFill="1" applyBorder="1"/>
    <xf numFmtId="0" fontId="21" fillId="0" borderId="0" xfId="0" applyFont="1" applyAlignment="1">
      <alignment vertical="center" wrapText="1"/>
    </xf>
    <xf numFmtId="167" fontId="21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wrapText="1"/>
    </xf>
    <xf numFmtId="44" fontId="0" fillId="0" borderId="0" xfId="0" applyNumberFormat="1"/>
    <xf numFmtId="0" fontId="21" fillId="10" borderId="26" xfId="0" applyFont="1" applyFill="1" applyBorder="1" applyAlignment="1">
      <alignment horizontal="center" vertical="center" wrapText="1"/>
    </xf>
    <xf numFmtId="0" fontId="21" fillId="10" borderId="44" xfId="0" applyFont="1" applyFill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>
      <alignment horizontal="center" vertical="center" wrapText="1"/>
    </xf>
    <xf numFmtId="0" fontId="21" fillId="11" borderId="46" xfId="0" applyFont="1" applyFill="1" applyBorder="1" applyAlignment="1">
      <alignment vertical="center" wrapText="1"/>
    </xf>
    <xf numFmtId="166" fontId="21" fillId="11" borderId="47" xfId="0" applyNumberFormat="1" applyFont="1" applyFill="1" applyBorder="1" applyAlignment="1">
      <alignment horizontal="right" vertical="center" wrapText="1"/>
    </xf>
    <xf numFmtId="166" fontId="21" fillId="11" borderId="43" xfId="0" applyNumberFormat="1" applyFont="1" applyFill="1" applyBorder="1" applyAlignment="1">
      <alignment horizontal="right" vertical="center" wrapText="1"/>
    </xf>
    <xf numFmtId="0" fontId="21" fillId="12" borderId="22" xfId="0" applyFont="1" applyFill="1" applyBorder="1" applyAlignment="1">
      <alignment horizontal="center" vertical="center" wrapText="1"/>
    </xf>
    <xf numFmtId="0" fontId="21" fillId="12" borderId="27" xfId="1" applyNumberFormat="1" applyFont="1" applyFill="1" applyBorder="1" applyAlignment="1">
      <alignment horizontal="center" vertical="center" wrapText="1"/>
    </xf>
    <xf numFmtId="44" fontId="22" fillId="12" borderId="3" xfId="1" applyFont="1" applyFill="1" applyBorder="1" applyAlignment="1">
      <alignment vertical="center" wrapText="1"/>
    </xf>
    <xf numFmtId="44" fontId="2" fillId="13" borderId="27" xfId="0" applyNumberFormat="1" applyFont="1" applyFill="1" applyBorder="1"/>
    <xf numFmtId="44" fontId="2" fillId="11" borderId="27" xfId="0" applyNumberFormat="1" applyFont="1" applyFill="1" applyBorder="1"/>
    <xf numFmtId="0" fontId="21" fillId="1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/>
    <xf numFmtId="0" fontId="22" fillId="0" borderId="0" xfId="0" applyFont="1" applyAlignment="1">
      <alignment horizontal="left" vertical="center" wrapText="1"/>
    </xf>
    <xf numFmtId="0" fontId="20" fillId="9" borderId="13" xfId="0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20" fillId="9" borderId="4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4" borderId="2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vertical="top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3" fillId="0" borderId="3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6" fillId="0" borderId="2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2" fillId="8" borderId="29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14" fontId="6" fillId="5" borderId="12" xfId="0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670560</xdr:colOff>
      <xdr:row>75</xdr:row>
      <xdr:rowOff>167640</xdr:rowOff>
    </xdr:from>
    <xdr:to>
      <xdr:col>5</xdr:col>
      <xdr:colOff>115260</xdr:colOff>
      <xdr:row>79</xdr:row>
      <xdr:rowOff>22167</xdr:rowOff>
    </xdr:to>
    <xdr:pic>
      <xdr:nvPicPr>
        <xdr:cNvPr id="2" name="Imagen 1" descr="C:\Users\nazlyriasco\Downloads\WhatsApp Image 2024-08-29 at 3.28.19 PM.jpeg">
          <a:extLst>
            <a:ext uri="{FF2B5EF4-FFF2-40B4-BE49-F238E27FC236}">
              <a16:creationId xmlns:a16="http://schemas.microsoft.com/office/drawing/2014/main" id="{70AE81DA-4CE1-481C-B3E3-2532989D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DFE0DA"/>
            </a:clrFrom>
            <a:clrTo>
              <a:srgbClr val="DFE0D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4" t="32710" r="41429" b="48515"/>
        <a:stretch>
          <a:fillRect/>
        </a:stretch>
      </xdr:blipFill>
      <xdr:spPr bwMode="auto">
        <a:xfrm>
          <a:off x="2971800" y="21092160"/>
          <a:ext cx="1349700" cy="845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810490</xdr:colOff>
      <xdr:row>90</xdr:row>
      <xdr:rowOff>152401</xdr:rowOff>
    </xdr:from>
    <xdr:to>
      <xdr:col>5</xdr:col>
      <xdr:colOff>248263</xdr:colOff>
      <xdr:row>94</xdr:row>
      <xdr:rowOff>0</xdr:rowOff>
    </xdr:to>
    <xdr:pic>
      <xdr:nvPicPr>
        <xdr:cNvPr id="2" name="Imagen 1" descr="C:\Users\nazlyriasco\Downloads\WhatsApp Image 2024-08-29 at 3.28.19 PM.jpeg">
          <a:extLst>
            <a:ext uri="{FF2B5EF4-FFF2-40B4-BE49-F238E27FC236}">
              <a16:creationId xmlns:a16="http://schemas.microsoft.com/office/drawing/2014/main" id="{3318EFFA-74DD-4FE4-B785-00E51DA8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DFE0DA"/>
            </a:clrFrom>
            <a:clrTo>
              <a:srgbClr val="DFE0D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4" t="32710" r="41429" b="48515"/>
        <a:stretch>
          <a:fillRect/>
        </a:stretch>
      </xdr:blipFill>
      <xdr:spPr bwMode="auto">
        <a:xfrm>
          <a:off x="3117272" y="26656146"/>
          <a:ext cx="1349700" cy="845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670560</xdr:colOff>
      <xdr:row>75</xdr:row>
      <xdr:rowOff>167640</xdr:rowOff>
    </xdr:from>
    <xdr:to>
      <xdr:col>5</xdr:col>
      <xdr:colOff>115260</xdr:colOff>
      <xdr:row>79</xdr:row>
      <xdr:rowOff>22167</xdr:rowOff>
    </xdr:to>
    <xdr:pic>
      <xdr:nvPicPr>
        <xdr:cNvPr id="2" name="Imagen 1" descr="C:\Users\nazlyriasco\Downloads\WhatsApp Image 2024-08-29 at 3.28.19 PM.jpeg">
          <a:extLst>
            <a:ext uri="{FF2B5EF4-FFF2-40B4-BE49-F238E27FC236}">
              <a16:creationId xmlns:a16="http://schemas.microsoft.com/office/drawing/2014/main" id="{618A1E71-5439-41D7-8361-A46DBF31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DFE0DA"/>
            </a:clrFrom>
            <a:clrTo>
              <a:srgbClr val="DFE0D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4" t="32710" r="41429" b="48515"/>
        <a:stretch>
          <a:fillRect/>
        </a:stretch>
      </xdr:blipFill>
      <xdr:spPr bwMode="auto">
        <a:xfrm>
          <a:off x="2971800" y="21092160"/>
          <a:ext cx="1349700" cy="845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810490</xdr:colOff>
      <xdr:row>90</xdr:row>
      <xdr:rowOff>152401</xdr:rowOff>
    </xdr:from>
    <xdr:to>
      <xdr:col>5</xdr:col>
      <xdr:colOff>248263</xdr:colOff>
      <xdr:row>94</xdr:row>
      <xdr:rowOff>0</xdr:rowOff>
    </xdr:to>
    <xdr:pic>
      <xdr:nvPicPr>
        <xdr:cNvPr id="2" name="Imagen 1" descr="C:\Users\nazlyriasco\Downloads\WhatsApp Image 2024-08-29 at 3.28.19 PM.jpeg">
          <a:extLst>
            <a:ext uri="{FF2B5EF4-FFF2-40B4-BE49-F238E27FC236}">
              <a16:creationId xmlns:a16="http://schemas.microsoft.com/office/drawing/2014/main" id="{BF854122-9F92-426C-9298-0795F237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DFE0DA"/>
            </a:clrFrom>
            <a:clrTo>
              <a:srgbClr val="DFE0D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4" t="32710" r="41429" b="48515"/>
        <a:stretch>
          <a:fillRect/>
        </a:stretch>
      </xdr:blipFill>
      <xdr:spPr bwMode="auto">
        <a:xfrm>
          <a:off x="3111730" y="26662381"/>
          <a:ext cx="1342773" cy="83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670560</xdr:colOff>
      <xdr:row>75</xdr:row>
      <xdr:rowOff>167640</xdr:rowOff>
    </xdr:from>
    <xdr:to>
      <xdr:col>5</xdr:col>
      <xdr:colOff>115260</xdr:colOff>
      <xdr:row>79</xdr:row>
      <xdr:rowOff>22167</xdr:rowOff>
    </xdr:to>
    <xdr:pic>
      <xdr:nvPicPr>
        <xdr:cNvPr id="2" name="Imagen 1" descr="C:\Users\nazlyriasco\Downloads\WhatsApp Image 2024-08-29 at 3.28.19 PM.jpeg">
          <a:extLst>
            <a:ext uri="{FF2B5EF4-FFF2-40B4-BE49-F238E27FC236}">
              <a16:creationId xmlns:a16="http://schemas.microsoft.com/office/drawing/2014/main" id="{D8C9B158-A394-4790-8BAC-7FD9659B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DFE0DA"/>
            </a:clrFrom>
            <a:clrTo>
              <a:srgbClr val="DFE0D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4" t="32710" r="41429" b="48515"/>
        <a:stretch>
          <a:fillRect/>
        </a:stretch>
      </xdr:blipFill>
      <xdr:spPr bwMode="auto">
        <a:xfrm>
          <a:off x="2971800" y="21092160"/>
          <a:ext cx="1349700" cy="845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810490</xdr:colOff>
      <xdr:row>90</xdr:row>
      <xdr:rowOff>152401</xdr:rowOff>
    </xdr:from>
    <xdr:to>
      <xdr:col>5</xdr:col>
      <xdr:colOff>248263</xdr:colOff>
      <xdr:row>94</xdr:row>
      <xdr:rowOff>0</xdr:rowOff>
    </xdr:to>
    <xdr:pic>
      <xdr:nvPicPr>
        <xdr:cNvPr id="2" name="Imagen 1" descr="C:\Users\nazlyriasco\Downloads\WhatsApp Image 2024-08-29 at 3.28.19 PM.jpeg">
          <a:extLst>
            <a:ext uri="{FF2B5EF4-FFF2-40B4-BE49-F238E27FC236}">
              <a16:creationId xmlns:a16="http://schemas.microsoft.com/office/drawing/2014/main" id="{FAFE92A7-8F67-47A2-A754-7212314A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DFE0DA"/>
            </a:clrFrom>
            <a:clrTo>
              <a:srgbClr val="DFE0D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4" t="32710" r="41429" b="48515"/>
        <a:stretch>
          <a:fillRect/>
        </a:stretch>
      </xdr:blipFill>
      <xdr:spPr bwMode="auto">
        <a:xfrm>
          <a:off x="3111730" y="26662381"/>
          <a:ext cx="1342773" cy="83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ana.hortua@adr.gov.c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liana.hortua@adr.gov.c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liana.hortua@adr.gov.co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liana.hortua@adr.gov.co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eliana.hortua@adr.gov.co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liana.hortua@adr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7B89-74D5-4AAB-8358-D610EBECB2B4}">
  <sheetPr>
    <tabColor theme="7"/>
  </sheetPr>
  <dimension ref="B3:H18"/>
  <sheetViews>
    <sheetView showGridLines="0" tabSelected="1" topLeftCell="A4" workbookViewId="0">
      <selection activeCell="J9" sqref="J9"/>
    </sheetView>
  </sheetViews>
  <sheetFormatPr baseColWidth="10" defaultRowHeight="14.4" x14ac:dyDescent="0.3"/>
  <cols>
    <col min="2" max="2" width="26.5546875" customWidth="1"/>
    <col min="3" max="3" width="27.6640625" customWidth="1"/>
    <col min="4" max="4" width="26.21875" customWidth="1"/>
    <col min="5" max="5" width="23.88671875" customWidth="1"/>
    <col min="6" max="6" width="16.44140625" bestFit="1" customWidth="1"/>
    <col min="7" max="7" width="11.77734375" bestFit="1" customWidth="1"/>
    <col min="8" max="8" width="16.44140625" bestFit="1" customWidth="1"/>
    <col min="10" max="10" width="11.77734375" bestFit="1" customWidth="1"/>
  </cols>
  <sheetData>
    <row r="3" spans="2:8" ht="15" thickBot="1" x14ac:dyDescent="0.35"/>
    <row r="4" spans="2:8" ht="98.4" customHeight="1" thickBot="1" x14ac:dyDescent="0.35">
      <c r="B4" s="75" t="s">
        <v>156</v>
      </c>
      <c r="C4" s="76"/>
      <c r="D4" s="76"/>
      <c r="E4" s="77"/>
    </row>
    <row r="5" spans="2:8" x14ac:dyDescent="0.3">
      <c r="B5" s="59" t="s">
        <v>157</v>
      </c>
      <c r="C5" s="60" t="s">
        <v>168</v>
      </c>
      <c r="D5" s="61" t="s">
        <v>158</v>
      </c>
      <c r="E5" s="62" t="s">
        <v>172</v>
      </c>
      <c r="G5" s="71" t="s">
        <v>173</v>
      </c>
      <c r="H5" s="71" t="s">
        <v>174</v>
      </c>
    </row>
    <row r="6" spans="2:8" ht="43.2" x14ac:dyDescent="0.3">
      <c r="B6" s="66" t="s">
        <v>165</v>
      </c>
      <c r="C6" s="67">
        <v>2</v>
      </c>
      <c r="D6" s="68">
        <f>+'Unidad de secado V. Unidas'!J46</f>
        <v>40076835.108184673</v>
      </c>
      <c r="E6" s="69">
        <f t="shared" ref="E6:E11" si="0">+C6*D6</f>
        <v>80153670.216369346</v>
      </c>
    </row>
    <row r="7" spans="2:8" ht="43.2" x14ac:dyDescent="0.3">
      <c r="B7" s="66" t="s">
        <v>166</v>
      </c>
      <c r="C7" s="67">
        <v>3</v>
      </c>
      <c r="D7" s="68">
        <f>+'Unidad de secado Caunapi'!J46</f>
        <v>37634481.836417153</v>
      </c>
      <c r="E7" s="69">
        <f t="shared" si="0"/>
        <v>112903445.50925146</v>
      </c>
    </row>
    <row r="8" spans="2:8" ht="57.6" x14ac:dyDescent="0.3">
      <c r="B8" s="66" t="s">
        <v>167</v>
      </c>
      <c r="C8" s="67">
        <v>4</v>
      </c>
      <c r="D8" s="68">
        <f>+'Unidad de secado Mejicano'!J46</f>
        <v>38558161.836417153</v>
      </c>
      <c r="E8" s="69">
        <f t="shared" si="0"/>
        <v>154232647.34566861</v>
      </c>
    </row>
    <row r="9" spans="2:8" ht="57.6" x14ac:dyDescent="0.3">
      <c r="B9" s="66" t="s">
        <v>169</v>
      </c>
      <c r="C9" s="67">
        <v>2</v>
      </c>
      <c r="D9" s="68">
        <f>+'C. fermentación y acopio V.Unid'!J52</f>
        <v>32019519</v>
      </c>
      <c r="E9" s="69">
        <f t="shared" si="0"/>
        <v>64039038</v>
      </c>
    </row>
    <row r="10" spans="2:8" ht="58.2" customHeight="1" x14ac:dyDescent="0.3">
      <c r="B10" s="66" t="s">
        <v>171</v>
      </c>
      <c r="C10" s="67">
        <v>3</v>
      </c>
      <c r="D10" s="68">
        <f>+'C. fermentación y acopio Caunap'!J52</f>
        <v>26307710.5</v>
      </c>
      <c r="E10" s="69">
        <f t="shared" si="0"/>
        <v>78923131.5</v>
      </c>
    </row>
    <row r="11" spans="2:8" ht="72" x14ac:dyDescent="0.3">
      <c r="B11" s="66" t="s">
        <v>170</v>
      </c>
      <c r="C11" s="67">
        <v>4</v>
      </c>
      <c r="D11" s="68">
        <f>+'C. fermentación y acopio Mejica'!J52</f>
        <v>30575339.537799999</v>
      </c>
      <c r="E11" s="69">
        <f t="shared" si="0"/>
        <v>122301358.1512</v>
      </c>
    </row>
    <row r="12" spans="2:8" ht="29.4" thickBot="1" x14ac:dyDescent="0.35">
      <c r="B12" s="63" t="s">
        <v>159</v>
      </c>
      <c r="C12" s="64"/>
      <c r="D12" s="65">
        <f>SUM(D6:D11)</f>
        <v>205172047.81881899</v>
      </c>
      <c r="E12" s="70">
        <f>+SUM(E6:E11)</f>
        <v>612553290.72248936</v>
      </c>
      <c r="F12">
        <v>612553292</v>
      </c>
      <c r="H12" s="58"/>
    </row>
    <row r="13" spans="2:8" x14ac:dyDescent="0.3">
      <c r="B13" s="55"/>
      <c r="C13" s="56"/>
    </row>
    <row r="14" spans="2:8" x14ac:dyDescent="0.3">
      <c r="B14" s="57"/>
      <c r="C14" s="57"/>
    </row>
    <row r="15" spans="2:8" x14ac:dyDescent="0.3">
      <c r="B15" s="57"/>
      <c r="C15" s="57"/>
      <c r="H15" s="58"/>
    </row>
    <row r="16" spans="2:8" x14ac:dyDescent="0.3">
      <c r="B16" s="72" t="s">
        <v>160</v>
      </c>
      <c r="C16" s="73"/>
    </row>
    <row r="17" spans="2:7" x14ac:dyDescent="0.3">
      <c r="B17" s="74" t="s">
        <v>161</v>
      </c>
      <c r="C17" s="73"/>
    </row>
    <row r="18" spans="2:7" x14ac:dyDescent="0.3">
      <c r="B18" s="74" t="s">
        <v>162</v>
      </c>
      <c r="C18" s="73"/>
      <c r="G18" s="58">
        <f>+E12-F12</f>
        <v>-1.2775106430053711</v>
      </c>
    </row>
  </sheetData>
  <mergeCells count="4">
    <mergeCell ref="B16:C16"/>
    <mergeCell ref="B17:C17"/>
    <mergeCell ref="B18:C18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8FDF-5433-4B30-954E-0761B6E0AC41}">
  <sheetPr>
    <tabColor theme="9"/>
  </sheetPr>
  <dimension ref="A1:K82"/>
  <sheetViews>
    <sheetView showGridLines="0" topLeftCell="A47" zoomScaleNormal="100" workbookViewId="0">
      <selection activeCell="S27" sqref="S27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93">
        <v>46193</v>
      </c>
      <c r="I3" s="94"/>
      <c r="J3" s="94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95">
        <v>46193</v>
      </c>
      <c r="I4" s="78"/>
      <c r="J4" s="78"/>
      <c r="K4" s="12"/>
    </row>
    <row r="5" spans="1:11" x14ac:dyDescent="0.3">
      <c r="A5" s="11"/>
      <c r="B5" s="1" t="s">
        <v>9</v>
      </c>
      <c r="C5" s="78" t="s">
        <v>163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6.4*12.4</f>
        <v>79.360000000000014</v>
      </c>
      <c r="I14" s="17">
        <v>1000</v>
      </c>
      <c r="J14" s="17">
        <f>+H14*I14</f>
        <v>79360.000000000015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6.4*12.4</f>
        <v>79.360000000000014</v>
      </c>
      <c r="I16" s="17">
        <v>3000</v>
      </c>
      <c r="J16" s="17">
        <f>+H16*I16</f>
        <v>238080.00000000003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10.8+J52+J53</f>
        <v>11.202909257822892</v>
      </c>
      <c r="I17" s="17">
        <v>90000</v>
      </c>
      <c r="J17" s="17">
        <f t="shared" ref="J17:J20" si="0">+H17*I17</f>
        <v>1008261.8332040603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72*0.1</f>
        <v>7.2</v>
      </c>
      <c r="I18" s="17">
        <v>100000</v>
      </c>
      <c r="J18" s="17">
        <f t="shared" si="0"/>
        <v>720000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34</v>
      </c>
      <c r="H19" s="8">
        <v>72</v>
      </c>
      <c r="I19" s="17">
        <v>60000</v>
      </c>
      <c r="J19" s="17">
        <f t="shared" si="0"/>
        <v>4320000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72*0.05</f>
        <v>3.6</v>
      </c>
      <c r="I20" s="17">
        <v>150000</v>
      </c>
      <c r="J20" s="17">
        <f t="shared" si="0"/>
        <v>540000</v>
      </c>
      <c r="K20" s="12"/>
    </row>
    <row r="21" spans="1:11" ht="17.25" customHeight="1" x14ac:dyDescent="0.3">
      <c r="A21" s="45">
        <v>3</v>
      </c>
      <c r="B21" s="3" t="s">
        <v>41</v>
      </c>
      <c r="C21" s="4"/>
      <c r="D21" s="4"/>
      <c r="E21" s="4"/>
      <c r="F21" s="4"/>
      <c r="G21" s="4"/>
      <c r="H21" s="4"/>
      <c r="I21" s="4"/>
      <c r="J21" s="5"/>
      <c r="K21" s="12"/>
    </row>
    <row r="22" spans="1:11" ht="33.75" customHeight="1" x14ac:dyDescent="0.3">
      <c r="A22" s="13" t="s">
        <v>42</v>
      </c>
      <c r="B22" s="112" t="s">
        <v>43</v>
      </c>
      <c r="C22" s="112"/>
      <c r="D22" s="112"/>
      <c r="E22" s="112"/>
      <c r="F22" s="112"/>
      <c r="G22" s="6" t="s">
        <v>28</v>
      </c>
      <c r="H22" s="8">
        <f>12*6</f>
        <v>72</v>
      </c>
      <c r="I22" s="17">
        <v>50000</v>
      </c>
      <c r="J22" s="47">
        <f>+H22*I22</f>
        <v>3600000</v>
      </c>
      <c r="K22" s="12"/>
    </row>
    <row r="23" spans="1:11" ht="33.75" customHeight="1" x14ac:dyDescent="0.3">
      <c r="A23" s="13" t="s">
        <v>44</v>
      </c>
      <c r="B23" s="112" t="s">
        <v>45</v>
      </c>
      <c r="C23" s="113"/>
      <c r="D23" s="113"/>
      <c r="E23" s="113"/>
      <c r="F23" s="113"/>
      <c r="G23" s="6" t="s">
        <v>46</v>
      </c>
      <c r="H23" s="6">
        <v>10</v>
      </c>
      <c r="I23" s="17">
        <v>210000</v>
      </c>
      <c r="J23" s="47">
        <f t="shared" ref="J23:J25" si="1">+H23*I23</f>
        <v>2100000</v>
      </c>
      <c r="K23" s="12"/>
    </row>
    <row r="24" spans="1:11" ht="33.75" customHeight="1" x14ac:dyDescent="0.3">
      <c r="A24" s="13" t="s">
        <v>47</v>
      </c>
      <c r="B24" s="112" t="s">
        <v>48</v>
      </c>
      <c r="C24" s="113"/>
      <c r="D24" s="113"/>
      <c r="E24" s="113"/>
      <c r="F24" s="113"/>
      <c r="G24" s="6" t="s">
        <v>46</v>
      </c>
      <c r="H24" s="6">
        <v>4</v>
      </c>
      <c r="I24" s="17">
        <v>200000</v>
      </c>
      <c r="J24" s="47">
        <f t="shared" si="1"/>
        <v>800000</v>
      </c>
      <c r="K24" s="12"/>
    </row>
    <row r="25" spans="1:11" ht="18.75" customHeight="1" x14ac:dyDescent="0.3">
      <c r="A25" s="13" t="s">
        <v>49</v>
      </c>
      <c r="B25" s="103" t="s">
        <v>50</v>
      </c>
      <c r="C25" s="104"/>
      <c r="D25" s="104"/>
      <c r="E25" s="104"/>
      <c r="F25" s="105"/>
      <c r="G25" s="6" t="s">
        <v>28</v>
      </c>
      <c r="H25" s="6">
        <v>72</v>
      </c>
      <c r="I25" s="17">
        <v>55000</v>
      </c>
      <c r="J25" s="47">
        <f t="shared" si="1"/>
        <v>3960000</v>
      </c>
      <c r="K25" s="12"/>
    </row>
    <row r="26" spans="1:11" x14ac:dyDescent="0.3">
      <c r="A26" s="13">
        <v>4</v>
      </c>
      <c r="B26" s="99" t="s">
        <v>51</v>
      </c>
      <c r="C26" s="100"/>
      <c r="D26" s="100"/>
      <c r="E26" s="100"/>
      <c r="F26" s="100"/>
      <c r="G26" s="100"/>
      <c r="H26" s="100"/>
      <c r="I26" s="100"/>
      <c r="J26" s="101"/>
      <c r="K26" s="12"/>
    </row>
    <row r="27" spans="1:11" ht="66" customHeight="1" x14ac:dyDescent="0.3">
      <c r="A27" s="13" t="s">
        <v>52</v>
      </c>
      <c r="B27" s="112" t="s">
        <v>53</v>
      </c>
      <c r="C27" s="112"/>
      <c r="D27" s="112"/>
      <c r="E27" s="112"/>
      <c r="F27" s="112"/>
      <c r="G27" s="6" t="s">
        <v>28</v>
      </c>
      <c r="H27" s="8">
        <v>72</v>
      </c>
      <c r="I27" s="17">
        <v>50000</v>
      </c>
      <c r="J27" s="17">
        <f>+H27*I27</f>
        <v>3600000</v>
      </c>
      <c r="K27" s="12"/>
    </row>
    <row r="28" spans="1:11" ht="17.25" customHeight="1" x14ac:dyDescent="0.3">
      <c r="A28" s="13">
        <v>5</v>
      </c>
      <c r="B28" s="99" t="s">
        <v>54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30.75" customHeight="1" x14ac:dyDescent="0.3">
      <c r="A29" s="13" t="s">
        <v>55</v>
      </c>
      <c r="B29" s="112" t="s">
        <v>56</v>
      </c>
      <c r="C29" s="112"/>
      <c r="D29" s="112"/>
      <c r="E29" s="112"/>
      <c r="F29" s="112"/>
      <c r="G29" s="6" t="s">
        <v>46</v>
      </c>
      <c r="H29" s="6">
        <v>2</v>
      </c>
      <c r="I29" s="17">
        <v>400000</v>
      </c>
      <c r="J29" s="17">
        <f>+H29*I29</f>
        <v>800000</v>
      </c>
      <c r="K29" s="12"/>
    </row>
    <row r="30" spans="1:11" ht="30.75" customHeight="1" x14ac:dyDescent="0.3">
      <c r="A30" s="13" t="s">
        <v>57</v>
      </c>
      <c r="B30" s="112" t="s">
        <v>58</v>
      </c>
      <c r="C30" s="112"/>
      <c r="D30" s="112"/>
      <c r="E30" s="112"/>
      <c r="F30" s="112"/>
      <c r="G30" s="6" t="s">
        <v>46</v>
      </c>
      <c r="H30" s="6">
        <v>1</v>
      </c>
      <c r="I30" s="17">
        <v>4200000</v>
      </c>
      <c r="J30" s="17">
        <f t="shared" ref="J30:J32" si="2">+H30*I30</f>
        <v>4200000</v>
      </c>
      <c r="K30" s="12"/>
    </row>
    <row r="31" spans="1:11" ht="30.75" customHeight="1" x14ac:dyDescent="0.3">
      <c r="A31" s="13">
        <v>5.3</v>
      </c>
      <c r="B31" s="112" t="s">
        <v>59</v>
      </c>
      <c r="C31" s="112"/>
      <c r="D31" s="112"/>
      <c r="E31" s="112"/>
      <c r="F31" s="112"/>
      <c r="G31" s="6" t="s">
        <v>46</v>
      </c>
      <c r="H31" s="6">
        <v>1</v>
      </c>
      <c r="I31" s="17">
        <v>3700000</v>
      </c>
      <c r="J31" s="17">
        <f t="shared" si="2"/>
        <v>3700000</v>
      </c>
      <c r="K31" s="12"/>
    </row>
    <row r="32" spans="1:11" ht="30.75" customHeight="1" x14ac:dyDescent="0.3">
      <c r="A32" s="13">
        <v>5.4</v>
      </c>
      <c r="B32" s="103" t="s">
        <v>60</v>
      </c>
      <c r="C32" s="104"/>
      <c r="D32" s="104"/>
      <c r="E32" s="104"/>
      <c r="F32" s="105"/>
      <c r="G32" s="6" t="s">
        <v>46</v>
      </c>
      <c r="H32" s="6">
        <v>2</v>
      </c>
      <c r="I32" s="17">
        <v>250000</v>
      </c>
      <c r="J32" s="17">
        <f t="shared" si="2"/>
        <v>500000</v>
      </c>
      <c r="K32" s="12"/>
    </row>
    <row r="33" spans="1:11" x14ac:dyDescent="0.3">
      <c r="A33" s="45">
        <v>6</v>
      </c>
      <c r="B33" s="99" t="s">
        <v>61</v>
      </c>
      <c r="C33" s="100"/>
      <c r="D33" s="100"/>
      <c r="E33" s="100"/>
      <c r="F33" s="100"/>
      <c r="G33" s="100"/>
      <c r="H33" s="100"/>
      <c r="I33" s="100"/>
      <c r="J33" s="101"/>
      <c r="K33" s="12"/>
    </row>
    <row r="34" spans="1:11" ht="63" customHeight="1" x14ac:dyDescent="0.3">
      <c r="A34" s="13">
        <v>6.1</v>
      </c>
      <c r="B34" s="112" t="s">
        <v>62</v>
      </c>
      <c r="C34" s="112"/>
      <c r="D34" s="112"/>
      <c r="E34" s="112"/>
      <c r="F34" s="112"/>
      <c r="G34" s="6" t="s">
        <v>28</v>
      </c>
      <c r="H34" s="6">
        <v>181</v>
      </c>
      <c r="I34" s="17">
        <v>25000</v>
      </c>
      <c r="J34" s="17">
        <f>+H34*I34</f>
        <v>4525000</v>
      </c>
      <c r="K34" s="12"/>
    </row>
    <row r="35" spans="1:11" x14ac:dyDescent="0.3">
      <c r="A35" s="45">
        <v>8</v>
      </c>
      <c r="B35" s="99" t="s">
        <v>63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6" customHeight="1" x14ac:dyDescent="0.3">
      <c r="A36" s="13">
        <v>8.1</v>
      </c>
      <c r="B36" s="112" t="s">
        <v>64</v>
      </c>
      <c r="C36" s="113"/>
      <c r="D36" s="113"/>
      <c r="E36" s="113"/>
      <c r="F36" s="113"/>
      <c r="G36" s="6" t="s">
        <v>28</v>
      </c>
      <c r="H36" s="6">
        <f>6.4*12.4</f>
        <v>79.360000000000014</v>
      </c>
      <c r="I36" s="17">
        <v>2000</v>
      </c>
      <c r="J36" s="17">
        <f>+H36*I36</f>
        <v>158720.00000000003</v>
      </c>
      <c r="K36" s="12"/>
    </row>
    <row r="37" spans="1:11" ht="6.75" customHeight="1" thickBot="1" x14ac:dyDescent="0.35">
      <c r="A37" s="2"/>
      <c r="B37" s="114"/>
      <c r="C37" s="115"/>
      <c r="D37" s="115"/>
      <c r="E37" s="115"/>
      <c r="F37" s="115"/>
      <c r="G37" s="116"/>
      <c r="H37" s="117"/>
      <c r="I37" s="117"/>
      <c r="J37" s="118"/>
      <c r="K37" s="12"/>
    </row>
    <row r="38" spans="1:11" x14ac:dyDescent="0.3">
      <c r="A38" s="2"/>
      <c r="B38" s="119"/>
      <c r="C38" s="119"/>
      <c r="D38" s="119"/>
      <c r="E38" s="119"/>
      <c r="F38" s="119"/>
      <c r="G38" s="120" t="s">
        <v>65</v>
      </c>
      <c r="H38" s="121"/>
      <c r="I38" s="121"/>
      <c r="J38" s="20">
        <f>+J14+J16+J17+J18+J19+J20+J22+J23+J24+J25+J27+J29+J30+J31+J32+J34+J36</f>
        <v>34849421.833204061</v>
      </c>
      <c r="K38" s="12"/>
    </row>
    <row r="39" spans="1:11" ht="7.5" customHeight="1" x14ac:dyDescent="0.3">
      <c r="A39" s="2"/>
      <c r="B39" s="119"/>
      <c r="C39" s="119"/>
      <c r="D39" s="119"/>
      <c r="E39" s="119"/>
      <c r="F39" s="119"/>
      <c r="G39" s="122"/>
      <c r="H39" s="123"/>
      <c r="I39" s="123"/>
      <c r="J39" s="127"/>
      <c r="K39" s="12"/>
    </row>
    <row r="40" spans="1:11" x14ac:dyDescent="0.3">
      <c r="A40" s="2"/>
      <c r="B40" s="119"/>
      <c r="C40" s="119"/>
      <c r="D40" s="119"/>
      <c r="E40" s="119"/>
      <c r="F40" s="119"/>
      <c r="G40" s="122" t="s">
        <v>66</v>
      </c>
      <c r="H40" s="123"/>
      <c r="I40" s="48">
        <v>0.05</v>
      </c>
      <c r="J40" s="21">
        <f>+J38*I40</f>
        <v>1742471.0916602032</v>
      </c>
      <c r="K40" s="12"/>
    </row>
    <row r="41" spans="1:11" x14ac:dyDescent="0.3">
      <c r="A41" s="2"/>
      <c r="B41" s="119"/>
      <c r="C41" s="119"/>
      <c r="D41" s="119"/>
      <c r="E41" s="119"/>
      <c r="F41" s="119"/>
      <c r="G41" s="122" t="s">
        <v>67</v>
      </c>
      <c r="H41" s="123"/>
      <c r="I41" s="49">
        <v>0.1</v>
      </c>
      <c r="J41" s="21">
        <f>+J38*I41</f>
        <v>3484942.1833204064</v>
      </c>
      <c r="K41" s="12"/>
    </row>
    <row r="42" spans="1:11" x14ac:dyDescent="0.3">
      <c r="A42" s="2"/>
      <c r="B42" s="119"/>
      <c r="C42" s="119"/>
      <c r="D42" s="119"/>
      <c r="E42" s="119"/>
      <c r="F42" s="119"/>
      <c r="G42" s="122" t="s">
        <v>68</v>
      </c>
      <c r="H42" s="123"/>
      <c r="I42" s="2"/>
      <c r="J42" s="21">
        <v>0</v>
      </c>
      <c r="K42" s="12"/>
    </row>
    <row r="43" spans="1:11" x14ac:dyDescent="0.3">
      <c r="A43" s="2"/>
      <c r="B43" s="124"/>
      <c r="C43" s="124"/>
      <c r="D43" s="124"/>
      <c r="E43" s="124"/>
      <c r="F43" s="124"/>
      <c r="G43" s="122" t="s">
        <v>69</v>
      </c>
      <c r="H43" s="123"/>
      <c r="I43" s="2"/>
      <c r="J43" s="21">
        <v>0</v>
      </c>
      <c r="K43" s="12"/>
    </row>
    <row r="44" spans="1:11" x14ac:dyDescent="0.3">
      <c r="A44" s="2"/>
      <c r="B44" s="119"/>
      <c r="C44" s="119"/>
      <c r="D44" s="119"/>
      <c r="E44" s="119"/>
      <c r="F44" s="119"/>
      <c r="G44" s="125" t="s">
        <v>70</v>
      </c>
      <c r="H44" s="126"/>
      <c r="I44" s="126"/>
      <c r="J44" s="21">
        <f>+SUM(J40:J43)</f>
        <v>5227413.2749806093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ht="15" thickBot="1" x14ac:dyDescent="0.35">
      <c r="A46" s="2"/>
      <c r="B46" s="119"/>
      <c r="C46" s="119"/>
      <c r="D46" s="119"/>
      <c r="E46" s="119"/>
      <c r="F46" s="119"/>
      <c r="G46" s="132" t="s">
        <v>71</v>
      </c>
      <c r="H46" s="133"/>
      <c r="I46" s="133"/>
      <c r="J46" s="22">
        <f>+J38+J44</f>
        <v>40076835.108184673</v>
      </c>
      <c r="K46" s="12"/>
    </row>
    <row r="47" spans="1:11" ht="15" thickBot="1" x14ac:dyDescent="0.35">
      <c r="A47" s="80" t="s">
        <v>72</v>
      </c>
      <c r="B47" s="81"/>
      <c r="C47" s="81"/>
      <c r="D47" s="81"/>
      <c r="E47" s="81"/>
      <c r="F47" s="81"/>
      <c r="G47" s="81"/>
      <c r="H47" s="81"/>
      <c r="I47" s="81"/>
      <c r="J47" s="81"/>
      <c r="K47" s="82"/>
    </row>
    <row r="48" spans="1:11" x14ac:dyDescent="0.3">
      <c r="A48" s="134"/>
      <c r="B48" s="136" t="s">
        <v>73</v>
      </c>
      <c r="C48" s="137"/>
      <c r="D48" s="27" t="s">
        <v>74</v>
      </c>
      <c r="E48" s="27" t="s">
        <v>75</v>
      </c>
      <c r="F48" s="27" t="s">
        <v>76</v>
      </c>
      <c r="G48" s="27" t="s">
        <v>77</v>
      </c>
      <c r="H48" s="27" t="s">
        <v>78</v>
      </c>
      <c r="I48" s="27" t="s">
        <v>22</v>
      </c>
      <c r="J48" s="28" t="s">
        <v>79</v>
      </c>
      <c r="K48" s="12"/>
    </row>
    <row r="49" spans="1:11" ht="14.25" customHeight="1" x14ac:dyDescent="0.3">
      <c r="A49" s="135"/>
      <c r="B49" s="138" t="s">
        <v>80</v>
      </c>
      <c r="C49" s="100"/>
      <c r="D49" s="100"/>
      <c r="E49" s="100"/>
      <c r="F49" s="100"/>
      <c r="G49" s="100"/>
      <c r="H49" s="100"/>
      <c r="I49" s="100"/>
      <c r="J49" s="139"/>
      <c r="K49" s="12"/>
    </row>
    <row r="50" spans="1:11" ht="14.25" customHeight="1" x14ac:dyDescent="0.3">
      <c r="A50" s="135"/>
      <c r="B50" s="128" t="s">
        <v>27</v>
      </c>
      <c r="C50" s="129"/>
      <c r="D50" s="18">
        <v>12.4</v>
      </c>
      <c r="E50" s="18">
        <v>6.4</v>
      </c>
      <c r="F50" s="18" t="s">
        <v>81</v>
      </c>
      <c r="G50" s="6">
        <f>+D50*E50</f>
        <v>79.360000000000014</v>
      </c>
      <c r="H50" s="6" t="s">
        <v>81</v>
      </c>
      <c r="I50" s="6">
        <v>1</v>
      </c>
      <c r="J50" s="19">
        <f>+G50</f>
        <v>79.360000000000014</v>
      </c>
      <c r="K50" s="25" t="s">
        <v>82</v>
      </c>
    </row>
    <row r="51" spans="1:11" ht="14.25" customHeight="1" x14ac:dyDescent="0.3">
      <c r="A51" s="135"/>
      <c r="B51" s="140" t="s">
        <v>83</v>
      </c>
      <c r="C51" s="141"/>
      <c r="D51" s="141"/>
      <c r="E51" s="141"/>
      <c r="F51" s="141"/>
      <c r="G51" s="141"/>
      <c r="H51" s="141"/>
      <c r="I51" s="141"/>
      <c r="J51" s="142"/>
      <c r="K51" s="25"/>
    </row>
    <row r="52" spans="1:11" ht="15.6" x14ac:dyDescent="0.3">
      <c r="A52" s="135"/>
      <c r="B52" s="128" t="s">
        <v>84</v>
      </c>
      <c r="C52" s="129"/>
      <c r="D52" s="6">
        <v>0.4</v>
      </c>
      <c r="E52" s="6">
        <v>0.4</v>
      </c>
      <c r="F52" s="6">
        <v>0.45</v>
      </c>
      <c r="G52" s="9">
        <f>+PI()*(0.15^2)</f>
        <v>7.0685834705770348E-2</v>
      </c>
      <c r="H52" s="10">
        <f>+G52*F52</f>
        <v>3.1808625617596654E-2</v>
      </c>
      <c r="I52" s="6">
        <v>10</v>
      </c>
      <c r="J52" s="29">
        <f>+H52*I52</f>
        <v>0.31808625617596653</v>
      </c>
      <c r="K52" s="25" t="s">
        <v>85</v>
      </c>
    </row>
    <row r="53" spans="1:11" ht="15.75" customHeight="1" x14ac:dyDescent="0.3">
      <c r="A53" s="135"/>
      <c r="B53" s="128" t="s">
        <v>84</v>
      </c>
      <c r="C53" s="129"/>
      <c r="D53" s="6">
        <v>0.2</v>
      </c>
      <c r="E53" s="6">
        <v>0.2</v>
      </c>
      <c r="F53" s="6">
        <v>0.3</v>
      </c>
      <c r="G53" s="9">
        <f>+PI()*(0.15^2)</f>
        <v>7.0685834705770348E-2</v>
      </c>
      <c r="H53" s="10">
        <f>+G53*F53</f>
        <v>2.1205750411731103E-2</v>
      </c>
      <c r="I53" s="6">
        <v>4</v>
      </c>
      <c r="J53" s="29">
        <f>+H53*I53</f>
        <v>8.4823001646924412E-2</v>
      </c>
      <c r="K53" s="25" t="s">
        <v>85</v>
      </c>
    </row>
    <row r="54" spans="1:11" ht="15.75" customHeight="1" x14ac:dyDescent="0.3">
      <c r="A54" s="135"/>
      <c r="B54" s="128" t="s">
        <v>86</v>
      </c>
      <c r="C54" s="129"/>
      <c r="D54" s="6">
        <v>12</v>
      </c>
      <c r="E54" s="46">
        <v>6</v>
      </c>
      <c r="F54" s="6">
        <v>0.1</v>
      </c>
      <c r="G54" s="8">
        <f>+D54*E54</f>
        <v>72</v>
      </c>
      <c r="H54" s="8">
        <f>+G54*F54</f>
        <v>7.2</v>
      </c>
      <c r="I54" s="6">
        <v>1</v>
      </c>
      <c r="J54" s="29">
        <f>+H54</f>
        <v>7.2</v>
      </c>
      <c r="K54" s="25" t="s">
        <v>85</v>
      </c>
    </row>
    <row r="55" spans="1:11" ht="30" customHeight="1" x14ac:dyDescent="0.3">
      <c r="A55" s="135"/>
      <c r="B55" s="128" t="s">
        <v>87</v>
      </c>
      <c r="C55" s="129"/>
      <c r="D55" s="6">
        <v>12</v>
      </c>
      <c r="E55" s="6">
        <v>6</v>
      </c>
      <c r="F55" s="6">
        <v>6.0000000000000001E-3</v>
      </c>
      <c r="G55" s="9">
        <f t="shared" ref="G55" si="3">+D55*E55</f>
        <v>72</v>
      </c>
      <c r="H55" s="10" t="s">
        <v>81</v>
      </c>
      <c r="I55" s="6">
        <v>1</v>
      </c>
      <c r="J55" s="29">
        <f>+G55*I55</f>
        <v>72</v>
      </c>
      <c r="K55" s="25" t="s">
        <v>82</v>
      </c>
    </row>
    <row r="56" spans="1:11" ht="15.75" customHeight="1" x14ac:dyDescent="0.3">
      <c r="A56" s="135"/>
      <c r="B56" s="140" t="s">
        <v>88</v>
      </c>
      <c r="C56" s="141"/>
      <c r="D56" s="141"/>
      <c r="E56" s="141"/>
      <c r="F56" s="141"/>
      <c r="G56" s="141"/>
      <c r="H56" s="141"/>
      <c r="I56" s="141"/>
      <c r="J56" s="142"/>
      <c r="K56" s="25"/>
    </row>
    <row r="57" spans="1:11" ht="15.75" customHeight="1" x14ac:dyDescent="0.3">
      <c r="A57" s="135"/>
      <c r="B57" s="130" t="s">
        <v>89</v>
      </c>
      <c r="C57" s="131"/>
      <c r="D57" s="6">
        <v>0.4</v>
      </c>
      <c r="E57" s="6">
        <v>0.4</v>
      </c>
      <c r="F57" s="6">
        <v>0.45</v>
      </c>
      <c r="G57" s="9" t="s">
        <v>81</v>
      </c>
      <c r="H57" s="10">
        <f>+D57*E57*F57</f>
        <v>7.2000000000000022E-2</v>
      </c>
      <c r="I57" s="6">
        <v>10</v>
      </c>
      <c r="J57" s="29">
        <f>+I57*H57</f>
        <v>0.7200000000000002</v>
      </c>
      <c r="K57" s="25" t="s">
        <v>85</v>
      </c>
    </row>
    <row r="58" spans="1:11" ht="15.75" customHeight="1" x14ac:dyDescent="0.3">
      <c r="A58" s="135"/>
      <c r="B58" s="130" t="s">
        <v>89</v>
      </c>
      <c r="C58" s="131"/>
      <c r="D58" s="6">
        <v>0.2</v>
      </c>
      <c r="E58" s="6">
        <v>0.2</v>
      </c>
      <c r="F58" s="6">
        <v>0.3</v>
      </c>
      <c r="G58" s="9" t="s">
        <v>81</v>
      </c>
      <c r="H58" s="10">
        <f>+D58*E58*F58</f>
        <v>1.2000000000000002E-2</v>
      </c>
      <c r="I58" s="6">
        <v>4</v>
      </c>
      <c r="J58" s="29">
        <f>+I58*H58</f>
        <v>4.8000000000000008E-2</v>
      </c>
      <c r="K58" s="25" t="s">
        <v>85</v>
      </c>
    </row>
    <row r="59" spans="1:11" ht="15.75" customHeight="1" x14ac:dyDescent="0.3">
      <c r="A59" s="135"/>
      <c r="B59" s="130" t="s">
        <v>90</v>
      </c>
      <c r="C59" s="131"/>
      <c r="D59" s="6">
        <v>0.15</v>
      </c>
      <c r="E59" s="6">
        <v>0.15</v>
      </c>
      <c r="F59" s="6">
        <v>4.0000000000000001E-3</v>
      </c>
      <c r="G59" s="9">
        <f>+D59*E59</f>
        <v>2.2499999999999999E-2</v>
      </c>
      <c r="H59" s="10"/>
      <c r="I59" s="6">
        <v>4</v>
      </c>
      <c r="J59" s="29">
        <f>+I59*G59</f>
        <v>0.09</v>
      </c>
      <c r="K59" s="25" t="s">
        <v>82</v>
      </c>
    </row>
    <row r="60" spans="1:11" ht="15.75" customHeight="1" x14ac:dyDescent="0.3">
      <c r="A60" s="135"/>
      <c r="B60" s="130" t="s">
        <v>91</v>
      </c>
      <c r="C60" s="131"/>
      <c r="D60" s="6">
        <v>0.35</v>
      </c>
      <c r="E60" s="6">
        <v>0.35</v>
      </c>
      <c r="F60" s="6">
        <v>4.0000000000000001E-3</v>
      </c>
      <c r="G60" s="9">
        <f>+D60*E60</f>
        <v>0.12249999999999998</v>
      </c>
      <c r="H60" s="10"/>
      <c r="I60" s="6">
        <v>9</v>
      </c>
      <c r="J60" s="29">
        <f>+I60*G60</f>
        <v>1.1024999999999998</v>
      </c>
      <c r="K60" s="25" t="s">
        <v>92</v>
      </c>
    </row>
    <row r="61" spans="1:11" ht="15.75" customHeight="1" x14ac:dyDescent="0.3">
      <c r="A61" s="135"/>
      <c r="B61" s="130" t="s">
        <v>93</v>
      </c>
      <c r="C61" s="131"/>
      <c r="D61" s="6"/>
      <c r="E61" s="6"/>
      <c r="F61" s="6">
        <v>0.1</v>
      </c>
      <c r="G61" s="9">
        <v>77.599999999999994</v>
      </c>
      <c r="H61" s="10">
        <f>+F61*G61</f>
        <v>7.76</v>
      </c>
      <c r="I61" s="6">
        <v>1</v>
      </c>
      <c r="J61" s="29">
        <f>+H61</f>
        <v>7.76</v>
      </c>
      <c r="K61" s="25" t="s">
        <v>85</v>
      </c>
    </row>
    <row r="62" spans="1:11" ht="15.6" x14ac:dyDescent="0.3">
      <c r="A62" s="135"/>
      <c r="B62" s="143" t="s">
        <v>94</v>
      </c>
      <c r="C62" s="144"/>
      <c r="D62" s="144"/>
      <c r="E62" s="144"/>
      <c r="F62" s="144"/>
      <c r="G62" s="144"/>
      <c r="H62" s="144"/>
      <c r="I62" s="144"/>
      <c r="J62" s="145"/>
      <c r="K62" s="25"/>
    </row>
    <row r="63" spans="1:11" ht="45.75" customHeight="1" x14ac:dyDescent="0.3">
      <c r="A63" s="135"/>
      <c r="B63" s="130" t="s">
        <v>95</v>
      </c>
      <c r="C63" s="131"/>
      <c r="D63" s="6" t="s">
        <v>81</v>
      </c>
      <c r="E63" s="6" t="s">
        <v>81</v>
      </c>
      <c r="F63" s="6">
        <v>2</v>
      </c>
      <c r="G63" s="6" t="s">
        <v>81</v>
      </c>
      <c r="H63" s="6" t="s">
        <v>81</v>
      </c>
      <c r="I63" s="6">
        <v>10</v>
      </c>
      <c r="J63" s="19">
        <f>+I63*F63</f>
        <v>20</v>
      </c>
      <c r="K63" s="25" t="s">
        <v>96</v>
      </c>
    </row>
    <row r="64" spans="1:11" ht="45.75" customHeight="1" x14ac:dyDescent="0.3">
      <c r="A64" s="135"/>
      <c r="B64" s="130" t="s">
        <v>97</v>
      </c>
      <c r="C64" s="131"/>
      <c r="D64" s="6" t="s">
        <v>81</v>
      </c>
      <c r="E64" s="6" t="s">
        <v>81</v>
      </c>
      <c r="F64" s="6">
        <v>2.15</v>
      </c>
      <c r="G64" s="6" t="s">
        <v>81</v>
      </c>
      <c r="H64" s="6" t="s">
        <v>81</v>
      </c>
      <c r="I64" s="6">
        <v>4</v>
      </c>
      <c r="J64" s="19">
        <f t="shared" ref="J64" si="4">+I64*F64</f>
        <v>8.6</v>
      </c>
      <c r="K64" s="25" t="s">
        <v>96</v>
      </c>
    </row>
    <row r="65" spans="1:11" ht="52.5" customHeight="1" x14ac:dyDescent="0.3">
      <c r="A65" s="135"/>
      <c r="B65" s="130" t="s">
        <v>98</v>
      </c>
      <c r="C65" s="131"/>
      <c r="D65" s="6">
        <v>12.08</v>
      </c>
      <c r="E65" s="6" t="s">
        <v>81</v>
      </c>
      <c r="F65" s="6" t="s">
        <v>81</v>
      </c>
      <c r="G65" s="6" t="s">
        <v>81</v>
      </c>
      <c r="H65" s="6" t="s">
        <v>81</v>
      </c>
      <c r="I65" s="6">
        <v>6</v>
      </c>
      <c r="J65" s="19">
        <f>+I65*D65</f>
        <v>72.48</v>
      </c>
      <c r="K65" s="25" t="s">
        <v>96</v>
      </c>
    </row>
    <row r="66" spans="1:11" ht="52.5" customHeight="1" x14ac:dyDescent="0.3">
      <c r="A66" s="135"/>
      <c r="B66" s="130" t="s">
        <v>99</v>
      </c>
      <c r="C66" s="131"/>
      <c r="D66" s="6">
        <v>12.1</v>
      </c>
      <c r="E66" s="6" t="s">
        <v>81</v>
      </c>
      <c r="F66" s="6" t="s">
        <v>81</v>
      </c>
      <c r="G66" s="6" t="s">
        <v>81</v>
      </c>
      <c r="H66" s="6" t="s">
        <v>81</v>
      </c>
      <c r="I66" s="6">
        <v>2</v>
      </c>
      <c r="J66" s="19">
        <f>+I66*D66</f>
        <v>24.2</v>
      </c>
      <c r="K66" s="25" t="s">
        <v>96</v>
      </c>
    </row>
    <row r="67" spans="1:11" ht="32.25" customHeight="1" x14ac:dyDescent="0.3">
      <c r="A67" s="135"/>
      <c r="B67" s="130" t="s">
        <v>100</v>
      </c>
      <c r="C67" s="131"/>
      <c r="D67" s="6">
        <v>12.8</v>
      </c>
      <c r="E67" s="6" t="s">
        <v>81</v>
      </c>
      <c r="F67" s="6" t="s">
        <v>81</v>
      </c>
      <c r="G67" s="6" t="s">
        <v>81</v>
      </c>
      <c r="H67" s="6" t="s">
        <v>81</v>
      </c>
      <c r="I67" s="6">
        <v>2</v>
      </c>
      <c r="J67" s="8">
        <v>67.191000000000003</v>
      </c>
      <c r="K67" s="25" t="s">
        <v>96</v>
      </c>
    </row>
    <row r="68" spans="1:11" ht="32.25" customHeight="1" thickBot="1" x14ac:dyDescent="0.35">
      <c r="A68" s="135"/>
      <c r="B68" s="130" t="s">
        <v>101</v>
      </c>
      <c r="C68" s="131"/>
      <c r="D68" s="32" t="s">
        <v>81</v>
      </c>
      <c r="E68" s="32"/>
      <c r="F68" s="32" t="s">
        <v>81</v>
      </c>
      <c r="G68" s="32" t="s">
        <v>81</v>
      </c>
      <c r="H68" s="32" t="s">
        <v>81</v>
      </c>
      <c r="I68" s="32" t="s">
        <v>81</v>
      </c>
      <c r="J68" s="6">
        <v>11.67</v>
      </c>
      <c r="K68" s="26" t="s">
        <v>96</v>
      </c>
    </row>
    <row r="69" spans="1:11" ht="21.75" customHeight="1" thickBot="1" x14ac:dyDescent="0.35">
      <c r="A69" s="163" t="s">
        <v>102</v>
      </c>
      <c r="B69" s="163"/>
      <c r="C69" s="163"/>
      <c r="D69" s="163"/>
      <c r="E69" s="171"/>
      <c r="F69" s="171"/>
      <c r="G69" s="171"/>
      <c r="H69" s="171"/>
      <c r="I69" s="163"/>
      <c r="J69" s="164"/>
      <c r="K69" s="40"/>
    </row>
    <row r="70" spans="1:11" ht="22.5" customHeight="1" thickBot="1" x14ac:dyDescent="0.35">
      <c r="A70" s="30"/>
      <c r="B70" s="33"/>
      <c r="C70" s="31"/>
      <c r="D70" s="161" t="s">
        <v>103</v>
      </c>
      <c r="E70" s="161"/>
      <c r="F70" s="161"/>
      <c r="G70" s="162"/>
      <c r="H70" s="44" t="s">
        <v>149</v>
      </c>
      <c r="I70" s="38"/>
      <c r="J70" s="38"/>
      <c r="K70" s="41"/>
    </row>
    <row r="71" spans="1:11" x14ac:dyDescent="0.3">
      <c r="A71" s="163" t="s">
        <v>104</v>
      </c>
      <c r="B71" s="163"/>
      <c r="C71" s="163"/>
      <c r="D71" s="163"/>
      <c r="E71" s="155"/>
      <c r="F71" s="155"/>
      <c r="G71" s="155"/>
      <c r="H71" s="155"/>
      <c r="I71" s="163"/>
      <c r="J71" s="164"/>
      <c r="K71" s="42"/>
    </row>
    <row r="72" spans="1:11" ht="25.5" customHeight="1" x14ac:dyDescent="0.3">
      <c r="A72" s="39"/>
      <c r="B72" s="165" t="s">
        <v>150</v>
      </c>
      <c r="C72" s="166"/>
      <c r="D72" s="166"/>
      <c r="E72" s="166"/>
      <c r="F72" s="166"/>
      <c r="G72" s="166"/>
      <c r="H72" s="166"/>
      <c r="I72" s="166"/>
      <c r="J72" s="166"/>
      <c r="K72" s="42"/>
    </row>
    <row r="73" spans="1:11" ht="25.5" customHeight="1" x14ac:dyDescent="0.3">
      <c r="A73" s="34"/>
      <c r="B73" s="167" t="s">
        <v>105</v>
      </c>
      <c r="C73" s="168"/>
      <c r="D73" s="168"/>
      <c r="E73" s="168"/>
      <c r="F73" s="168"/>
      <c r="G73" s="168"/>
      <c r="H73" s="168"/>
      <c r="I73" s="168"/>
      <c r="J73" s="168"/>
      <c r="K73" s="42"/>
    </row>
    <row r="74" spans="1:11" ht="25.5" customHeight="1" x14ac:dyDescent="0.3">
      <c r="A74" s="34"/>
      <c r="B74" s="167" t="s">
        <v>105</v>
      </c>
      <c r="C74" s="168"/>
      <c r="D74" s="168"/>
      <c r="E74" s="168"/>
      <c r="F74" s="168"/>
      <c r="G74" s="168"/>
      <c r="H74" s="168"/>
      <c r="I74" s="168"/>
      <c r="J74" s="168"/>
      <c r="K74" s="42"/>
    </row>
    <row r="75" spans="1:11" ht="25.5" customHeight="1" thickBot="1" x14ac:dyDescent="0.35">
      <c r="A75" s="35"/>
      <c r="B75" s="169" t="s">
        <v>105</v>
      </c>
      <c r="C75" s="170"/>
      <c r="D75" s="170"/>
      <c r="E75" s="170"/>
      <c r="F75" s="170"/>
      <c r="G75" s="170"/>
      <c r="H75" s="170"/>
      <c r="I75" s="170"/>
      <c r="J75" s="170"/>
      <c r="K75" s="42"/>
    </row>
    <row r="76" spans="1:11" ht="15" thickBot="1" x14ac:dyDescent="0.35">
      <c r="A76" s="146" t="s">
        <v>106</v>
      </c>
      <c r="B76" s="147"/>
      <c r="C76" s="147"/>
      <c r="D76" s="147"/>
      <c r="E76" s="147"/>
      <c r="F76" s="147"/>
      <c r="G76" s="147"/>
      <c r="H76" s="147"/>
      <c r="I76" s="147"/>
      <c r="J76" s="148"/>
      <c r="K76" s="42"/>
    </row>
    <row r="77" spans="1:11" ht="27.6" x14ac:dyDescent="0.3">
      <c r="A77" s="34"/>
      <c r="B77" s="36" t="s">
        <v>153</v>
      </c>
      <c r="C77" s="149" t="s">
        <v>107</v>
      </c>
      <c r="D77" s="149"/>
      <c r="E77" s="149"/>
      <c r="F77" s="149"/>
      <c r="G77" s="149"/>
      <c r="H77" s="149"/>
      <c r="I77" s="149"/>
      <c r="J77" s="150"/>
      <c r="K77" s="42"/>
    </row>
    <row r="78" spans="1:11" x14ac:dyDescent="0.3">
      <c r="A78" s="34"/>
      <c r="B78" s="37">
        <v>1124863369</v>
      </c>
      <c r="C78" s="151"/>
      <c r="D78" s="151"/>
      <c r="E78" s="151"/>
      <c r="F78" s="151"/>
      <c r="G78" s="151"/>
      <c r="H78" s="151"/>
      <c r="I78" s="151"/>
      <c r="J78" s="152"/>
      <c r="K78" s="42"/>
    </row>
    <row r="79" spans="1:11" ht="21" thickBot="1" x14ac:dyDescent="0.35">
      <c r="A79" s="34"/>
      <c r="B79" s="50" t="s">
        <v>152</v>
      </c>
      <c r="C79" s="153"/>
      <c r="D79" s="153"/>
      <c r="E79" s="153"/>
      <c r="F79" s="153"/>
      <c r="G79" s="153"/>
      <c r="H79" s="153"/>
      <c r="I79" s="153"/>
      <c r="J79" s="154"/>
      <c r="K79" s="42"/>
    </row>
    <row r="80" spans="1:11" x14ac:dyDescent="0.3">
      <c r="A80" s="146" t="s">
        <v>108</v>
      </c>
      <c r="B80" s="155"/>
      <c r="C80" s="155"/>
      <c r="D80" s="155"/>
      <c r="E80" s="155"/>
      <c r="F80" s="155"/>
      <c r="G80" s="155"/>
      <c r="H80" s="155"/>
      <c r="I80" s="155"/>
      <c r="J80" s="156"/>
      <c r="K80" s="42"/>
    </row>
    <row r="81" spans="1:11" ht="36" customHeight="1" x14ac:dyDescent="0.3">
      <c r="A81" s="14" t="s">
        <v>109</v>
      </c>
      <c r="B81" s="157" t="s">
        <v>110</v>
      </c>
      <c r="C81" s="157"/>
      <c r="D81" s="157"/>
      <c r="E81" s="157"/>
      <c r="F81" s="157"/>
      <c r="G81" s="157"/>
      <c r="H81" s="157"/>
      <c r="I81" s="157"/>
      <c r="J81" s="158"/>
      <c r="K81" s="42"/>
    </row>
    <row r="82" spans="1:11" ht="36" customHeight="1" thickBot="1" x14ac:dyDescent="0.35">
      <c r="A82" s="15" t="s">
        <v>111</v>
      </c>
      <c r="B82" s="159" t="s">
        <v>112</v>
      </c>
      <c r="C82" s="159"/>
      <c r="D82" s="159"/>
      <c r="E82" s="159"/>
      <c r="F82" s="159"/>
      <c r="G82" s="159"/>
      <c r="H82" s="159"/>
      <c r="I82" s="159"/>
      <c r="J82" s="160"/>
      <c r="K82" s="43"/>
    </row>
  </sheetData>
  <mergeCells count="105">
    <mergeCell ref="A76:J76"/>
    <mergeCell ref="C77:J79"/>
    <mergeCell ref="A80:J80"/>
    <mergeCell ref="B81:J81"/>
    <mergeCell ref="B60:C60"/>
    <mergeCell ref="B82:J82"/>
    <mergeCell ref="D70:G70"/>
    <mergeCell ref="A71:J71"/>
    <mergeCell ref="B72:J72"/>
    <mergeCell ref="B73:J73"/>
    <mergeCell ref="B74:J74"/>
    <mergeCell ref="B75:J75"/>
    <mergeCell ref="B64:C64"/>
    <mergeCell ref="B66:C66"/>
    <mergeCell ref="A69:J69"/>
    <mergeCell ref="B52:C52"/>
    <mergeCell ref="B55:C55"/>
    <mergeCell ref="B54:C54"/>
    <mergeCell ref="B57:C57"/>
    <mergeCell ref="B45:F45"/>
    <mergeCell ref="G45:J45"/>
    <mergeCell ref="B46:F46"/>
    <mergeCell ref="G46:I46"/>
    <mergeCell ref="A47:K47"/>
    <mergeCell ref="A48:A68"/>
    <mergeCell ref="B48:C48"/>
    <mergeCell ref="B49:J49"/>
    <mergeCell ref="B50:C50"/>
    <mergeCell ref="B51:J51"/>
    <mergeCell ref="B53:C53"/>
    <mergeCell ref="B58:C58"/>
    <mergeCell ref="B63:C63"/>
    <mergeCell ref="B65:C65"/>
    <mergeCell ref="B67:C67"/>
    <mergeCell ref="B68:C68"/>
    <mergeCell ref="B56:J56"/>
    <mergeCell ref="B61:C61"/>
    <mergeCell ref="B59:C59"/>
    <mergeCell ref="B62:J62"/>
    <mergeCell ref="B42:F42"/>
    <mergeCell ref="G42:H42"/>
    <mergeCell ref="B43:F43"/>
    <mergeCell ref="G43:H43"/>
    <mergeCell ref="B44:F44"/>
    <mergeCell ref="G44:I44"/>
    <mergeCell ref="B39:F39"/>
    <mergeCell ref="G39:J39"/>
    <mergeCell ref="B40:F40"/>
    <mergeCell ref="G40:H40"/>
    <mergeCell ref="B41:F41"/>
    <mergeCell ref="G41:H41"/>
    <mergeCell ref="B35:J35"/>
    <mergeCell ref="B36:F36"/>
    <mergeCell ref="B37:F37"/>
    <mergeCell ref="G37:J37"/>
    <mergeCell ref="B38:F38"/>
    <mergeCell ref="G38:I38"/>
    <mergeCell ref="B34:F34"/>
    <mergeCell ref="B30:F30"/>
    <mergeCell ref="B31:F31"/>
    <mergeCell ref="B32:F32"/>
    <mergeCell ref="B33:J33"/>
    <mergeCell ref="B28:J28"/>
    <mergeCell ref="B29:F29"/>
    <mergeCell ref="B23:F23"/>
    <mergeCell ref="B25:F25"/>
    <mergeCell ref="B26:J26"/>
    <mergeCell ref="B27:F27"/>
    <mergeCell ref="B17:F17"/>
    <mergeCell ref="B18:F18"/>
    <mergeCell ref="B19:F19"/>
    <mergeCell ref="B20:F20"/>
    <mergeCell ref="B22:F22"/>
    <mergeCell ref="B24:F24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phoneticPr fontId="8" type="noConversion"/>
  <hyperlinks>
    <hyperlink ref="B79" r:id="rId1" xr:uid="{D05C0952-9BC2-403B-A61B-ED0362C5F762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97"/>
  <sheetViews>
    <sheetView showGridLines="0" topLeftCell="A17" zoomScale="110" zoomScaleNormal="110" workbookViewId="0">
      <selection activeCell="M9" sqref="M9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93">
        <v>46193</v>
      </c>
      <c r="I3" s="94"/>
      <c r="J3" s="94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78" t="s">
        <v>154</v>
      </c>
      <c r="I4" s="78"/>
      <c r="J4" s="78"/>
      <c r="K4" s="12"/>
    </row>
    <row r="5" spans="1:11" x14ac:dyDescent="0.3">
      <c r="A5" s="11"/>
      <c r="B5" s="1" t="s">
        <v>9</v>
      </c>
      <c r="C5" s="78" t="s">
        <v>163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+J56</f>
        <v>57.339999999999996</v>
      </c>
      <c r="I14" s="17">
        <v>1000</v>
      </c>
      <c r="J14" s="17">
        <f>+H14*I14</f>
        <v>57339.999999999993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+J56</f>
        <v>57.339999999999996</v>
      </c>
      <c r="I16" s="17">
        <v>3000</v>
      </c>
      <c r="J16" s="17">
        <f>+H16*I16</f>
        <v>172020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60.76*0.15++SUM(J58:J61)</f>
        <v>11.629999999999999</v>
      </c>
      <c r="I17" s="17">
        <v>90000</v>
      </c>
      <c r="J17" s="17">
        <f t="shared" ref="J17:J21" si="0">+H17*I17</f>
        <v>1046699.9999999999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+J63</f>
        <v>5.4</v>
      </c>
      <c r="I18" s="17">
        <v>95000</v>
      </c>
      <c r="J18" s="17">
        <f t="shared" si="0"/>
        <v>513000.00000000006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28</v>
      </c>
      <c r="H19" s="8">
        <f>+J62</f>
        <v>54</v>
      </c>
      <c r="I19" s="17">
        <v>60000</v>
      </c>
      <c r="J19" s="17">
        <f t="shared" si="0"/>
        <v>3240000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54*0.05</f>
        <v>2.7</v>
      </c>
      <c r="I20" s="17">
        <v>300000</v>
      </c>
      <c r="J20" s="17">
        <f t="shared" si="0"/>
        <v>810000</v>
      </c>
      <c r="K20" s="12"/>
    </row>
    <row r="21" spans="1:11" ht="33.75" customHeight="1" x14ac:dyDescent="0.3">
      <c r="A21" s="13" t="s">
        <v>114</v>
      </c>
      <c r="B21" s="112" t="s">
        <v>115</v>
      </c>
      <c r="C21" s="112"/>
      <c r="D21" s="112"/>
      <c r="E21" s="112"/>
      <c r="F21" s="112"/>
      <c r="G21" s="6" t="s">
        <v>34</v>
      </c>
      <c r="H21" s="8">
        <f>+J64</f>
        <v>0.15</v>
      </c>
      <c r="I21" s="17">
        <v>76000</v>
      </c>
      <c r="J21" s="17">
        <f t="shared" si="0"/>
        <v>11400</v>
      </c>
      <c r="K21" s="12"/>
    </row>
    <row r="22" spans="1:11" ht="17.25" customHeight="1" x14ac:dyDescent="0.3">
      <c r="A22" s="45">
        <v>3</v>
      </c>
      <c r="B22" s="3" t="s">
        <v>41</v>
      </c>
      <c r="C22" s="4"/>
      <c r="D22" s="4"/>
      <c r="E22" s="4"/>
      <c r="F22" s="4"/>
      <c r="G22" s="4"/>
      <c r="H22" s="4"/>
      <c r="I22" s="4"/>
      <c r="J22" s="5"/>
      <c r="K22" s="12"/>
    </row>
    <row r="23" spans="1:11" ht="33.75" customHeight="1" x14ac:dyDescent="0.3">
      <c r="A23" s="13" t="s">
        <v>42</v>
      </c>
      <c r="B23" s="112" t="s">
        <v>43</v>
      </c>
      <c r="C23" s="112"/>
      <c r="D23" s="112"/>
      <c r="E23" s="112"/>
      <c r="F23" s="112"/>
      <c r="G23" s="6" t="s">
        <v>28</v>
      </c>
      <c r="H23" s="8">
        <v>60.76</v>
      </c>
      <c r="I23" s="17">
        <v>50000</v>
      </c>
      <c r="J23" s="17">
        <f>+H23*I23</f>
        <v>3038000</v>
      </c>
      <c r="K23" s="12"/>
    </row>
    <row r="24" spans="1:11" ht="33.75" customHeight="1" x14ac:dyDescent="0.3">
      <c r="A24" s="13" t="s">
        <v>44</v>
      </c>
      <c r="B24" s="112" t="s">
        <v>45</v>
      </c>
      <c r="C24" s="113"/>
      <c r="D24" s="113"/>
      <c r="E24" s="113"/>
      <c r="F24" s="113"/>
      <c r="G24" s="6" t="s">
        <v>28</v>
      </c>
      <c r="H24" s="8">
        <f>+SUM(J66)</f>
        <v>0.93600000000000028</v>
      </c>
      <c r="I24" s="17">
        <v>410000</v>
      </c>
      <c r="J24" s="17">
        <f t="shared" ref="J24:J27" si="1">+H24*I24</f>
        <v>383760.00000000012</v>
      </c>
      <c r="K24" s="12"/>
    </row>
    <row r="25" spans="1:11" ht="33.75" customHeight="1" x14ac:dyDescent="0.3">
      <c r="A25" s="13" t="s">
        <v>47</v>
      </c>
      <c r="B25" s="112" t="s">
        <v>116</v>
      </c>
      <c r="C25" s="113"/>
      <c r="D25" s="113"/>
      <c r="E25" s="113"/>
      <c r="F25" s="113"/>
      <c r="G25" s="6" t="s">
        <v>34</v>
      </c>
      <c r="H25" s="8">
        <f>+SUM(J67:J69)</f>
        <v>1.4560000000000002</v>
      </c>
      <c r="I25" s="17">
        <v>410000</v>
      </c>
      <c r="J25" s="17">
        <f t="shared" si="1"/>
        <v>596960.00000000012</v>
      </c>
      <c r="K25" s="12"/>
    </row>
    <row r="26" spans="1:11" ht="33.75" customHeight="1" x14ac:dyDescent="0.3">
      <c r="A26" s="13" t="s">
        <v>49</v>
      </c>
      <c r="B26" s="103" t="s">
        <v>117</v>
      </c>
      <c r="C26" s="104"/>
      <c r="D26" s="104"/>
      <c r="E26" s="104"/>
      <c r="F26" s="105"/>
      <c r="G26" s="6" t="s">
        <v>28</v>
      </c>
      <c r="H26" s="6">
        <v>54</v>
      </c>
      <c r="I26" s="17">
        <v>55000</v>
      </c>
      <c r="J26" s="17">
        <f t="shared" si="1"/>
        <v>2970000</v>
      </c>
      <c r="K26" s="12"/>
    </row>
    <row r="27" spans="1:11" ht="18" customHeight="1" x14ac:dyDescent="0.3">
      <c r="A27" s="13" t="s">
        <v>118</v>
      </c>
      <c r="B27" s="112" t="s">
        <v>119</v>
      </c>
      <c r="C27" s="112"/>
      <c r="D27" s="112"/>
      <c r="E27" s="112"/>
      <c r="F27" s="112"/>
      <c r="G27" s="6" t="s">
        <v>120</v>
      </c>
      <c r="H27" s="6">
        <v>5.8</v>
      </c>
      <c r="I27" s="17">
        <v>100000</v>
      </c>
      <c r="J27" s="17">
        <f t="shared" si="1"/>
        <v>580000</v>
      </c>
      <c r="K27" s="12"/>
    </row>
    <row r="28" spans="1:11" x14ac:dyDescent="0.3">
      <c r="A28" s="13">
        <v>4</v>
      </c>
      <c r="B28" s="99" t="s">
        <v>51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64.5" customHeight="1" x14ac:dyDescent="0.3">
      <c r="A29" s="13" t="s">
        <v>52</v>
      </c>
      <c r="B29" s="112" t="s">
        <v>121</v>
      </c>
      <c r="C29" s="113"/>
      <c r="D29" s="113"/>
      <c r="E29" s="113"/>
      <c r="F29" s="113"/>
      <c r="G29" s="6" t="s">
        <v>28</v>
      </c>
      <c r="H29" s="6">
        <v>54</v>
      </c>
      <c r="I29" s="17">
        <v>50000</v>
      </c>
      <c r="J29" s="17">
        <f>+H29*I29</f>
        <v>2700000</v>
      </c>
      <c r="K29" s="12"/>
    </row>
    <row r="30" spans="1:11" ht="64.5" customHeight="1" x14ac:dyDescent="0.3">
      <c r="A30" s="13" t="s">
        <v>122</v>
      </c>
      <c r="B30" s="112" t="s">
        <v>123</v>
      </c>
      <c r="C30" s="113"/>
      <c r="D30" s="113"/>
      <c r="E30" s="113"/>
      <c r="F30" s="113"/>
      <c r="G30" s="6" t="s">
        <v>28</v>
      </c>
      <c r="H30" s="8">
        <v>74</v>
      </c>
      <c r="I30" s="17">
        <v>60000</v>
      </c>
      <c r="J30" s="17">
        <f>+H30*I30</f>
        <v>4440000</v>
      </c>
      <c r="K30" s="12"/>
    </row>
    <row r="31" spans="1:11" ht="17.25" customHeight="1" x14ac:dyDescent="0.3">
      <c r="A31" s="13">
        <v>5</v>
      </c>
      <c r="B31" s="99" t="s">
        <v>54</v>
      </c>
      <c r="C31" s="100"/>
      <c r="D31" s="100"/>
      <c r="E31" s="100"/>
      <c r="F31" s="100"/>
      <c r="G31" s="100"/>
      <c r="H31" s="100"/>
      <c r="I31" s="100"/>
      <c r="J31" s="101"/>
      <c r="K31" s="12"/>
    </row>
    <row r="32" spans="1:11" ht="30.75" customHeight="1" x14ac:dyDescent="0.3">
      <c r="A32" s="13" t="s">
        <v>55</v>
      </c>
      <c r="B32" s="112" t="s">
        <v>124</v>
      </c>
      <c r="C32" s="112"/>
      <c r="D32" s="112"/>
      <c r="E32" s="112"/>
      <c r="F32" s="112"/>
      <c r="G32" s="6" t="s">
        <v>46</v>
      </c>
      <c r="H32" s="6">
        <v>2</v>
      </c>
      <c r="I32" s="17">
        <v>450000</v>
      </c>
      <c r="J32" s="17">
        <f>+H32*I32</f>
        <v>900000</v>
      </c>
      <c r="K32" s="12"/>
    </row>
    <row r="33" spans="1:11" ht="18.75" customHeight="1" x14ac:dyDescent="0.3">
      <c r="A33" s="13" t="s">
        <v>57</v>
      </c>
      <c r="B33" s="112" t="s">
        <v>125</v>
      </c>
      <c r="C33" s="112"/>
      <c r="D33" s="112"/>
      <c r="E33" s="112"/>
      <c r="F33" s="112"/>
      <c r="G33" s="6" t="s">
        <v>46</v>
      </c>
      <c r="H33" s="6">
        <v>4</v>
      </c>
      <c r="I33" s="17">
        <v>400000</v>
      </c>
      <c r="J33" s="17">
        <f t="shared" ref="J33:J34" si="2">+H33*I33</f>
        <v>1600000</v>
      </c>
      <c r="K33" s="12"/>
    </row>
    <row r="34" spans="1:11" ht="33.75" customHeight="1" x14ac:dyDescent="0.3">
      <c r="A34" s="13" t="s">
        <v>126</v>
      </c>
      <c r="B34" s="103" t="s">
        <v>127</v>
      </c>
      <c r="C34" s="104"/>
      <c r="D34" s="104"/>
      <c r="E34" s="104"/>
      <c r="F34" s="105"/>
      <c r="G34" s="6" t="s">
        <v>120</v>
      </c>
      <c r="H34" s="6">
        <v>22.88</v>
      </c>
      <c r="I34" s="17">
        <v>40000</v>
      </c>
      <c r="J34" s="17">
        <f t="shared" si="2"/>
        <v>915200</v>
      </c>
      <c r="K34" s="12"/>
    </row>
    <row r="35" spans="1:11" x14ac:dyDescent="0.3">
      <c r="A35" s="45">
        <v>6</v>
      </c>
      <c r="B35" s="99" t="s">
        <v>61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5.25" customHeight="1" x14ac:dyDescent="0.3">
      <c r="A36" s="13">
        <v>6.1</v>
      </c>
      <c r="B36" s="112" t="s">
        <v>128</v>
      </c>
      <c r="C36" s="112"/>
      <c r="D36" s="112"/>
      <c r="E36" s="112"/>
      <c r="F36" s="112"/>
      <c r="G36" s="6" t="s">
        <v>28</v>
      </c>
      <c r="H36" s="8">
        <v>62.4</v>
      </c>
      <c r="I36" s="17">
        <v>35000</v>
      </c>
      <c r="J36" s="17">
        <f>+H36*I36</f>
        <v>2184000</v>
      </c>
      <c r="K36" s="12"/>
    </row>
    <row r="37" spans="1:11" ht="21.75" customHeight="1" x14ac:dyDescent="0.3">
      <c r="A37" s="13">
        <v>6.2</v>
      </c>
      <c r="B37" s="112" t="s">
        <v>129</v>
      </c>
      <c r="C37" s="112"/>
      <c r="D37" s="112"/>
      <c r="E37" s="112"/>
      <c r="F37" s="112"/>
      <c r="G37" s="6" t="s">
        <v>120</v>
      </c>
      <c r="H37" s="8">
        <v>12.8</v>
      </c>
      <c r="I37" s="17">
        <v>15000</v>
      </c>
      <c r="J37" s="17">
        <f>+H37*I37</f>
        <v>192000</v>
      </c>
      <c r="K37" s="12"/>
    </row>
    <row r="38" spans="1:11" ht="21.75" customHeight="1" x14ac:dyDescent="0.3">
      <c r="A38" s="45">
        <v>7</v>
      </c>
      <c r="B38" s="99" t="s">
        <v>130</v>
      </c>
      <c r="C38" s="100"/>
      <c r="D38" s="100"/>
      <c r="E38" s="100"/>
      <c r="F38" s="100"/>
      <c r="G38" s="100"/>
      <c r="H38" s="100"/>
      <c r="I38" s="100"/>
      <c r="J38" s="101"/>
      <c r="K38" s="12"/>
    </row>
    <row r="39" spans="1:11" ht="21.75" customHeight="1" x14ac:dyDescent="0.3">
      <c r="A39" s="45" t="s">
        <v>131</v>
      </c>
      <c r="B39" s="112" t="s">
        <v>132</v>
      </c>
      <c r="C39" s="113"/>
      <c r="D39" s="113"/>
      <c r="E39" s="113"/>
      <c r="F39" s="113"/>
      <c r="G39" s="6" t="s">
        <v>46</v>
      </c>
      <c r="H39" s="6">
        <v>1</v>
      </c>
      <c r="I39" s="17">
        <v>1000000</v>
      </c>
      <c r="J39" s="17">
        <f>+H39*I39</f>
        <v>1000000</v>
      </c>
      <c r="K39" s="12"/>
    </row>
    <row r="40" spans="1:11" ht="19.5" customHeight="1" x14ac:dyDescent="0.3">
      <c r="A40" s="13" t="s">
        <v>133</v>
      </c>
      <c r="B40" s="103" t="s">
        <v>134</v>
      </c>
      <c r="C40" s="174"/>
      <c r="D40" s="174"/>
      <c r="E40" s="174"/>
      <c r="F40" s="175"/>
      <c r="G40" s="6" t="s">
        <v>28</v>
      </c>
      <c r="H40" s="6">
        <v>27</v>
      </c>
      <c r="I40" s="17">
        <v>14000</v>
      </c>
      <c r="J40" s="17">
        <f>+H40*I40</f>
        <v>378000</v>
      </c>
      <c r="K40" s="12"/>
    </row>
    <row r="41" spans="1:11" x14ac:dyDescent="0.3">
      <c r="A41" s="45">
        <v>5</v>
      </c>
      <c r="B41" s="99" t="s">
        <v>63</v>
      </c>
      <c r="C41" s="100"/>
      <c r="D41" s="100"/>
      <c r="E41" s="100"/>
      <c r="F41" s="100"/>
      <c r="G41" s="100"/>
      <c r="H41" s="100"/>
      <c r="I41" s="100"/>
      <c r="J41" s="101"/>
      <c r="K41" s="12"/>
    </row>
    <row r="42" spans="1:11" ht="36" customHeight="1" x14ac:dyDescent="0.3">
      <c r="A42" s="13" t="s">
        <v>55</v>
      </c>
      <c r="B42" s="112" t="s">
        <v>64</v>
      </c>
      <c r="C42" s="113"/>
      <c r="D42" s="113"/>
      <c r="E42" s="113"/>
      <c r="F42" s="113"/>
      <c r="G42" s="6" t="s">
        <v>28</v>
      </c>
      <c r="H42" s="6">
        <f>+J56</f>
        <v>57.339999999999996</v>
      </c>
      <c r="I42" s="17">
        <v>2000</v>
      </c>
      <c r="J42" s="17">
        <f>+H42*I42</f>
        <v>114679.99999999999</v>
      </c>
      <c r="K42" s="12"/>
    </row>
    <row r="43" spans="1:11" ht="6.75" customHeight="1" thickBot="1" x14ac:dyDescent="0.35">
      <c r="A43" s="2"/>
      <c r="B43" s="114"/>
      <c r="C43" s="115"/>
      <c r="D43" s="115"/>
      <c r="E43" s="115"/>
      <c r="F43" s="115"/>
      <c r="G43" s="116"/>
      <c r="H43" s="117"/>
      <c r="I43" s="117"/>
      <c r="J43" s="118"/>
      <c r="K43" s="12"/>
    </row>
    <row r="44" spans="1:11" x14ac:dyDescent="0.3">
      <c r="A44" s="2"/>
      <c r="B44" s="119"/>
      <c r="C44" s="119"/>
      <c r="D44" s="119"/>
      <c r="E44" s="119"/>
      <c r="F44" s="119"/>
      <c r="G44" s="120" t="s">
        <v>65</v>
      </c>
      <c r="H44" s="121"/>
      <c r="I44" s="121"/>
      <c r="J44" s="20">
        <f>+J14+J16+J17+J18+J19+J20+J21+J23+J24+J25+J26+J27+J29+J30+J32+J33+J34+J36+J37+J39+J40+J42</f>
        <v>27843060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x14ac:dyDescent="0.3">
      <c r="A46" s="2"/>
      <c r="B46" s="119"/>
      <c r="C46" s="119"/>
      <c r="D46" s="119"/>
      <c r="E46" s="119"/>
      <c r="F46" s="119"/>
      <c r="G46" s="122" t="s">
        <v>66</v>
      </c>
      <c r="H46" s="123"/>
      <c r="I46" s="49">
        <v>0.05</v>
      </c>
      <c r="J46" s="21">
        <f>+J44*I46</f>
        <v>1392153</v>
      </c>
      <c r="K46" s="12"/>
    </row>
    <row r="47" spans="1:11" x14ac:dyDescent="0.3">
      <c r="A47" s="2"/>
      <c r="B47" s="119"/>
      <c r="C47" s="119"/>
      <c r="D47" s="119"/>
      <c r="E47" s="119"/>
      <c r="F47" s="119"/>
      <c r="G47" s="122" t="s">
        <v>67</v>
      </c>
      <c r="H47" s="123"/>
      <c r="I47" s="49">
        <v>0.1</v>
      </c>
      <c r="J47" s="21">
        <f>+J44*I47</f>
        <v>2784306</v>
      </c>
      <c r="K47" s="12"/>
    </row>
    <row r="48" spans="1:11" x14ac:dyDescent="0.3">
      <c r="A48" s="2"/>
      <c r="B48" s="119"/>
      <c r="C48" s="119"/>
      <c r="D48" s="119"/>
      <c r="E48" s="119"/>
      <c r="F48" s="119"/>
      <c r="G48" s="122" t="s">
        <v>68</v>
      </c>
      <c r="H48" s="123"/>
      <c r="I48" s="2"/>
      <c r="J48" s="21">
        <v>0</v>
      </c>
      <c r="K48" s="12"/>
    </row>
    <row r="49" spans="1:11" x14ac:dyDescent="0.3">
      <c r="A49" s="2"/>
      <c r="B49" s="124"/>
      <c r="C49" s="124"/>
      <c r="D49" s="124"/>
      <c r="E49" s="124"/>
      <c r="F49" s="124"/>
      <c r="G49" s="122" t="s">
        <v>69</v>
      </c>
      <c r="H49" s="123"/>
      <c r="I49" s="2"/>
      <c r="J49" s="21">
        <v>0</v>
      </c>
      <c r="K49" s="12"/>
    </row>
    <row r="50" spans="1:11" x14ac:dyDescent="0.3">
      <c r="A50" s="2"/>
      <c r="B50" s="119"/>
      <c r="C50" s="119"/>
      <c r="D50" s="119"/>
      <c r="E50" s="119"/>
      <c r="F50" s="119"/>
      <c r="G50" s="125" t="s">
        <v>70</v>
      </c>
      <c r="H50" s="126"/>
      <c r="I50" s="126"/>
      <c r="J50" s="21">
        <f>+SUM(J46:J49)</f>
        <v>4176459</v>
      </c>
      <c r="K50" s="12"/>
    </row>
    <row r="51" spans="1:11" ht="7.5" customHeight="1" x14ac:dyDescent="0.3">
      <c r="A51" s="2"/>
      <c r="B51" s="119"/>
      <c r="C51" s="119"/>
      <c r="D51" s="119"/>
      <c r="E51" s="119"/>
      <c r="F51" s="119"/>
      <c r="G51" s="122"/>
      <c r="H51" s="123"/>
      <c r="I51" s="123"/>
      <c r="J51" s="127"/>
      <c r="K51" s="12"/>
    </row>
    <row r="52" spans="1:11" ht="15" thickBot="1" x14ac:dyDescent="0.35">
      <c r="A52" s="2"/>
      <c r="B52" s="119"/>
      <c r="C52" s="119"/>
      <c r="D52" s="119"/>
      <c r="E52" s="119"/>
      <c r="F52" s="119"/>
      <c r="G52" s="132" t="s">
        <v>71</v>
      </c>
      <c r="H52" s="133"/>
      <c r="I52" s="133"/>
      <c r="J52" s="22">
        <f>+J44+J50</f>
        <v>32019519</v>
      </c>
      <c r="K52" s="12"/>
    </row>
    <row r="53" spans="1:11" ht="15" thickBot="1" x14ac:dyDescent="0.35">
      <c r="A53" s="80" t="s">
        <v>72</v>
      </c>
      <c r="B53" s="81"/>
      <c r="C53" s="81"/>
      <c r="D53" s="81"/>
      <c r="E53" s="81"/>
      <c r="F53" s="81"/>
      <c r="G53" s="81"/>
      <c r="H53" s="81"/>
      <c r="I53" s="81"/>
      <c r="J53" s="81"/>
      <c r="K53" s="82"/>
    </row>
    <row r="54" spans="1:11" x14ac:dyDescent="0.3">
      <c r="A54" s="134"/>
      <c r="B54" s="136" t="s">
        <v>73</v>
      </c>
      <c r="C54" s="137"/>
      <c r="D54" s="27" t="s">
        <v>135</v>
      </c>
      <c r="E54" s="27" t="s">
        <v>75</v>
      </c>
      <c r="F54" s="27" t="s">
        <v>76</v>
      </c>
      <c r="G54" s="27" t="s">
        <v>77</v>
      </c>
      <c r="H54" s="27" t="s">
        <v>78</v>
      </c>
      <c r="I54" s="27" t="s">
        <v>22</v>
      </c>
      <c r="J54" s="28" t="s">
        <v>79</v>
      </c>
      <c r="K54" s="12"/>
    </row>
    <row r="55" spans="1:11" ht="14.25" customHeight="1" x14ac:dyDescent="0.3">
      <c r="A55" s="135"/>
      <c r="B55" s="138" t="s">
        <v>80</v>
      </c>
      <c r="C55" s="100"/>
      <c r="D55" s="100"/>
      <c r="E55" s="100"/>
      <c r="F55" s="100"/>
      <c r="G55" s="100"/>
      <c r="H55" s="100"/>
      <c r="I55" s="100"/>
      <c r="J55" s="139"/>
      <c r="K55" s="12"/>
    </row>
    <row r="56" spans="1:11" ht="14.25" customHeight="1" x14ac:dyDescent="0.3">
      <c r="A56" s="135"/>
      <c r="B56" s="128" t="s">
        <v>27</v>
      </c>
      <c r="C56" s="129"/>
      <c r="D56" s="18">
        <v>12.2</v>
      </c>
      <c r="E56" s="18">
        <v>4.7</v>
      </c>
      <c r="F56" s="18" t="s">
        <v>81</v>
      </c>
      <c r="G56" s="6">
        <f>+D56*E56</f>
        <v>57.339999999999996</v>
      </c>
      <c r="H56" s="6" t="s">
        <v>81</v>
      </c>
      <c r="I56" s="6">
        <v>1</v>
      </c>
      <c r="J56" s="19">
        <f>+G56</f>
        <v>57.339999999999996</v>
      </c>
      <c r="K56" s="25" t="s">
        <v>82</v>
      </c>
    </row>
    <row r="57" spans="1:11" ht="14.25" customHeight="1" x14ac:dyDescent="0.3">
      <c r="A57" s="135"/>
      <c r="B57" s="140" t="s">
        <v>29</v>
      </c>
      <c r="C57" s="141"/>
      <c r="D57" s="141"/>
      <c r="E57" s="141"/>
      <c r="F57" s="141"/>
      <c r="G57" s="141"/>
      <c r="H57" s="141"/>
      <c r="I57" s="141"/>
      <c r="J57" s="142"/>
      <c r="K57" s="25"/>
    </row>
    <row r="58" spans="1:11" ht="15.6" x14ac:dyDescent="0.3">
      <c r="A58" s="135"/>
      <c r="B58" s="128" t="s">
        <v>84</v>
      </c>
      <c r="C58" s="129"/>
      <c r="D58" s="6">
        <v>0.4</v>
      </c>
      <c r="E58" s="6">
        <v>0.4</v>
      </c>
      <c r="F58" s="6">
        <v>0.45</v>
      </c>
      <c r="G58" s="9">
        <f>+D58*E58</f>
        <v>0.16000000000000003</v>
      </c>
      <c r="H58" s="10">
        <f>+F58*G58</f>
        <v>7.2000000000000022E-2</v>
      </c>
      <c r="I58" s="6">
        <v>13</v>
      </c>
      <c r="J58" s="29">
        <f>+H58*I58</f>
        <v>0.93600000000000028</v>
      </c>
      <c r="K58" s="25" t="s">
        <v>85</v>
      </c>
    </row>
    <row r="59" spans="1:11" ht="31.5" customHeight="1" x14ac:dyDescent="0.3">
      <c r="A59" s="135"/>
      <c r="B59" s="128" t="s">
        <v>136</v>
      </c>
      <c r="C59" s="129"/>
      <c r="D59" s="6">
        <v>1.75</v>
      </c>
      <c r="E59" s="6">
        <v>0.2</v>
      </c>
      <c r="F59" s="6">
        <v>0.2</v>
      </c>
      <c r="G59" s="9">
        <f t="shared" ref="G59:G62" si="3">+D59*E59</f>
        <v>0.35000000000000003</v>
      </c>
      <c r="H59" s="10">
        <f>+G59*F59</f>
        <v>7.0000000000000007E-2</v>
      </c>
      <c r="I59" s="6">
        <v>6</v>
      </c>
      <c r="J59" s="29">
        <f>+H59*I59</f>
        <v>0.42000000000000004</v>
      </c>
      <c r="K59" s="25" t="s">
        <v>85</v>
      </c>
    </row>
    <row r="60" spans="1:11" ht="31.5" customHeight="1" x14ac:dyDescent="0.3">
      <c r="A60" s="135"/>
      <c r="B60" s="128" t="s">
        <v>136</v>
      </c>
      <c r="C60" s="129"/>
      <c r="D60" s="6">
        <v>2.6</v>
      </c>
      <c r="E60" s="6">
        <v>0.2</v>
      </c>
      <c r="F60" s="6">
        <v>0.2</v>
      </c>
      <c r="G60" s="9">
        <f t="shared" ref="G60" si="4">+D60*E60</f>
        <v>0.52</v>
      </c>
      <c r="H60" s="10">
        <f t="shared" ref="H60" si="5">+G60*F60</f>
        <v>0.10400000000000001</v>
      </c>
      <c r="I60" s="6">
        <v>8</v>
      </c>
      <c r="J60" s="29">
        <f t="shared" ref="J60" si="6">+H60*I60</f>
        <v>0.83200000000000007</v>
      </c>
      <c r="K60" s="25" t="s">
        <v>82</v>
      </c>
    </row>
    <row r="61" spans="1:11" ht="31.5" customHeight="1" x14ac:dyDescent="0.3">
      <c r="A61" s="135"/>
      <c r="B61" s="128" t="s">
        <v>136</v>
      </c>
      <c r="C61" s="129"/>
      <c r="D61" s="6">
        <v>4.0999999999999996</v>
      </c>
      <c r="E61" s="6">
        <v>0.2</v>
      </c>
      <c r="F61" s="6">
        <v>0.2</v>
      </c>
      <c r="G61" s="9">
        <f t="shared" si="3"/>
        <v>0.82</v>
      </c>
      <c r="H61" s="10">
        <f t="shared" ref="H61" si="7">+G61*F61</f>
        <v>0.16400000000000001</v>
      </c>
      <c r="I61" s="6">
        <v>2</v>
      </c>
      <c r="J61" s="29">
        <f t="shared" ref="J61:J64" si="8">+H61*I61</f>
        <v>0.32800000000000001</v>
      </c>
      <c r="K61" s="25" t="s">
        <v>85</v>
      </c>
    </row>
    <row r="62" spans="1:11" ht="36" customHeight="1" x14ac:dyDescent="0.3">
      <c r="A62" s="135"/>
      <c r="B62" s="128" t="s">
        <v>87</v>
      </c>
      <c r="C62" s="129"/>
      <c r="D62" s="6">
        <v>12</v>
      </c>
      <c r="E62" s="6">
        <v>4.5</v>
      </c>
      <c r="F62" s="6">
        <v>6.0000000000000001E-3</v>
      </c>
      <c r="G62" s="9">
        <f t="shared" si="3"/>
        <v>54</v>
      </c>
      <c r="H62" s="10" t="s">
        <v>81</v>
      </c>
      <c r="I62" s="6">
        <v>1</v>
      </c>
      <c r="J62" s="29">
        <f>+G62*I62</f>
        <v>54</v>
      </c>
      <c r="K62" s="25" t="s">
        <v>82</v>
      </c>
    </row>
    <row r="63" spans="1:11" ht="15.75" customHeight="1" x14ac:dyDescent="0.3">
      <c r="A63" s="135"/>
      <c r="B63" s="128" t="s">
        <v>86</v>
      </c>
      <c r="C63" s="129"/>
      <c r="D63" s="6" t="s">
        <v>81</v>
      </c>
      <c r="E63" s="9" t="s">
        <v>81</v>
      </c>
      <c r="F63" s="6">
        <v>0.1</v>
      </c>
      <c r="G63" s="9">
        <v>54</v>
      </c>
      <c r="H63" s="10">
        <f>+G63*F63</f>
        <v>5.4</v>
      </c>
      <c r="I63" s="6">
        <v>1</v>
      </c>
      <c r="J63" s="29">
        <f>+H63</f>
        <v>5.4</v>
      </c>
      <c r="K63" s="25" t="s">
        <v>82</v>
      </c>
    </row>
    <row r="64" spans="1:11" ht="31.5" customHeight="1" x14ac:dyDescent="0.3">
      <c r="A64" s="135"/>
      <c r="B64" s="128" t="s">
        <v>137</v>
      </c>
      <c r="C64" s="129"/>
      <c r="D64" s="6">
        <v>0.5</v>
      </c>
      <c r="E64" s="6">
        <v>0.5</v>
      </c>
      <c r="F64" s="6">
        <v>0.6</v>
      </c>
      <c r="G64" s="6" t="s">
        <v>81</v>
      </c>
      <c r="H64" s="6">
        <f>+D64*E64*F64</f>
        <v>0.15</v>
      </c>
      <c r="I64" s="6">
        <v>1</v>
      </c>
      <c r="J64" s="29">
        <f t="shared" si="8"/>
        <v>0.15</v>
      </c>
      <c r="K64" s="25" t="s">
        <v>85</v>
      </c>
    </row>
    <row r="65" spans="1:11" ht="15.75" customHeight="1" x14ac:dyDescent="0.3">
      <c r="A65" s="135"/>
      <c r="B65" s="140" t="s">
        <v>88</v>
      </c>
      <c r="C65" s="141"/>
      <c r="D65" s="141"/>
      <c r="E65" s="141"/>
      <c r="F65" s="141"/>
      <c r="G65" s="141"/>
      <c r="H65" s="141"/>
      <c r="I65" s="141"/>
      <c r="J65" s="142"/>
      <c r="K65" s="25"/>
    </row>
    <row r="66" spans="1:11" ht="15.75" customHeight="1" x14ac:dyDescent="0.3">
      <c r="A66" s="135"/>
      <c r="B66" s="130" t="s">
        <v>89</v>
      </c>
      <c r="C66" s="131"/>
      <c r="D66" s="6">
        <v>0.4</v>
      </c>
      <c r="E66" s="6">
        <v>0.4</v>
      </c>
      <c r="F66" s="6">
        <v>0.45</v>
      </c>
      <c r="G66" s="9" t="s">
        <v>81</v>
      </c>
      <c r="H66" s="10">
        <f>+D66*E66*F66</f>
        <v>7.2000000000000022E-2</v>
      </c>
      <c r="I66" s="6">
        <v>13</v>
      </c>
      <c r="J66" s="29">
        <f>+I66*H66</f>
        <v>0.93600000000000028</v>
      </c>
      <c r="K66" s="25" t="s">
        <v>85</v>
      </c>
    </row>
    <row r="67" spans="1:11" ht="15.75" customHeight="1" x14ac:dyDescent="0.3">
      <c r="A67" s="135"/>
      <c r="B67" s="130" t="s">
        <v>138</v>
      </c>
      <c r="C67" s="131"/>
      <c r="D67" s="6">
        <v>1.85</v>
      </c>
      <c r="E67" s="6">
        <v>0.2</v>
      </c>
      <c r="F67" s="6">
        <v>0.2</v>
      </c>
      <c r="G67" s="9"/>
      <c r="H67" s="10">
        <f>+D67*E67*F67</f>
        <v>7.400000000000001E-2</v>
      </c>
      <c r="I67" s="6">
        <v>4</v>
      </c>
      <c r="J67" s="29">
        <f>+I67*H67</f>
        <v>0.29600000000000004</v>
      </c>
      <c r="K67" s="25" t="s">
        <v>85</v>
      </c>
    </row>
    <row r="68" spans="1:11" ht="15.75" customHeight="1" x14ac:dyDescent="0.3">
      <c r="A68" s="135"/>
      <c r="B68" s="130" t="s">
        <v>138</v>
      </c>
      <c r="C68" s="131"/>
      <c r="D68" s="6">
        <v>2.6</v>
      </c>
      <c r="E68" s="6">
        <v>0.2</v>
      </c>
      <c r="F68" s="6">
        <v>0.2</v>
      </c>
      <c r="G68" s="9"/>
      <c r="H68" s="10">
        <f t="shared" ref="H68:H69" si="9">+D68*E68*F68</f>
        <v>0.10400000000000001</v>
      </c>
      <c r="I68" s="6">
        <v>8</v>
      </c>
      <c r="J68" s="29">
        <f t="shared" ref="J68:J69" si="10">+I68*H68</f>
        <v>0.83200000000000007</v>
      </c>
      <c r="K68" s="25" t="s">
        <v>85</v>
      </c>
    </row>
    <row r="69" spans="1:11" ht="15.75" customHeight="1" x14ac:dyDescent="0.3">
      <c r="A69" s="135"/>
      <c r="B69" s="130" t="s">
        <v>138</v>
      </c>
      <c r="C69" s="131"/>
      <c r="D69" s="6">
        <v>4.0999999999999996</v>
      </c>
      <c r="E69" s="6">
        <v>0.2</v>
      </c>
      <c r="F69" s="6">
        <v>0.2</v>
      </c>
      <c r="G69" s="9"/>
      <c r="H69" s="10">
        <f t="shared" si="9"/>
        <v>0.16400000000000001</v>
      </c>
      <c r="I69" s="6">
        <v>2</v>
      </c>
      <c r="J69" s="29">
        <f t="shared" si="10"/>
        <v>0.32800000000000001</v>
      </c>
      <c r="K69" s="25" t="s">
        <v>85</v>
      </c>
    </row>
    <row r="70" spans="1:11" ht="15.75" customHeight="1" x14ac:dyDescent="0.3">
      <c r="A70" s="135"/>
      <c r="B70" s="130" t="s">
        <v>139</v>
      </c>
      <c r="C70" s="131"/>
      <c r="D70" s="6"/>
      <c r="E70" s="6"/>
      <c r="F70" s="6"/>
      <c r="G70" s="9"/>
      <c r="H70" s="10"/>
      <c r="I70" s="6"/>
      <c r="J70" s="29"/>
      <c r="K70" s="25"/>
    </row>
    <row r="71" spans="1:11" ht="15.75" customHeight="1" x14ac:dyDescent="0.3">
      <c r="A71" s="135"/>
      <c r="B71" s="130" t="s">
        <v>90</v>
      </c>
      <c r="C71" s="131"/>
      <c r="D71" s="6"/>
      <c r="E71" s="6"/>
      <c r="F71" s="6"/>
      <c r="G71" s="9"/>
      <c r="H71" s="10"/>
      <c r="I71" s="6"/>
      <c r="J71" s="29"/>
      <c r="K71" s="25"/>
    </row>
    <row r="72" spans="1:11" x14ac:dyDescent="0.3">
      <c r="A72" s="135"/>
      <c r="B72" s="176" t="s">
        <v>94</v>
      </c>
      <c r="C72" s="177"/>
      <c r="D72" s="177"/>
      <c r="E72" s="177"/>
      <c r="F72" s="177"/>
      <c r="G72" s="177"/>
      <c r="H72" s="177"/>
      <c r="I72" s="177"/>
      <c r="J72" s="178"/>
      <c r="K72" s="25"/>
    </row>
    <row r="73" spans="1:11" ht="45.75" customHeight="1" x14ac:dyDescent="0.3">
      <c r="A73" s="135"/>
      <c r="B73" s="172" t="s">
        <v>140</v>
      </c>
      <c r="C73" s="173"/>
      <c r="D73" s="6" t="s">
        <v>81</v>
      </c>
      <c r="E73" s="6" t="s">
        <v>81</v>
      </c>
      <c r="F73" s="6">
        <v>2.5</v>
      </c>
      <c r="G73" s="6" t="s">
        <v>81</v>
      </c>
      <c r="H73" s="6" t="s">
        <v>81</v>
      </c>
      <c r="I73" s="6">
        <v>5</v>
      </c>
      <c r="J73" s="19">
        <f>+I73*F73</f>
        <v>12.5</v>
      </c>
      <c r="K73" s="25" t="s">
        <v>96</v>
      </c>
    </row>
    <row r="74" spans="1:11" ht="48.75" customHeight="1" x14ac:dyDescent="0.3">
      <c r="A74" s="135"/>
      <c r="B74" s="172" t="s">
        <v>140</v>
      </c>
      <c r="C74" s="173"/>
      <c r="D74" s="6" t="s">
        <v>81</v>
      </c>
      <c r="E74" s="6" t="s">
        <v>81</v>
      </c>
      <c r="F74" s="6">
        <v>2.75</v>
      </c>
      <c r="G74" s="6" t="s">
        <v>81</v>
      </c>
      <c r="H74" s="6" t="s">
        <v>81</v>
      </c>
      <c r="I74" s="6">
        <v>5</v>
      </c>
      <c r="J74" s="19">
        <f t="shared" ref="J74:J75" si="11">+I74*F74</f>
        <v>13.75</v>
      </c>
      <c r="K74" s="25" t="s">
        <v>96</v>
      </c>
    </row>
    <row r="75" spans="1:11" ht="52.5" customHeight="1" x14ac:dyDescent="0.3">
      <c r="A75" s="135"/>
      <c r="B75" s="172" t="s">
        <v>140</v>
      </c>
      <c r="C75" s="173"/>
      <c r="D75" s="6" t="s">
        <v>81</v>
      </c>
      <c r="E75" s="6" t="s">
        <v>81</v>
      </c>
      <c r="F75" s="6">
        <v>3</v>
      </c>
      <c r="G75" s="6" t="s">
        <v>81</v>
      </c>
      <c r="H75" s="6" t="s">
        <v>81</v>
      </c>
      <c r="I75" s="6">
        <v>5</v>
      </c>
      <c r="J75" s="19">
        <f t="shared" si="11"/>
        <v>15</v>
      </c>
      <c r="K75" s="25" t="s">
        <v>96</v>
      </c>
    </row>
    <row r="76" spans="1:11" ht="52.5" customHeight="1" x14ac:dyDescent="0.3">
      <c r="A76" s="135"/>
      <c r="B76" s="172" t="s">
        <v>141</v>
      </c>
      <c r="C76" s="173"/>
      <c r="D76" s="6">
        <v>12.8</v>
      </c>
      <c r="E76" s="6" t="s">
        <v>81</v>
      </c>
      <c r="F76" s="6" t="s">
        <v>81</v>
      </c>
      <c r="G76" s="6" t="s">
        <v>81</v>
      </c>
      <c r="H76" s="6" t="s">
        <v>81</v>
      </c>
      <c r="I76" s="6">
        <v>3</v>
      </c>
      <c r="J76" s="19">
        <f>+I76*D76</f>
        <v>38.400000000000006</v>
      </c>
      <c r="K76" s="25" t="s">
        <v>96</v>
      </c>
    </row>
    <row r="77" spans="1:11" ht="52.5" customHeight="1" x14ac:dyDescent="0.3">
      <c r="A77" s="135"/>
      <c r="B77" s="172" t="s">
        <v>142</v>
      </c>
      <c r="C77" s="173"/>
      <c r="D77" s="6">
        <v>22.8</v>
      </c>
      <c r="E77" s="6" t="s">
        <v>81</v>
      </c>
      <c r="F77" s="6" t="s">
        <v>81</v>
      </c>
      <c r="G77" s="6" t="s">
        <v>81</v>
      </c>
      <c r="H77" s="6" t="s">
        <v>81</v>
      </c>
      <c r="I77" s="6" t="s">
        <v>81</v>
      </c>
      <c r="J77" s="8">
        <f>+D77</f>
        <v>22.8</v>
      </c>
      <c r="K77" s="25" t="s">
        <v>143</v>
      </c>
    </row>
    <row r="78" spans="1:11" ht="52.5" customHeight="1" x14ac:dyDescent="0.3">
      <c r="A78" s="135"/>
      <c r="B78" s="172" t="s">
        <v>144</v>
      </c>
      <c r="C78" s="173"/>
      <c r="D78" s="6">
        <v>22.8</v>
      </c>
      <c r="E78" s="6" t="s">
        <v>81</v>
      </c>
      <c r="F78" s="6">
        <v>0.75</v>
      </c>
      <c r="G78" s="6" t="s">
        <v>81</v>
      </c>
      <c r="H78" s="6" t="s">
        <v>81</v>
      </c>
      <c r="I78" s="6" t="s">
        <v>81</v>
      </c>
      <c r="J78" s="8">
        <f>+D78*F78</f>
        <v>17.100000000000001</v>
      </c>
      <c r="K78" s="25" t="s">
        <v>82</v>
      </c>
    </row>
    <row r="79" spans="1:11" ht="47.25" customHeight="1" x14ac:dyDescent="0.3">
      <c r="A79" s="135"/>
      <c r="B79" s="172" t="s">
        <v>145</v>
      </c>
      <c r="C79" s="173"/>
      <c r="D79" s="6">
        <v>37.39</v>
      </c>
      <c r="E79" s="6" t="s">
        <v>81</v>
      </c>
      <c r="F79" s="6" t="s">
        <v>81</v>
      </c>
      <c r="G79" s="6" t="s">
        <v>81</v>
      </c>
      <c r="H79" s="6" t="s">
        <v>81</v>
      </c>
      <c r="I79" s="6" t="s">
        <v>81</v>
      </c>
      <c r="J79" s="8">
        <v>73.540000000000006</v>
      </c>
      <c r="K79" s="25" t="s">
        <v>82</v>
      </c>
    </row>
    <row r="80" spans="1:11" ht="18.75" customHeight="1" x14ac:dyDescent="0.3">
      <c r="A80" s="135"/>
      <c r="B80" s="140" t="s">
        <v>61</v>
      </c>
      <c r="C80" s="141"/>
      <c r="D80" s="141"/>
      <c r="E80" s="141"/>
      <c r="F80" s="141"/>
      <c r="G80" s="141"/>
      <c r="H80" s="141"/>
      <c r="I80" s="141"/>
      <c r="J80" s="142"/>
      <c r="K80" s="25"/>
    </row>
    <row r="81" spans="1:11" ht="18.75" customHeight="1" x14ac:dyDescent="0.3">
      <c r="A81" s="135"/>
      <c r="B81" s="172" t="s">
        <v>146</v>
      </c>
      <c r="C81" s="173"/>
      <c r="D81" s="6">
        <v>5.2</v>
      </c>
      <c r="E81" s="6" t="s">
        <v>81</v>
      </c>
      <c r="F81" s="6" t="s">
        <v>81</v>
      </c>
      <c r="G81" s="9" t="s">
        <v>81</v>
      </c>
      <c r="H81" s="10" t="s">
        <v>81</v>
      </c>
      <c r="I81" s="6">
        <v>12</v>
      </c>
      <c r="J81" s="29">
        <f>+D81*I81</f>
        <v>62.400000000000006</v>
      </c>
      <c r="K81" s="25" t="s">
        <v>96</v>
      </c>
    </row>
    <row r="82" spans="1:11" ht="18.75" customHeight="1" x14ac:dyDescent="0.3">
      <c r="A82" s="135"/>
      <c r="B82" s="172" t="s">
        <v>147</v>
      </c>
      <c r="C82" s="173"/>
      <c r="D82" s="6">
        <v>12.8</v>
      </c>
      <c r="E82" s="6">
        <v>5.2</v>
      </c>
      <c r="F82" s="6">
        <f>+D82*E82</f>
        <v>66.56</v>
      </c>
      <c r="G82" s="9" t="s">
        <v>81</v>
      </c>
      <c r="H82" s="10" t="s">
        <v>81</v>
      </c>
      <c r="I82" s="6">
        <v>1</v>
      </c>
      <c r="J82" s="29">
        <v>67</v>
      </c>
      <c r="K82" s="25" t="s">
        <v>82</v>
      </c>
    </row>
    <row r="83" spans="1:11" ht="18.75" customHeight="1" thickBot="1" x14ac:dyDescent="0.35">
      <c r="A83" s="135"/>
      <c r="B83" s="172" t="s">
        <v>148</v>
      </c>
      <c r="C83" s="173"/>
      <c r="D83" s="6">
        <v>12.8</v>
      </c>
      <c r="E83" s="9" t="s">
        <v>81</v>
      </c>
      <c r="F83" s="9" t="s">
        <v>81</v>
      </c>
      <c r="G83" s="9" t="s">
        <v>81</v>
      </c>
      <c r="H83" s="10" t="s">
        <v>81</v>
      </c>
      <c r="I83" s="6">
        <v>1</v>
      </c>
      <c r="J83" s="29">
        <f>+I83*D83</f>
        <v>12.8</v>
      </c>
      <c r="K83" s="25" t="s">
        <v>143</v>
      </c>
    </row>
    <row r="84" spans="1:11" ht="21.75" customHeight="1" thickBot="1" x14ac:dyDescent="0.35">
      <c r="A84" s="163" t="s">
        <v>102</v>
      </c>
      <c r="B84" s="163"/>
      <c r="C84" s="163"/>
      <c r="D84" s="163"/>
      <c r="E84" s="171"/>
      <c r="F84" s="171"/>
      <c r="G84" s="171"/>
      <c r="H84" s="171"/>
      <c r="I84" s="163"/>
      <c r="J84" s="164"/>
      <c r="K84" s="40"/>
    </row>
    <row r="85" spans="1:11" ht="22.5" customHeight="1" thickBot="1" x14ac:dyDescent="0.35">
      <c r="A85" s="30"/>
      <c r="B85" s="33"/>
      <c r="C85" s="31"/>
      <c r="D85" s="161" t="s">
        <v>103</v>
      </c>
      <c r="E85" s="161"/>
      <c r="F85" s="161"/>
      <c r="G85" s="162"/>
      <c r="H85" s="44">
        <v>60</v>
      </c>
      <c r="I85" s="38"/>
      <c r="J85" s="38"/>
      <c r="K85" s="41"/>
    </row>
    <row r="86" spans="1:11" x14ac:dyDescent="0.3">
      <c r="A86" s="163" t="s">
        <v>104</v>
      </c>
      <c r="B86" s="163"/>
      <c r="C86" s="163"/>
      <c r="D86" s="163"/>
      <c r="E86" s="155"/>
      <c r="F86" s="155"/>
      <c r="G86" s="155"/>
      <c r="H86" s="155"/>
      <c r="I86" s="163"/>
      <c r="J86" s="164"/>
      <c r="K86" s="42"/>
    </row>
    <row r="87" spans="1:11" ht="25.5" customHeight="1" x14ac:dyDescent="0.3">
      <c r="A87" s="39"/>
      <c r="B87" s="165" t="s">
        <v>151</v>
      </c>
      <c r="C87" s="166"/>
      <c r="D87" s="166"/>
      <c r="E87" s="166"/>
      <c r="F87" s="166"/>
      <c r="G87" s="166"/>
      <c r="H87" s="166"/>
      <c r="I87" s="166"/>
      <c r="J87" s="166"/>
      <c r="K87" s="42"/>
    </row>
    <row r="88" spans="1:11" ht="25.5" customHeight="1" x14ac:dyDescent="0.3">
      <c r="A88" s="34"/>
      <c r="B88" s="167" t="s">
        <v>105</v>
      </c>
      <c r="C88" s="168"/>
      <c r="D88" s="168"/>
      <c r="E88" s="168"/>
      <c r="F88" s="168"/>
      <c r="G88" s="168"/>
      <c r="H88" s="168"/>
      <c r="I88" s="168"/>
      <c r="J88" s="168"/>
      <c r="K88" s="42"/>
    </row>
    <row r="89" spans="1:11" ht="25.5" customHeight="1" x14ac:dyDescent="0.3">
      <c r="A89" s="34"/>
      <c r="B89" s="167" t="s">
        <v>105</v>
      </c>
      <c r="C89" s="168"/>
      <c r="D89" s="168"/>
      <c r="E89" s="168"/>
      <c r="F89" s="168"/>
      <c r="G89" s="168"/>
      <c r="H89" s="168"/>
      <c r="I89" s="168"/>
      <c r="J89" s="168"/>
      <c r="K89" s="42"/>
    </row>
    <row r="90" spans="1:11" ht="25.5" customHeight="1" thickBot="1" x14ac:dyDescent="0.35">
      <c r="A90" s="35"/>
      <c r="B90" s="169" t="s">
        <v>105</v>
      </c>
      <c r="C90" s="170"/>
      <c r="D90" s="170"/>
      <c r="E90" s="170"/>
      <c r="F90" s="170"/>
      <c r="G90" s="170"/>
      <c r="H90" s="170"/>
      <c r="I90" s="170"/>
      <c r="J90" s="170"/>
      <c r="K90" s="42"/>
    </row>
    <row r="91" spans="1:11" ht="15" thickBot="1" x14ac:dyDescent="0.35">
      <c r="A91" s="146" t="s">
        <v>106</v>
      </c>
      <c r="B91" s="147"/>
      <c r="C91" s="147"/>
      <c r="D91" s="147"/>
      <c r="E91" s="147"/>
      <c r="F91" s="147"/>
      <c r="G91" s="147"/>
      <c r="H91" s="147"/>
      <c r="I91" s="147"/>
      <c r="J91" s="148"/>
      <c r="K91" s="42"/>
    </row>
    <row r="92" spans="1:11" ht="27.6" x14ac:dyDescent="0.3">
      <c r="A92" s="34"/>
      <c r="B92" s="36" t="s">
        <v>153</v>
      </c>
      <c r="C92" s="149"/>
      <c r="D92" s="149"/>
      <c r="E92" s="149"/>
      <c r="F92" s="149"/>
      <c r="G92" s="149"/>
      <c r="H92" s="149"/>
      <c r="I92" s="149"/>
      <c r="J92" s="150"/>
      <c r="K92" s="42"/>
    </row>
    <row r="93" spans="1:11" x14ac:dyDescent="0.3">
      <c r="A93" s="34"/>
      <c r="B93" s="37">
        <v>1124863369</v>
      </c>
      <c r="C93" s="151"/>
      <c r="D93" s="151"/>
      <c r="E93" s="151"/>
      <c r="F93" s="151"/>
      <c r="G93" s="151"/>
      <c r="H93" s="151"/>
      <c r="I93" s="151"/>
      <c r="J93" s="152"/>
      <c r="K93" s="42"/>
    </row>
    <row r="94" spans="1:11" ht="21" thickBot="1" x14ac:dyDescent="0.35">
      <c r="A94" s="34"/>
      <c r="B94" s="50" t="s">
        <v>152</v>
      </c>
      <c r="C94" s="153"/>
      <c r="D94" s="153"/>
      <c r="E94" s="153"/>
      <c r="F94" s="153"/>
      <c r="G94" s="153"/>
      <c r="H94" s="153"/>
      <c r="I94" s="153"/>
      <c r="J94" s="154"/>
      <c r="K94" s="42"/>
    </row>
    <row r="95" spans="1:11" x14ac:dyDescent="0.3">
      <c r="A95" s="146" t="s">
        <v>108</v>
      </c>
      <c r="B95" s="155"/>
      <c r="C95" s="155"/>
      <c r="D95" s="155"/>
      <c r="E95" s="155"/>
      <c r="F95" s="155"/>
      <c r="G95" s="155"/>
      <c r="H95" s="155"/>
      <c r="I95" s="155"/>
      <c r="J95" s="156"/>
      <c r="K95" s="42"/>
    </row>
    <row r="96" spans="1:11" ht="36" customHeight="1" x14ac:dyDescent="0.3">
      <c r="A96" s="14" t="s">
        <v>109</v>
      </c>
      <c r="B96" s="157" t="s">
        <v>110</v>
      </c>
      <c r="C96" s="157"/>
      <c r="D96" s="157"/>
      <c r="E96" s="157"/>
      <c r="F96" s="157"/>
      <c r="G96" s="157"/>
      <c r="H96" s="157"/>
      <c r="I96" s="157"/>
      <c r="J96" s="158"/>
      <c r="K96" s="42"/>
    </row>
    <row r="97" spans="1:11" ht="36" customHeight="1" thickBot="1" x14ac:dyDescent="0.35">
      <c r="A97" s="15" t="s">
        <v>111</v>
      </c>
      <c r="B97" s="159" t="s">
        <v>112</v>
      </c>
      <c r="C97" s="159"/>
      <c r="D97" s="159"/>
      <c r="E97" s="159"/>
      <c r="F97" s="159"/>
      <c r="G97" s="159"/>
      <c r="H97" s="159"/>
      <c r="I97" s="159"/>
      <c r="J97" s="160"/>
      <c r="K97" s="43"/>
    </row>
  </sheetData>
  <mergeCells count="120">
    <mergeCell ref="B80:J80"/>
    <mergeCell ref="B81:C81"/>
    <mergeCell ref="B82:C82"/>
    <mergeCell ref="B83:C83"/>
    <mergeCell ref="B78:C78"/>
    <mergeCell ref="B38:J38"/>
    <mergeCell ref="B40:F40"/>
    <mergeCell ref="B39:F39"/>
    <mergeCell ref="B60:C60"/>
    <mergeCell ref="B72:J72"/>
    <mergeCell ref="B31:J31"/>
    <mergeCell ref="B32:F32"/>
    <mergeCell ref="B33:F33"/>
    <mergeCell ref="B34:F34"/>
    <mergeCell ref="B36:F36"/>
    <mergeCell ref="B37:F37"/>
    <mergeCell ref="B44:F44"/>
    <mergeCell ref="B45:F45"/>
    <mergeCell ref="B46:F46"/>
    <mergeCell ref="B41:J41"/>
    <mergeCell ref="G44:I44"/>
    <mergeCell ref="B43:F43"/>
    <mergeCell ref="B42:F42"/>
    <mergeCell ref="C3:E3"/>
    <mergeCell ref="F3:G3"/>
    <mergeCell ref="H3:J3"/>
    <mergeCell ref="C4:E4"/>
    <mergeCell ref="F4:G4"/>
    <mergeCell ref="H4:J4"/>
    <mergeCell ref="C5:E5"/>
    <mergeCell ref="F5:G5"/>
    <mergeCell ref="H5:J5"/>
    <mergeCell ref="B25:F25"/>
    <mergeCell ref="B26:F26"/>
    <mergeCell ref="B27:F27"/>
    <mergeCell ref="B17:F17"/>
    <mergeCell ref="B13:J13"/>
    <mergeCell ref="B15:J15"/>
    <mergeCell ref="B14:F14"/>
    <mergeCell ref="C7:E7"/>
    <mergeCell ref="F7:G7"/>
    <mergeCell ref="H7:J7"/>
    <mergeCell ref="H10:J10"/>
    <mergeCell ref="F8:G8"/>
    <mergeCell ref="H8:J8"/>
    <mergeCell ref="C8:E8"/>
    <mergeCell ref="F9:G9"/>
    <mergeCell ref="H9:J9"/>
    <mergeCell ref="B97:J97"/>
    <mergeCell ref="C9:E10"/>
    <mergeCell ref="B9:B10"/>
    <mergeCell ref="A9:A10"/>
    <mergeCell ref="B28:J28"/>
    <mergeCell ref="B29:F29"/>
    <mergeCell ref="B35:J35"/>
    <mergeCell ref="A86:J86"/>
    <mergeCell ref="A91:J91"/>
    <mergeCell ref="B89:J89"/>
    <mergeCell ref="B90:J90"/>
    <mergeCell ref="B47:F47"/>
    <mergeCell ref="B48:F48"/>
    <mergeCell ref="A12:F12"/>
    <mergeCell ref="B49:F49"/>
    <mergeCell ref="B16:F16"/>
    <mergeCell ref="B52:F52"/>
    <mergeCell ref="B55:J55"/>
    <mergeCell ref="C92:J94"/>
    <mergeCell ref="A95:J95"/>
    <mergeCell ref="B96:J96"/>
    <mergeCell ref="B87:J87"/>
    <mergeCell ref="B88:J88"/>
    <mergeCell ref="A84:J84"/>
    <mergeCell ref="A1:K1"/>
    <mergeCell ref="A2:K2"/>
    <mergeCell ref="A6:K6"/>
    <mergeCell ref="A11:K11"/>
    <mergeCell ref="A53:K53"/>
    <mergeCell ref="G50:I50"/>
    <mergeCell ref="G52:I52"/>
    <mergeCell ref="G45:J45"/>
    <mergeCell ref="G51:J51"/>
    <mergeCell ref="G43:J43"/>
    <mergeCell ref="G46:H46"/>
    <mergeCell ref="G47:H47"/>
    <mergeCell ref="G48:H48"/>
    <mergeCell ref="G49:H49"/>
    <mergeCell ref="B50:F50"/>
    <mergeCell ref="B51:F51"/>
    <mergeCell ref="B30:F30"/>
    <mergeCell ref="F10:G10"/>
    <mergeCell ref="B18:F18"/>
    <mergeCell ref="B19:F19"/>
    <mergeCell ref="B20:F20"/>
    <mergeCell ref="B21:F21"/>
    <mergeCell ref="B23:F23"/>
    <mergeCell ref="B24:F24"/>
    <mergeCell ref="D85:G85"/>
    <mergeCell ref="B66:C66"/>
    <mergeCell ref="A54:A83"/>
    <mergeCell ref="B56:C56"/>
    <mergeCell ref="B54:C54"/>
    <mergeCell ref="B58:C58"/>
    <mergeCell ref="B59:C59"/>
    <mergeCell ref="B61:C61"/>
    <mergeCell ref="B57:J57"/>
    <mergeCell ref="B67:C67"/>
    <mergeCell ref="B71:C71"/>
    <mergeCell ref="B68:C68"/>
    <mergeCell ref="B69:C69"/>
    <mergeCell ref="B70:C70"/>
    <mergeCell ref="B62:C62"/>
    <mergeCell ref="B65:J65"/>
    <mergeCell ref="B74:C74"/>
    <mergeCell ref="B75:C75"/>
    <mergeCell ref="B79:C79"/>
    <mergeCell ref="B64:C64"/>
    <mergeCell ref="B63:C63"/>
    <mergeCell ref="B73:C73"/>
    <mergeCell ref="B76:C76"/>
    <mergeCell ref="B77:C77"/>
  </mergeCells>
  <phoneticPr fontId="8" type="noConversion"/>
  <hyperlinks>
    <hyperlink ref="B94" r:id="rId1" xr:uid="{6B03CC78-4F6E-4A1F-B4FF-7D7EA7708982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1647-CCD7-4694-AC69-6052DF20A80A}">
  <sheetPr>
    <tabColor theme="8"/>
  </sheetPr>
  <dimension ref="A1:K82"/>
  <sheetViews>
    <sheetView showGridLines="0" topLeftCell="A34" zoomScaleNormal="100" workbookViewId="0">
      <selection activeCell="L18" sqref="L18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95">
        <v>46193</v>
      </c>
      <c r="I3" s="78"/>
      <c r="J3" s="78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95">
        <v>46193</v>
      </c>
      <c r="I4" s="78"/>
      <c r="J4" s="78"/>
      <c r="K4" s="12"/>
    </row>
    <row r="5" spans="1:11" x14ac:dyDescent="0.3">
      <c r="A5" s="11"/>
      <c r="B5" s="1" t="s">
        <v>9</v>
      </c>
      <c r="C5" s="78" t="s">
        <v>164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6.4*12.4</f>
        <v>79.360000000000014</v>
      </c>
      <c r="I14" s="17">
        <v>4000</v>
      </c>
      <c r="J14" s="17">
        <f>+H14*I14</f>
        <v>317440.00000000006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6.4*12.4</f>
        <v>79.360000000000014</v>
      </c>
      <c r="I16" s="17">
        <v>4500</v>
      </c>
      <c r="J16" s="17">
        <f>+H16*I16</f>
        <v>357120.00000000006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10.8+J52+J53</f>
        <v>11.202909257822892</v>
      </c>
      <c r="I17" s="17">
        <v>95000</v>
      </c>
      <c r="J17" s="17">
        <f t="shared" ref="J17:J20" si="0">+H17*I17</f>
        <v>1064276.3794931748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72*0.1</f>
        <v>7.2</v>
      </c>
      <c r="I18" s="17">
        <v>100000</v>
      </c>
      <c r="J18" s="17">
        <f t="shared" si="0"/>
        <v>720000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34</v>
      </c>
      <c r="H19" s="8">
        <v>72</v>
      </c>
      <c r="I19" s="17">
        <v>20000</v>
      </c>
      <c r="J19" s="17">
        <f t="shared" si="0"/>
        <v>1440000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72*0.05</f>
        <v>3.6</v>
      </c>
      <c r="I20" s="17">
        <v>150000</v>
      </c>
      <c r="J20" s="17">
        <f t="shared" si="0"/>
        <v>540000</v>
      </c>
      <c r="K20" s="12"/>
    </row>
    <row r="21" spans="1:11" ht="17.25" customHeight="1" x14ac:dyDescent="0.3">
      <c r="A21" s="45">
        <v>3</v>
      </c>
      <c r="B21" s="3" t="s">
        <v>41</v>
      </c>
      <c r="C21" s="4"/>
      <c r="D21" s="4"/>
      <c r="E21" s="4"/>
      <c r="F21" s="4"/>
      <c r="G21" s="4"/>
      <c r="H21" s="4"/>
      <c r="I21" s="4"/>
      <c r="J21" s="5"/>
      <c r="K21" s="12"/>
    </row>
    <row r="22" spans="1:11" ht="33.75" customHeight="1" x14ac:dyDescent="0.3">
      <c r="A22" s="13" t="s">
        <v>42</v>
      </c>
      <c r="B22" s="112" t="s">
        <v>43</v>
      </c>
      <c r="C22" s="112"/>
      <c r="D22" s="112"/>
      <c r="E22" s="112"/>
      <c r="F22" s="112"/>
      <c r="G22" s="6" t="s">
        <v>28</v>
      </c>
      <c r="H22" s="8">
        <f>12*6</f>
        <v>72</v>
      </c>
      <c r="I22" s="17">
        <v>60000</v>
      </c>
      <c r="J22" s="47">
        <f>+H22*I22</f>
        <v>4320000</v>
      </c>
      <c r="K22" s="12"/>
    </row>
    <row r="23" spans="1:11" ht="33.75" customHeight="1" x14ac:dyDescent="0.3">
      <c r="A23" s="13" t="s">
        <v>44</v>
      </c>
      <c r="B23" s="112" t="s">
        <v>45</v>
      </c>
      <c r="C23" s="113"/>
      <c r="D23" s="113"/>
      <c r="E23" s="113"/>
      <c r="F23" s="113"/>
      <c r="G23" s="6" t="s">
        <v>46</v>
      </c>
      <c r="H23" s="6">
        <v>10</v>
      </c>
      <c r="I23" s="17">
        <v>200000</v>
      </c>
      <c r="J23" s="47">
        <f t="shared" ref="J23:J25" si="1">+H23*I23</f>
        <v>2000000</v>
      </c>
      <c r="K23" s="12"/>
    </row>
    <row r="24" spans="1:11" ht="33.75" customHeight="1" x14ac:dyDescent="0.3">
      <c r="A24" s="13" t="s">
        <v>47</v>
      </c>
      <c r="B24" s="112" t="s">
        <v>48</v>
      </c>
      <c r="C24" s="113"/>
      <c r="D24" s="113"/>
      <c r="E24" s="113"/>
      <c r="F24" s="113"/>
      <c r="G24" s="6" t="s">
        <v>46</v>
      </c>
      <c r="H24" s="6">
        <v>4</v>
      </c>
      <c r="I24" s="17">
        <v>180000</v>
      </c>
      <c r="J24" s="47">
        <f t="shared" si="1"/>
        <v>720000</v>
      </c>
      <c r="K24" s="12"/>
    </row>
    <row r="25" spans="1:11" ht="18.75" customHeight="1" x14ac:dyDescent="0.3">
      <c r="A25" s="13" t="s">
        <v>49</v>
      </c>
      <c r="B25" s="103" t="s">
        <v>50</v>
      </c>
      <c r="C25" s="104"/>
      <c r="D25" s="104"/>
      <c r="E25" s="104"/>
      <c r="F25" s="105"/>
      <c r="G25" s="6" t="s">
        <v>28</v>
      </c>
      <c r="H25" s="6">
        <v>72</v>
      </c>
      <c r="I25" s="17">
        <v>50000</v>
      </c>
      <c r="J25" s="47">
        <f t="shared" si="1"/>
        <v>3600000</v>
      </c>
      <c r="K25" s="12"/>
    </row>
    <row r="26" spans="1:11" x14ac:dyDescent="0.3">
      <c r="A26" s="13">
        <v>4</v>
      </c>
      <c r="B26" s="99" t="s">
        <v>51</v>
      </c>
      <c r="C26" s="100"/>
      <c r="D26" s="100"/>
      <c r="E26" s="100"/>
      <c r="F26" s="100"/>
      <c r="G26" s="100"/>
      <c r="H26" s="100"/>
      <c r="I26" s="100"/>
      <c r="J26" s="101"/>
      <c r="K26" s="12"/>
    </row>
    <row r="27" spans="1:11" ht="66" customHeight="1" x14ac:dyDescent="0.3">
      <c r="A27" s="13" t="s">
        <v>52</v>
      </c>
      <c r="B27" s="112" t="s">
        <v>53</v>
      </c>
      <c r="C27" s="112"/>
      <c r="D27" s="112"/>
      <c r="E27" s="112"/>
      <c r="F27" s="112"/>
      <c r="G27" s="6" t="s">
        <v>28</v>
      </c>
      <c r="H27" s="8">
        <v>72</v>
      </c>
      <c r="I27" s="17">
        <v>35000</v>
      </c>
      <c r="J27" s="17">
        <f>+H27*I27</f>
        <v>2520000</v>
      </c>
      <c r="K27" s="12"/>
    </row>
    <row r="28" spans="1:11" ht="17.25" customHeight="1" x14ac:dyDescent="0.3">
      <c r="A28" s="13">
        <v>5</v>
      </c>
      <c r="B28" s="99" t="s">
        <v>54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30.75" customHeight="1" x14ac:dyDescent="0.3">
      <c r="A29" s="13" t="s">
        <v>55</v>
      </c>
      <c r="B29" s="112" t="s">
        <v>56</v>
      </c>
      <c r="C29" s="112"/>
      <c r="D29" s="112"/>
      <c r="E29" s="112"/>
      <c r="F29" s="112"/>
      <c r="G29" s="6" t="s">
        <v>46</v>
      </c>
      <c r="H29" s="6">
        <v>2</v>
      </c>
      <c r="I29" s="17">
        <v>400000</v>
      </c>
      <c r="J29" s="17">
        <f>+H29*I29</f>
        <v>800000</v>
      </c>
      <c r="K29" s="12"/>
    </row>
    <row r="30" spans="1:11" ht="30.75" customHeight="1" x14ac:dyDescent="0.3">
      <c r="A30" s="13" t="s">
        <v>57</v>
      </c>
      <c r="B30" s="112" t="s">
        <v>58</v>
      </c>
      <c r="C30" s="112"/>
      <c r="D30" s="112"/>
      <c r="E30" s="112"/>
      <c r="F30" s="112"/>
      <c r="G30" s="6" t="s">
        <v>46</v>
      </c>
      <c r="H30" s="6">
        <v>1</v>
      </c>
      <c r="I30" s="17">
        <v>4500000</v>
      </c>
      <c r="J30" s="17">
        <f t="shared" ref="J30:J32" si="2">+H30*I30</f>
        <v>4500000</v>
      </c>
      <c r="K30" s="12"/>
    </row>
    <row r="31" spans="1:11" ht="30.75" customHeight="1" x14ac:dyDescent="0.3">
      <c r="A31" s="13">
        <v>5.3</v>
      </c>
      <c r="B31" s="112" t="s">
        <v>59</v>
      </c>
      <c r="C31" s="112"/>
      <c r="D31" s="112"/>
      <c r="E31" s="112"/>
      <c r="F31" s="112"/>
      <c r="G31" s="6" t="s">
        <v>46</v>
      </c>
      <c r="H31" s="6">
        <v>1</v>
      </c>
      <c r="I31" s="17">
        <v>3500000</v>
      </c>
      <c r="J31" s="17">
        <f t="shared" si="2"/>
        <v>3500000</v>
      </c>
      <c r="K31" s="12"/>
    </row>
    <row r="32" spans="1:11" ht="30.75" customHeight="1" x14ac:dyDescent="0.3">
      <c r="A32" s="13">
        <v>5.4</v>
      </c>
      <c r="B32" s="103" t="s">
        <v>60</v>
      </c>
      <c r="C32" s="104"/>
      <c r="D32" s="104"/>
      <c r="E32" s="104"/>
      <c r="F32" s="105"/>
      <c r="G32" s="6" t="s">
        <v>46</v>
      </c>
      <c r="H32" s="6">
        <v>2</v>
      </c>
      <c r="I32" s="17">
        <v>250000</v>
      </c>
      <c r="J32" s="17">
        <f t="shared" si="2"/>
        <v>500000</v>
      </c>
      <c r="K32" s="12"/>
    </row>
    <row r="33" spans="1:11" x14ac:dyDescent="0.3">
      <c r="A33" s="45">
        <v>6</v>
      </c>
      <c r="B33" s="99" t="s">
        <v>61</v>
      </c>
      <c r="C33" s="100"/>
      <c r="D33" s="100"/>
      <c r="E33" s="100"/>
      <c r="F33" s="100"/>
      <c r="G33" s="100"/>
      <c r="H33" s="100"/>
      <c r="I33" s="100"/>
      <c r="J33" s="101"/>
      <c r="K33" s="12"/>
    </row>
    <row r="34" spans="1:11" ht="63" customHeight="1" x14ac:dyDescent="0.3">
      <c r="A34" s="13">
        <v>6.1</v>
      </c>
      <c r="B34" s="112" t="s">
        <v>62</v>
      </c>
      <c r="C34" s="112"/>
      <c r="D34" s="112"/>
      <c r="E34" s="112"/>
      <c r="F34" s="112"/>
      <c r="G34" s="6" t="s">
        <v>28</v>
      </c>
      <c r="H34" s="6">
        <v>181</v>
      </c>
      <c r="I34" s="17">
        <v>30000</v>
      </c>
      <c r="J34" s="17">
        <f>+H34*I34</f>
        <v>5430000</v>
      </c>
      <c r="K34" s="12"/>
    </row>
    <row r="35" spans="1:11" x14ac:dyDescent="0.3">
      <c r="A35" s="45">
        <v>8</v>
      </c>
      <c r="B35" s="99" t="s">
        <v>63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6" customHeight="1" x14ac:dyDescent="0.3">
      <c r="A36" s="13">
        <v>8.1</v>
      </c>
      <c r="B36" s="112" t="s">
        <v>64</v>
      </c>
      <c r="C36" s="113"/>
      <c r="D36" s="113"/>
      <c r="E36" s="113"/>
      <c r="F36" s="113"/>
      <c r="G36" s="6" t="s">
        <v>28</v>
      </c>
      <c r="H36" s="6">
        <f>6.4*12.4</f>
        <v>79.360000000000014</v>
      </c>
      <c r="I36" s="17">
        <v>5000</v>
      </c>
      <c r="J36" s="17">
        <f>+H36*I36</f>
        <v>396800.00000000006</v>
      </c>
      <c r="K36" s="12"/>
    </row>
    <row r="37" spans="1:11" ht="6.75" customHeight="1" thickBot="1" x14ac:dyDescent="0.35">
      <c r="A37" s="2"/>
      <c r="B37" s="114"/>
      <c r="C37" s="115"/>
      <c r="D37" s="115"/>
      <c r="E37" s="115"/>
      <c r="F37" s="115"/>
      <c r="G37" s="116"/>
      <c r="H37" s="117"/>
      <c r="I37" s="117"/>
      <c r="J37" s="118"/>
      <c r="K37" s="12"/>
    </row>
    <row r="38" spans="1:11" x14ac:dyDescent="0.3">
      <c r="A38" s="2"/>
      <c r="B38" s="119"/>
      <c r="C38" s="119"/>
      <c r="D38" s="119"/>
      <c r="E38" s="119"/>
      <c r="F38" s="119"/>
      <c r="G38" s="120" t="s">
        <v>65</v>
      </c>
      <c r="H38" s="121"/>
      <c r="I38" s="121"/>
      <c r="J38" s="51">
        <f>+J14+J16+J17+J18+J19+J20+J22+J23+J24+J25+J27+J29+J30+J31+J32+J34+J36</f>
        <v>32725636.379493177</v>
      </c>
      <c r="K38" s="12"/>
    </row>
    <row r="39" spans="1:11" ht="7.5" customHeight="1" x14ac:dyDescent="0.3">
      <c r="A39" s="2"/>
      <c r="B39" s="119"/>
      <c r="C39" s="119"/>
      <c r="D39" s="119"/>
      <c r="E39" s="119"/>
      <c r="F39" s="119"/>
      <c r="G39" s="122"/>
      <c r="H39" s="123"/>
      <c r="I39" s="123"/>
      <c r="J39" s="127"/>
      <c r="K39" s="12"/>
    </row>
    <row r="40" spans="1:11" x14ac:dyDescent="0.3">
      <c r="A40" s="2"/>
      <c r="B40" s="119"/>
      <c r="C40" s="119"/>
      <c r="D40" s="119"/>
      <c r="E40" s="119"/>
      <c r="F40" s="119"/>
      <c r="G40" s="122" t="s">
        <v>66</v>
      </c>
      <c r="H40" s="123"/>
      <c r="I40" s="48">
        <v>0.05</v>
      </c>
      <c r="J40" s="21">
        <f>+J38*I40</f>
        <v>1636281.8189746588</v>
      </c>
      <c r="K40" s="12"/>
    </row>
    <row r="41" spans="1:11" x14ac:dyDescent="0.3">
      <c r="A41" s="2"/>
      <c r="B41" s="119"/>
      <c r="C41" s="119"/>
      <c r="D41" s="119"/>
      <c r="E41" s="119"/>
      <c r="F41" s="119"/>
      <c r="G41" s="122" t="s">
        <v>67</v>
      </c>
      <c r="H41" s="123"/>
      <c r="I41" s="49">
        <v>0.1</v>
      </c>
      <c r="J41" s="21">
        <f>+J38*I41</f>
        <v>3272563.6379493177</v>
      </c>
      <c r="K41" s="12"/>
    </row>
    <row r="42" spans="1:11" x14ac:dyDescent="0.3">
      <c r="A42" s="2"/>
      <c r="B42" s="119"/>
      <c r="C42" s="119"/>
      <c r="D42" s="119"/>
      <c r="E42" s="119"/>
      <c r="F42" s="119"/>
      <c r="G42" s="122" t="s">
        <v>68</v>
      </c>
      <c r="H42" s="123"/>
      <c r="I42" s="2"/>
      <c r="J42" s="21">
        <v>0</v>
      </c>
      <c r="K42" s="12"/>
    </row>
    <row r="43" spans="1:11" x14ac:dyDescent="0.3">
      <c r="A43" s="2"/>
      <c r="B43" s="124"/>
      <c r="C43" s="124"/>
      <c r="D43" s="124"/>
      <c r="E43" s="124"/>
      <c r="F43" s="124"/>
      <c r="G43" s="122" t="s">
        <v>69</v>
      </c>
      <c r="H43" s="123"/>
      <c r="I43" s="2"/>
      <c r="J43" s="21">
        <v>0</v>
      </c>
      <c r="K43" s="12"/>
    </row>
    <row r="44" spans="1:11" x14ac:dyDescent="0.3">
      <c r="A44" s="2"/>
      <c r="B44" s="119"/>
      <c r="C44" s="119"/>
      <c r="D44" s="119"/>
      <c r="E44" s="119"/>
      <c r="F44" s="119"/>
      <c r="G44" s="125" t="s">
        <v>70</v>
      </c>
      <c r="H44" s="126"/>
      <c r="I44" s="126"/>
      <c r="J44" s="21">
        <f>+SUM(J40:J43)</f>
        <v>4908845.4569239765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ht="15" thickBot="1" x14ac:dyDescent="0.35">
      <c r="A46" s="2"/>
      <c r="B46" s="119"/>
      <c r="C46" s="119"/>
      <c r="D46" s="119"/>
      <c r="E46" s="119"/>
      <c r="F46" s="119"/>
      <c r="G46" s="132" t="s">
        <v>71</v>
      </c>
      <c r="H46" s="133"/>
      <c r="I46" s="133"/>
      <c r="J46" s="52">
        <f>+J38+J44</f>
        <v>37634481.836417153</v>
      </c>
      <c r="K46" s="12"/>
    </row>
    <row r="47" spans="1:11" ht="15" thickBot="1" x14ac:dyDescent="0.35">
      <c r="A47" s="80" t="s">
        <v>72</v>
      </c>
      <c r="B47" s="81"/>
      <c r="C47" s="81"/>
      <c r="D47" s="81"/>
      <c r="E47" s="81"/>
      <c r="F47" s="81"/>
      <c r="G47" s="81"/>
      <c r="H47" s="81"/>
      <c r="I47" s="81"/>
      <c r="J47" s="81"/>
      <c r="K47" s="82"/>
    </row>
    <row r="48" spans="1:11" x14ac:dyDescent="0.3">
      <c r="A48" s="134"/>
      <c r="B48" s="136" t="s">
        <v>73</v>
      </c>
      <c r="C48" s="137"/>
      <c r="D48" s="27" t="s">
        <v>74</v>
      </c>
      <c r="E48" s="27" t="s">
        <v>75</v>
      </c>
      <c r="F48" s="27" t="s">
        <v>76</v>
      </c>
      <c r="G48" s="27" t="s">
        <v>77</v>
      </c>
      <c r="H48" s="27" t="s">
        <v>78</v>
      </c>
      <c r="I48" s="27" t="s">
        <v>22</v>
      </c>
      <c r="J48" s="28" t="s">
        <v>79</v>
      </c>
      <c r="K48" s="12"/>
    </row>
    <row r="49" spans="1:11" ht="14.25" customHeight="1" x14ac:dyDescent="0.3">
      <c r="A49" s="135"/>
      <c r="B49" s="138" t="s">
        <v>80</v>
      </c>
      <c r="C49" s="100"/>
      <c r="D49" s="100"/>
      <c r="E49" s="100"/>
      <c r="F49" s="100"/>
      <c r="G49" s="100"/>
      <c r="H49" s="100"/>
      <c r="I49" s="100"/>
      <c r="J49" s="139"/>
      <c r="K49" s="12"/>
    </row>
    <row r="50" spans="1:11" ht="14.25" customHeight="1" x14ac:dyDescent="0.3">
      <c r="A50" s="135"/>
      <c r="B50" s="128" t="s">
        <v>27</v>
      </c>
      <c r="C50" s="129"/>
      <c r="D50" s="18">
        <v>12.4</v>
      </c>
      <c r="E50" s="18">
        <v>6.4</v>
      </c>
      <c r="F50" s="18" t="s">
        <v>81</v>
      </c>
      <c r="G50" s="6">
        <f>+D50*E50</f>
        <v>79.360000000000014</v>
      </c>
      <c r="H50" s="6" t="s">
        <v>81</v>
      </c>
      <c r="I50" s="6">
        <v>1</v>
      </c>
      <c r="J50" s="19">
        <f>+G50</f>
        <v>79.360000000000014</v>
      </c>
      <c r="K50" s="25" t="s">
        <v>82</v>
      </c>
    </row>
    <row r="51" spans="1:11" ht="14.25" customHeight="1" x14ac:dyDescent="0.3">
      <c r="A51" s="135"/>
      <c r="B51" s="140" t="s">
        <v>83</v>
      </c>
      <c r="C51" s="141"/>
      <c r="D51" s="141"/>
      <c r="E51" s="141"/>
      <c r="F51" s="141"/>
      <c r="G51" s="141"/>
      <c r="H51" s="141"/>
      <c r="I51" s="141"/>
      <c r="J51" s="142"/>
      <c r="K51" s="25"/>
    </row>
    <row r="52" spans="1:11" ht="15.6" x14ac:dyDescent="0.3">
      <c r="A52" s="135"/>
      <c r="B52" s="128" t="s">
        <v>84</v>
      </c>
      <c r="C52" s="129"/>
      <c r="D52" s="6">
        <v>0.4</v>
      </c>
      <c r="E52" s="6">
        <v>0.4</v>
      </c>
      <c r="F52" s="6">
        <v>0.45</v>
      </c>
      <c r="G52" s="9">
        <f>+PI()*(0.15^2)</f>
        <v>7.0685834705770348E-2</v>
      </c>
      <c r="H52" s="10">
        <f>+G52*F52</f>
        <v>3.1808625617596654E-2</v>
      </c>
      <c r="I52" s="6">
        <v>10</v>
      </c>
      <c r="J52" s="29">
        <f>+H52*I52</f>
        <v>0.31808625617596653</v>
      </c>
      <c r="K52" s="25" t="s">
        <v>85</v>
      </c>
    </row>
    <row r="53" spans="1:11" ht="15.75" customHeight="1" x14ac:dyDescent="0.3">
      <c r="A53" s="135"/>
      <c r="B53" s="128" t="s">
        <v>84</v>
      </c>
      <c r="C53" s="129"/>
      <c r="D53" s="6">
        <v>0.2</v>
      </c>
      <c r="E53" s="6">
        <v>0.2</v>
      </c>
      <c r="F53" s="6">
        <v>0.3</v>
      </c>
      <c r="G53" s="9">
        <f>+PI()*(0.15^2)</f>
        <v>7.0685834705770348E-2</v>
      </c>
      <c r="H53" s="10">
        <f>+G53*F53</f>
        <v>2.1205750411731103E-2</v>
      </c>
      <c r="I53" s="6">
        <v>4</v>
      </c>
      <c r="J53" s="29">
        <f>+H53*I53</f>
        <v>8.4823001646924412E-2</v>
      </c>
      <c r="K53" s="25" t="s">
        <v>85</v>
      </c>
    </row>
    <row r="54" spans="1:11" ht="15.75" customHeight="1" x14ac:dyDescent="0.3">
      <c r="A54" s="135"/>
      <c r="B54" s="128" t="s">
        <v>86</v>
      </c>
      <c r="C54" s="129"/>
      <c r="D54" s="6">
        <v>12</v>
      </c>
      <c r="E54" s="46">
        <v>6</v>
      </c>
      <c r="F54" s="6">
        <v>0.1</v>
      </c>
      <c r="G54" s="8">
        <f>+D54*E54</f>
        <v>72</v>
      </c>
      <c r="H54" s="8">
        <f>+G54*F54</f>
        <v>7.2</v>
      </c>
      <c r="I54" s="6">
        <v>1</v>
      </c>
      <c r="J54" s="29">
        <f>+H54</f>
        <v>7.2</v>
      </c>
      <c r="K54" s="25" t="s">
        <v>85</v>
      </c>
    </row>
    <row r="55" spans="1:11" ht="30" customHeight="1" x14ac:dyDescent="0.3">
      <c r="A55" s="135"/>
      <c r="B55" s="128" t="s">
        <v>87</v>
      </c>
      <c r="C55" s="129"/>
      <c r="D55" s="6">
        <v>12</v>
      </c>
      <c r="E55" s="6">
        <v>6</v>
      </c>
      <c r="F55" s="6">
        <v>6.0000000000000001E-3</v>
      </c>
      <c r="G55" s="9">
        <f t="shared" ref="G55" si="3">+D55*E55</f>
        <v>72</v>
      </c>
      <c r="H55" s="10" t="s">
        <v>81</v>
      </c>
      <c r="I55" s="6">
        <v>1</v>
      </c>
      <c r="J55" s="29">
        <f>+G55*I55</f>
        <v>72</v>
      </c>
      <c r="K55" s="25" t="s">
        <v>82</v>
      </c>
    </row>
    <row r="56" spans="1:11" ht="15.75" customHeight="1" x14ac:dyDescent="0.3">
      <c r="A56" s="135"/>
      <c r="B56" s="140" t="s">
        <v>88</v>
      </c>
      <c r="C56" s="141"/>
      <c r="D56" s="141"/>
      <c r="E56" s="141"/>
      <c r="F56" s="141"/>
      <c r="G56" s="141"/>
      <c r="H56" s="141"/>
      <c r="I56" s="141"/>
      <c r="J56" s="142"/>
      <c r="K56" s="25"/>
    </row>
    <row r="57" spans="1:11" ht="15.75" customHeight="1" x14ac:dyDescent="0.3">
      <c r="A57" s="135"/>
      <c r="B57" s="130" t="s">
        <v>89</v>
      </c>
      <c r="C57" s="131"/>
      <c r="D57" s="6">
        <v>0.4</v>
      </c>
      <c r="E57" s="6">
        <v>0.4</v>
      </c>
      <c r="F57" s="6">
        <v>0.45</v>
      </c>
      <c r="G57" s="9" t="s">
        <v>81</v>
      </c>
      <c r="H57" s="10">
        <f>+D57*E57*F57</f>
        <v>7.2000000000000022E-2</v>
      </c>
      <c r="I57" s="6">
        <v>10</v>
      </c>
      <c r="J57" s="29">
        <f>+I57*H57</f>
        <v>0.7200000000000002</v>
      </c>
      <c r="K57" s="25" t="s">
        <v>85</v>
      </c>
    </row>
    <row r="58" spans="1:11" ht="15.75" customHeight="1" x14ac:dyDescent="0.3">
      <c r="A58" s="135"/>
      <c r="B58" s="130" t="s">
        <v>89</v>
      </c>
      <c r="C58" s="131"/>
      <c r="D58" s="6">
        <v>0.2</v>
      </c>
      <c r="E58" s="6">
        <v>0.2</v>
      </c>
      <c r="F58" s="6">
        <v>0.3</v>
      </c>
      <c r="G58" s="9" t="s">
        <v>81</v>
      </c>
      <c r="H58" s="10">
        <f>+D58*E58*F58</f>
        <v>1.2000000000000002E-2</v>
      </c>
      <c r="I58" s="6">
        <v>4</v>
      </c>
      <c r="J58" s="29">
        <f>+I58*H58</f>
        <v>4.8000000000000008E-2</v>
      </c>
      <c r="K58" s="25" t="s">
        <v>85</v>
      </c>
    </row>
    <row r="59" spans="1:11" ht="15.75" customHeight="1" x14ac:dyDescent="0.3">
      <c r="A59" s="135"/>
      <c r="B59" s="130" t="s">
        <v>90</v>
      </c>
      <c r="C59" s="131"/>
      <c r="D59" s="6">
        <v>0.15</v>
      </c>
      <c r="E59" s="6">
        <v>0.15</v>
      </c>
      <c r="F59" s="6">
        <v>4.0000000000000001E-3</v>
      </c>
      <c r="G59" s="9">
        <f>+D59*E59</f>
        <v>2.2499999999999999E-2</v>
      </c>
      <c r="H59" s="10"/>
      <c r="I59" s="6">
        <v>4</v>
      </c>
      <c r="J59" s="29">
        <f>+I59*G59</f>
        <v>0.09</v>
      </c>
      <c r="K59" s="25" t="s">
        <v>82</v>
      </c>
    </row>
    <row r="60" spans="1:11" ht="15.75" customHeight="1" x14ac:dyDescent="0.3">
      <c r="A60" s="135"/>
      <c r="B60" s="130" t="s">
        <v>91</v>
      </c>
      <c r="C60" s="131"/>
      <c r="D60" s="6">
        <v>0.35</v>
      </c>
      <c r="E60" s="6">
        <v>0.35</v>
      </c>
      <c r="F60" s="6">
        <v>4.0000000000000001E-3</v>
      </c>
      <c r="G60" s="9">
        <f>+D60*E60</f>
        <v>0.12249999999999998</v>
      </c>
      <c r="H60" s="10"/>
      <c r="I60" s="6">
        <v>9</v>
      </c>
      <c r="J60" s="29">
        <f>+I60*G60</f>
        <v>1.1024999999999998</v>
      </c>
      <c r="K60" s="25" t="s">
        <v>92</v>
      </c>
    </row>
    <row r="61" spans="1:11" ht="15.75" customHeight="1" x14ac:dyDescent="0.3">
      <c r="A61" s="135"/>
      <c r="B61" s="130" t="s">
        <v>93</v>
      </c>
      <c r="C61" s="131"/>
      <c r="D61" s="6"/>
      <c r="E61" s="6"/>
      <c r="F61" s="6">
        <v>0.1</v>
      </c>
      <c r="G61" s="9">
        <v>77.599999999999994</v>
      </c>
      <c r="H61" s="10">
        <f>+F61*G61</f>
        <v>7.76</v>
      </c>
      <c r="I61" s="6">
        <v>1</v>
      </c>
      <c r="J61" s="29">
        <f>+H61</f>
        <v>7.76</v>
      </c>
      <c r="K61" s="25" t="s">
        <v>85</v>
      </c>
    </row>
    <row r="62" spans="1:11" ht="15.6" x14ac:dyDescent="0.3">
      <c r="A62" s="135"/>
      <c r="B62" s="143" t="s">
        <v>94</v>
      </c>
      <c r="C62" s="144"/>
      <c r="D62" s="144"/>
      <c r="E62" s="144"/>
      <c r="F62" s="144"/>
      <c r="G62" s="144"/>
      <c r="H62" s="144"/>
      <c r="I62" s="144"/>
      <c r="J62" s="145"/>
      <c r="K62" s="25"/>
    </row>
    <row r="63" spans="1:11" ht="45.75" customHeight="1" x14ac:dyDescent="0.3">
      <c r="A63" s="135"/>
      <c r="B63" s="130" t="s">
        <v>95</v>
      </c>
      <c r="C63" s="131"/>
      <c r="D63" s="6" t="s">
        <v>81</v>
      </c>
      <c r="E63" s="6" t="s">
        <v>81</v>
      </c>
      <c r="F63" s="6">
        <v>2</v>
      </c>
      <c r="G63" s="6" t="s">
        <v>81</v>
      </c>
      <c r="H63" s="6" t="s">
        <v>81</v>
      </c>
      <c r="I63" s="6">
        <v>10</v>
      </c>
      <c r="J63" s="19">
        <f>+I63*F63</f>
        <v>20</v>
      </c>
      <c r="K63" s="25" t="s">
        <v>96</v>
      </c>
    </row>
    <row r="64" spans="1:11" ht="45.75" customHeight="1" x14ac:dyDescent="0.3">
      <c r="A64" s="135"/>
      <c r="B64" s="130" t="s">
        <v>97</v>
      </c>
      <c r="C64" s="131"/>
      <c r="D64" s="6" t="s">
        <v>81</v>
      </c>
      <c r="E64" s="6" t="s">
        <v>81</v>
      </c>
      <c r="F64" s="6">
        <v>2.15</v>
      </c>
      <c r="G64" s="6" t="s">
        <v>81</v>
      </c>
      <c r="H64" s="6" t="s">
        <v>81</v>
      </c>
      <c r="I64" s="6">
        <v>4</v>
      </c>
      <c r="J64" s="19">
        <f t="shared" ref="J64" si="4">+I64*F64</f>
        <v>8.6</v>
      </c>
      <c r="K64" s="25" t="s">
        <v>96</v>
      </c>
    </row>
    <row r="65" spans="1:11" ht="52.5" customHeight="1" x14ac:dyDescent="0.3">
      <c r="A65" s="135"/>
      <c r="B65" s="130" t="s">
        <v>98</v>
      </c>
      <c r="C65" s="131"/>
      <c r="D65" s="6">
        <v>12.08</v>
      </c>
      <c r="E65" s="6" t="s">
        <v>81</v>
      </c>
      <c r="F65" s="6" t="s">
        <v>81</v>
      </c>
      <c r="G65" s="6" t="s">
        <v>81</v>
      </c>
      <c r="H65" s="6" t="s">
        <v>81</v>
      </c>
      <c r="I65" s="6">
        <v>6</v>
      </c>
      <c r="J65" s="19">
        <f>+I65*D65</f>
        <v>72.48</v>
      </c>
      <c r="K65" s="25" t="s">
        <v>96</v>
      </c>
    </row>
    <row r="66" spans="1:11" ht="52.5" customHeight="1" x14ac:dyDescent="0.3">
      <c r="A66" s="135"/>
      <c r="B66" s="130" t="s">
        <v>99</v>
      </c>
      <c r="C66" s="131"/>
      <c r="D66" s="6">
        <v>12.1</v>
      </c>
      <c r="E66" s="6" t="s">
        <v>81</v>
      </c>
      <c r="F66" s="6" t="s">
        <v>81</v>
      </c>
      <c r="G66" s="6" t="s">
        <v>81</v>
      </c>
      <c r="H66" s="6" t="s">
        <v>81</v>
      </c>
      <c r="I66" s="6">
        <v>2</v>
      </c>
      <c r="J66" s="19">
        <f>+I66*D66</f>
        <v>24.2</v>
      </c>
      <c r="K66" s="25" t="s">
        <v>96</v>
      </c>
    </row>
    <row r="67" spans="1:11" ht="32.25" customHeight="1" x14ac:dyDescent="0.3">
      <c r="A67" s="135"/>
      <c r="B67" s="130" t="s">
        <v>100</v>
      </c>
      <c r="C67" s="131"/>
      <c r="D67" s="6">
        <v>12.8</v>
      </c>
      <c r="E67" s="6" t="s">
        <v>81</v>
      </c>
      <c r="F67" s="6" t="s">
        <v>81</v>
      </c>
      <c r="G67" s="6" t="s">
        <v>81</v>
      </c>
      <c r="H67" s="6" t="s">
        <v>81</v>
      </c>
      <c r="I67" s="6">
        <v>2</v>
      </c>
      <c r="J67" s="8">
        <v>67.191000000000003</v>
      </c>
      <c r="K67" s="25" t="s">
        <v>96</v>
      </c>
    </row>
    <row r="68" spans="1:11" ht="32.25" customHeight="1" thickBot="1" x14ac:dyDescent="0.35">
      <c r="A68" s="135"/>
      <c r="B68" s="130" t="s">
        <v>101</v>
      </c>
      <c r="C68" s="131"/>
      <c r="D68" s="32" t="s">
        <v>81</v>
      </c>
      <c r="E68" s="32"/>
      <c r="F68" s="32" t="s">
        <v>81</v>
      </c>
      <c r="G68" s="32" t="s">
        <v>81</v>
      </c>
      <c r="H68" s="32" t="s">
        <v>81</v>
      </c>
      <c r="I68" s="32" t="s">
        <v>81</v>
      </c>
      <c r="J68" s="6">
        <v>11.67</v>
      </c>
      <c r="K68" s="26" t="s">
        <v>96</v>
      </c>
    </row>
    <row r="69" spans="1:11" ht="21.75" customHeight="1" thickBot="1" x14ac:dyDescent="0.35">
      <c r="A69" s="163" t="s">
        <v>102</v>
      </c>
      <c r="B69" s="163"/>
      <c r="C69" s="163"/>
      <c r="D69" s="163"/>
      <c r="E69" s="171"/>
      <c r="F69" s="171"/>
      <c r="G69" s="171"/>
      <c r="H69" s="171"/>
      <c r="I69" s="163"/>
      <c r="J69" s="164"/>
      <c r="K69" s="40"/>
    </row>
    <row r="70" spans="1:11" ht="22.5" customHeight="1" thickBot="1" x14ac:dyDescent="0.35">
      <c r="A70" s="30"/>
      <c r="B70" s="33"/>
      <c r="C70" s="31"/>
      <c r="D70" s="161" t="s">
        <v>103</v>
      </c>
      <c r="E70" s="161"/>
      <c r="F70" s="161"/>
      <c r="G70" s="162"/>
      <c r="H70" s="44" t="s">
        <v>149</v>
      </c>
      <c r="I70" s="38"/>
      <c r="J70" s="38"/>
      <c r="K70" s="41"/>
    </row>
    <row r="71" spans="1:11" x14ac:dyDescent="0.3">
      <c r="A71" s="163" t="s">
        <v>104</v>
      </c>
      <c r="B71" s="163"/>
      <c r="C71" s="163"/>
      <c r="D71" s="163"/>
      <c r="E71" s="155"/>
      <c r="F71" s="155"/>
      <c r="G71" s="155"/>
      <c r="H71" s="155"/>
      <c r="I71" s="163"/>
      <c r="J71" s="164"/>
      <c r="K71" s="42"/>
    </row>
    <row r="72" spans="1:11" ht="25.5" customHeight="1" x14ac:dyDescent="0.3">
      <c r="A72" s="39"/>
      <c r="B72" s="165" t="s">
        <v>150</v>
      </c>
      <c r="C72" s="166"/>
      <c r="D72" s="166"/>
      <c r="E72" s="166"/>
      <c r="F72" s="166"/>
      <c r="G72" s="166"/>
      <c r="H72" s="166"/>
      <c r="I72" s="166"/>
      <c r="J72" s="166"/>
      <c r="K72" s="42"/>
    </row>
    <row r="73" spans="1:11" ht="25.5" customHeight="1" x14ac:dyDescent="0.3">
      <c r="A73" s="34"/>
      <c r="B73" s="167" t="s">
        <v>105</v>
      </c>
      <c r="C73" s="168"/>
      <c r="D73" s="168"/>
      <c r="E73" s="168"/>
      <c r="F73" s="168"/>
      <c r="G73" s="168"/>
      <c r="H73" s="168"/>
      <c r="I73" s="168"/>
      <c r="J73" s="168"/>
      <c r="K73" s="42"/>
    </row>
    <row r="74" spans="1:11" ht="25.5" customHeight="1" x14ac:dyDescent="0.3">
      <c r="A74" s="34"/>
      <c r="B74" s="167" t="s">
        <v>105</v>
      </c>
      <c r="C74" s="168"/>
      <c r="D74" s="168"/>
      <c r="E74" s="168"/>
      <c r="F74" s="168"/>
      <c r="G74" s="168"/>
      <c r="H74" s="168"/>
      <c r="I74" s="168"/>
      <c r="J74" s="168"/>
      <c r="K74" s="42"/>
    </row>
    <row r="75" spans="1:11" ht="25.5" customHeight="1" thickBot="1" x14ac:dyDescent="0.35">
      <c r="A75" s="35"/>
      <c r="B75" s="169" t="s">
        <v>105</v>
      </c>
      <c r="C75" s="170"/>
      <c r="D75" s="170"/>
      <c r="E75" s="170"/>
      <c r="F75" s="170"/>
      <c r="G75" s="170"/>
      <c r="H75" s="170"/>
      <c r="I75" s="170"/>
      <c r="J75" s="170"/>
      <c r="K75" s="42"/>
    </row>
    <row r="76" spans="1:11" ht="15" thickBot="1" x14ac:dyDescent="0.35">
      <c r="A76" s="146" t="s">
        <v>106</v>
      </c>
      <c r="B76" s="147"/>
      <c r="C76" s="147"/>
      <c r="D76" s="147"/>
      <c r="E76" s="147"/>
      <c r="F76" s="147"/>
      <c r="G76" s="147"/>
      <c r="H76" s="147"/>
      <c r="I76" s="147"/>
      <c r="J76" s="148"/>
      <c r="K76" s="42"/>
    </row>
    <row r="77" spans="1:11" ht="27.6" x14ac:dyDescent="0.3">
      <c r="A77" s="34"/>
      <c r="B77" s="36" t="s">
        <v>153</v>
      </c>
      <c r="C77" s="149" t="s">
        <v>107</v>
      </c>
      <c r="D77" s="149"/>
      <c r="E77" s="149"/>
      <c r="F77" s="149"/>
      <c r="G77" s="149"/>
      <c r="H77" s="149"/>
      <c r="I77" s="149"/>
      <c r="J77" s="150"/>
      <c r="K77" s="42"/>
    </row>
    <row r="78" spans="1:11" x14ac:dyDescent="0.3">
      <c r="A78" s="34"/>
      <c r="B78" s="37">
        <v>1124863369</v>
      </c>
      <c r="C78" s="151"/>
      <c r="D78" s="151"/>
      <c r="E78" s="151"/>
      <c r="F78" s="151"/>
      <c r="G78" s="151"/>
      <c r="H78" s="151"/>
      <c r="I78" s="151"/>
      <c r="J78" s="152"/>
      <c r="K78" s="42"/>
    </row>
    <row r="79" spans="1:11" ht="21" thickBot="1" x14ac:dyDescent="0.35">
      <c r="A79" s="34"/>
      <c r="B79" s="50" t="s">
        <v>152</v>
      </c>
      <c r="C79" s="153"/>
      <c r="D79" s="153"/>
      <c r="E79" s="153"/>
      <c r="F79" s="153"/>
      <c r="G79" s="153"/>
      <c r="H79" s="153"/>
      <c r="I79" s="153"/>
      <c r="J79" s="154"/>
      <c r="K79" s="42"/>
    </row>
    <row r="80" spans="1:11" x14ac:dyDescent="0.3">
      <c r="A80" s="146" t="s">
        <v>108</v>
      </c>
      <c r="B80" s="155"/>
      <c r="C80" s="155"/>
      <c r="D80" s="155"/>
      <c r="E80" s="155"/>
      <c r="F80" s="155"/>
      <c r="G80" s="155"/>
      <c r="H80" s="155"/>
      <c r="I80" s="155"/>
      <c r="J80" s="156"/>
      <c r="K80" s="42"/>
    </row>
    <row r="81" spans="1:11" ht="36" customHeight="1" x14ac:dyDescent="0.3">
      <c r="A81" s="14" t="s">
        <v>109</v>
      </c>
      <c r="B81" s="157" t="s">
        <v>110</v>
      </c>
      <c r="C81" s="157"/>
      <c r="D81" s="157"/>
      <c r="E81" s="157"/>
      <c r="F81" s="157"/>
      <c r="G81" s="157"/>
      <c r="H81" s="157"/>
      <c r="I81" s="157"/>
      <c r="J81" s="158"/>
      <c r="K81" s="42"/>
    </row>
    <row r="82" spans="1:11" ht="36" customHeight="1" thickBot="1" x14ac:dyDescent="0.35">
      <c r="A82" s="15" t="s">
        <v>111</v>
      </c>
      <c r="B82" s="159" t="s">
        <v>112</v>
      </c>
      <c r="C82" s="159"/>
      <c r="D82" s="159"/>
      <c r="E82" s="159"/>
      <c r="F82" s="159"/>
      <c r="G82" s="159"/>
      <c r="H82" s="159"/>
      <c r="I82" s="159"/>
      <c r="J82" s="160"/>
      <c r="K82" s="43"/>
    </row>
  </sheetData>
  <mergeCells count="105">
    <mergeCell ref="A80:J80"/>
    <mergeCell ref="B81:J81"/>
    <mergeCell ref="B82:J82"/>
    <mergeCell ref="B72:J72"/>
    <mergeCell ref="B73:J73"/>
    <mergeCell ref="B74:J74"/>
    <mergeCell ref="B75:J75"/>
    <mergeCell ref="A76:J76"/>
    <mergeCell ref="C77:J79"/>
    <mergeCell ref="A69:J69"/>
    <mergeCell ref="D70:G70"/>
    <mergeCell ref="A71:J71"/>
    <mergeCell ref="B60:C60"/>
    <mergeCell ref="B61:C61"/>
    <mergeCell ref="B62:J62"/>
    <mergeCell ref="B63:C63"/>
    <mergeCell ref="B64:C64"/>
    <mergeCell ref="B65:C65"/>
    <mergeCell ref="B54:C54"/>
    <mergeCell ref="B55:C55"/>
    <mergeCell ref="B56:J56"/>
    <mergeCell ref="B57:C57"/>
    <mergeCell ref="B58:C58"/>
    <mergeCell ref="B59:C59"/>
    <mergeCell ref="B46:F46"/>
    <mergeCell ref="G46:I46"/>
    <mergeCell ref="A47:K47"/>
    <mergeCell ref="A48:A68"/>
    <mergeCell ref="B48:C48"/>
    <mergeCell ref="B49:J49"/>
    <mergeCell ref="B50:C50"/>
    <mergeCell ref="B51:J51"/>
    <mergeCell ref="B52:C52"/>
    <mergeCell ref="B53:C53"/>
    <mergeCell ref="B66:C66"/>
    <mergeCell ref="B67:C67"/>
    <mergeCell ref="B68:C68"/>
    <mergeCell ref="B43:F43"/>
    <mergeCell ref="G43:H43"/>
    <mergeCell ref="B44:F44"/>
    <mergeCell ref="G44:I44"/>
    <mergeCell ref="B45:F45"/>
    <mergeCell ref="G45:J45"/>
    <mergeCell ref="B40:F40"/>
    <mergeCell ref="G40:H40"/>
    <mergeCell ref="B41:F41"/>
    <mergeCell ref="G41:H41"/>
    <mergeCell ref="B42:F42"/>
    <mergeCell ref="G42:H42"/>
    <mergeCell ref="B36:F36"/>
    <mergeCell ref="B37:F37"/>
    <mergeCell ref="G37:J37"/>
    <mergeCell ref="B38:F38"/>
    <mergeCell ref="G38:I38"/>
    <mergeCell ref="B39:F39"/>
    <mergeCell ref="G39:J39"/>
    <mergeCell ref="B30:F30"/>
    <mergeCell ref="B31:F31"/>
    <mergeCell ref="B32:F32"/>
    <mergeCell ref="B33:J33"/>
    <mergeCell ref="B34:F34"/>
    <mergeCell ref="B35:J35"/>
    <mergeCell ref="B24:F24"/>
    <mergeCell ref="B25:F25"/>
    <mergeCell ref="B26:J26"/>
    <mergeCell ref="B27:F27"/>
    <mergeCell ref="B28:J28"/>
    <mergeCell ref="B29:F29"/>
    <mergeCell ref="B17:F17"/>
    <mergeCell ref="B18:F18"/>
    <mergeCell ref="B19:F19"/>
    <mergeCell ref="B20:F20"/>
    <mergeCell ref="B22:F22"/>
    <mergeCell ref="B23:F23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hyperlinks>
    <hyperlink ref="B79" r:id="rId1" xr:uid="{EAD4E8E8-110B-4EE0-A72A-CD61D4D67F88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E768-3857-490B-B3B4-CF34AD69221D}">
  <sheetPr>
    <tabColor theme="8"/>
  </sheetPr>
  <dimension ref="A1:K97"/>
  <sheetViews>
    <sheetView showGridLines="0" zoomScale="110" zoomScaleNormal="110" workbookViewId="0">
      <selection activeCell="K21" sqref="K21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93" t="s">
        <v>154</v>
      </c>
      <c r="I3" s="94"/>
      <c r="J3" s="94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78" t="s">
        <v>154</v>
      </c>
      <c r="I4" s="78"/>
      <c r="J4" s="78"/>
      <c r="K4" s="12"/>
    </row>
    <row r="5" spans="1:11" x14ac:dyDescent="0.3">
      <c r="A5" s="11"/>
      <c r="B5" s="1" t="s">
        <v>9</v>
      </c>
      <c r="C5" s="78" t="s">
        <v>164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+J56</f>
        <v>57.339999999999996</v>
      </c>
      <c r="I14" s="17">
        <v>4000</v>
      </c>
      <c r="J14" s="17">
        <f>+H14*I14</f>
        <v>229359.99999999997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+J56</f>
        <v>57.339999999999996</v>
      </c>
      <c r="I16" s="17">
        <v>4500</v>
      </c>
      <c r="J16" s="17">
        <f>+H16*I16</f>
        <v>258029.99999999997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60.76*0.15++SUM(J58:J61)</f>
        <v>11.629999999999999</v>
      </c>
      <c r="I17" s="17">
        <v>50000</v>
      </c>
      <c r="J17" s="17">
        <f t="shared" ref="J17:J21" si="0">+H17*I17</f>
        <v>581500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+J63</f>
        <v>5.4</v>
      </c>
      <c r="I18" s="17">
        <v>100000</v>
      </c>
      <c r="J18" s="17">
        <f t="shared" si="0"/>
        <v>540000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28</v>
      </c>
      <c r="H19" s="8">
        <f>+J62</f>
        <v>54</v>
      </c>
      <c r="I19" s="17">
        <v>20000</v>
      </c>
      <c r="J19" s="17">
        <f t="shared" si="0"/>
        <v>1080000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54*0.05</f>
        <v>2.7</v>
      </c>
      <c r="I20" s="17">
        <v>150000</v>
      </c>
      <c r="J20" s="17">
        <f t="shared" si="0"/>
        <v>405000</v>
      </c>
      <c r="K20" s="12"/>
    </row>
    <row r="21" spans="1:11" ht="33.75" customHeight="1" x14ac:dyDescent="0.3">
      <c r="A21" s="13" t="s">
        <v>114</v>
      </c>
      <c r="B21" s="112" t="s">
        <v>115</v>
      </c>
      <c r="C21" s="112"/>
      <c r="D21" s="112"/>
      <c r="E21" s="112"/>
      <c r="F21" s="112"/>
      <c r="G21" s="6" t="s">
        <v>34</v>
      </c>
      <c r="H21" s="8">
        <f>+J64</f>
        <v>0.15</v>
      </c>
      <c r="I21" s="17">
        <v>50000</v>
      </c>
      <c r="J21" s="17">
        <f t="shared" si="0"/>
        <v>7500</v>
      </c>
      <c r="K21" s="12"/>
    </row>
    <row r="22" spans="1:11" ht="17.25" customHeight="1" x14ac:dyDescent="0.3">
      <c r="A22" s="45">
        <v>3</v>
      </c>
      <c r="B22" s="3" t="s">
        <v>41</v>
      </c>
      <c r="C22" s="4"/>
      <c r="D22" s="4"/>
      <c r="E22" s="4"/>
      <c r="F22" s="4"/>
      <c r="G22" s="4"/>
      <c r="H22" s="4"/>
      <c r="I22" s="4"/>
      <c r="J22" s="5"/>
      <c r="K22" s="12"/>
    </row>
    <row r="23" spans="1:11" ht="33.75" customHeight="1" x14ac:dyDescent="0.3">
      <c r="A23" s="13" t="s">
        <v>42</v>
      </c>
      <c r="B23" s="112" t="s">
        <v>43</v>
      </c>
      <c r="C23" s="112"/>
      <c r="D23" s="112"/>
      <c r="E23" s="112"/>
      <c r="F23" s="112"/>
      <c r="G23" s="6" t="s">
        <v>28</v>
      </c>
      <c r="H23" s="8">
        <v>60.76</v>
      </c>
      <c r="I23" s="17">
        <v>25000</v>
      </c>
      <c r="J23" s="17">
        <f>+H23*I23</f>
        <v>1519000</v>
      </c>
      <c r="K23" s="12"/>
    </row>
    <row r="24" spans="1:11" ht="33.75" customHeight="1" x14ac:dyDescent="0.3">
      <c r="A24" s="13" t="s">
        <v>44</v>
      </c>
      <c r="B24" s="112" t="s">
        <v>45</v>
      </c>
      <c r="C24" s="113"/>
      <c r="D24" s="113"/>
      <c r="E24" s="113"/>
      <c r="F24" s="113"/>
      <c r="G24" s="6" t="s">
        <v>28</v>
      </c>
      <c r="H24" s="8">
        <f>+SUM(J66)</f>
        <v>0.93600000000000028</v>
      </c>
      <c r="I24" s="17">
        <v>410000</v>
      </c>
      <c r="J24" s="17">
        <f t="shared" ref="J24:J27" si="1">+H24*I24</f>
        <v>383760.00000000012</v>
      </c>
      <c r="K24" s="12"/>
    </row>
    <row r="25" spans="1:11" ht="33.75" customHeight="1" x14ac:dyDescent="0.3">
      <c r="A25" s="13" t="s">
        <v>47</v>
      </c>
      <c r="B25" s="112" t="s">
        <v>116</v>
      </c>
      <c r="C25" s="113"/>
      <c r="D25" s="113"/>
      <c r="E25" s="113"/>
      <c r="F25" s="113"/>
      <c r="G25" s="6" t="s">
        <v>34</v>
      </c>
      <c r="H25" s="8">
        <f>+SUM(J67:J69)</f>
        <v>1.4560000000000002</v>
      </c>
      <c r="I25" s="17">
        <v>500000</v>
      </c>
      <c r="J25" s="17">
        <f t="shared" si="1"/>
        <v>728000.00000000012</v>
      </c>
      <c r="K25" s="12"/>
    </row>
    <row r="26" spans="1:11" ht="33.75" customHeight="1" x14ac:dyDescent="0.3">
      <c r="A26" s="13" t="s">
        <v>49</v>
      </c>
      <c r="B26" s="103" t="s">
        <v>117</v>
      </c>
      <c r="C26" s="104"/>
      <c r="D26" s="104"/>
      <c r="E26" s="104"/>
      <c r="F26" s="105"/>
      <c r="G26" s="6" t="s">
        <v>28</v>
      </c>
      <c r="H26" s="6">
        <v>54</v>
      </c>
      <c r="I26" s="17">
        <v>25000</v>
      </c>
      <c r="J26" s="17">
        <f t="shared" si="1"/>
        <v>1350000</v>
      </c>
      <c r="K26" s="12"/>
    </row>
    <row r="27" spans="1:11" ht="18" customHeight="1" x14ac:dyDescent="0.3">
      <c r="A27" s="13" t="s">
        <v>118</v>
      </c>
      <c r="B27" s="112" t="s">
        <v>119</v>
      </c>
      <c r="C27" s="112"/>
      <c r="D27" s="112"/>
      <c r="E27" s="112"/>
      <c r="F27" s="112"/>
      <c r="G27" s="6" t="s">
        <v>120</v>
      </c>
      <c r="H27" s="6">
        <v>5.8</v>
      </c>
      <c r="I27" s="17">
        <v>140000</v>
      </c>
      <c r="J27" s="17">
        <f t="shared" si="1"/>
        <v>812000</v>
      </c>
      <c r="K27" s="12"/>
    </row>
    <row r="28" spans="1:11" x14ac:dyDescent="0.3">
      <c r="A28" s="13">
        <v>4</v>
      </c>
      <c r="B28" s="99" t="s">
        <v>51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64.5" customHeight="1" x14ac:dyDescent="0.3">
      <c r="A29" s="13" t="s">
        <v>52</v>
      </c>
      <c r="B29" s="112" t="s">
        <v>121</v>
      </c>
      <c r="C29" s="113"/>
      <c r="D29" s="113"/>
      <c r="E29" s="113"/>
      <c r="F29" s="113"/>
      <c r="G29" s="6" t="s">
        <v>28</v>
      </c>
      <c r="H29" s="6">
        <v>54</v>
      </c>
      <c r="I29" s="17">
        <v>50000</v>
      </c>
      <c r="J29" s="17">
        <f>+H29*I29</f>
        <v>2700000</v>
      </c>
      <c r="K29" s="12"/>
    </row>
    <row r="30" spans="1:11" ht="64.5" customHeight="1" x14ac:dyDescent="0.3">
      <c r="A30" s="13" t="s">
        <v>122</v>
      </c>
      <c r="B30" s="112" t="s">
        <v>123</v>
      </c>
      <c r="C30" s="113"/>
      <c r="D30" s="113"/>
      <c r="E30" s="113"/>
      <c r="F30" s="113"/>
      <c r="G30" s="6" t="s">
        <v>28</v>
      </c>
      <c r="H30" s="8">
        <v>74</v>
      </c>
      <c r="I30" s="17">
        <v>60000</v>
      </c>
      <c r="J30" s="17">
        <f>+H30*I30</f>
        <v>4440000</v>
      </c>
      <c r="K30" s="12"/>
    </row>
    <row r="31" spans="1:11" ht="17.25" customHeight="1" x14ac:dyDescent="0.3">
      <c r="A31" s="13">
        <v>5</v>
      </c>
      <c r="B31" s="99" t="s">
        <v>54</v>
      </c>
      <c r="C31" s="100"/>
      <c r="D31" s="100"/>
      <c r="E31" s="100"/>
      <c r="F31" s="100"/>
      <c r="G31" s="100"/>
      <c r="H31" s="100"/>
      <c r="I31" s="100"/>
      <c r="J31" s="101"/>
      <c r="K31" s="12"/>
    </row>
    <row r="32" spans="1:11" ht="30.75" customHeight="1" x14ac:dyDescent="0.3">
      <c r="A32" s="13" t="s">
        <v>55</v>
      </c>
      <c r="B32" s="112" t="s">
        <v>124</v>
      </c>
      <c r="C32" s="112"/>
      <c r="D32" s="112"/>
      <c r="E32" s="112"/>
      <c r="F32" s="112"/>
      <c r="G32" s="6" t="s">
        <v>46</v>
      </c>
      <c r="H32" s="6">
        <v>2</v>
      </c>
      <c r="I32" s="17">
        <v>450000</v>
      </c>
      <c r="J32" s="17">
        <f>+H32*I32</f>
        <v>900000</v>
      </c>
      <c r="K32" s="12"/>
    </row>
    <row r="33" spans="1:11" ht="18.75" customHeight="1" x14ac:dyDescent="0.3">
      <c r="A33" s="13" t="s">
        <v>57</v>
      </c>
      <c r="B33" s="112" t="s">
        <v>125</v>
      </c>
      <c r="C33" s="112"/>
      <c r="D33" s="112"/>
      <c r="E33" s="112"/>
      <c r="F33" s="112"/>
      <c r="G33" s="6" t="s">
        <v>46</v>
      </c>
      <c r="H33" s="6">
        <v>4</v>
      </c>
      <c r="I33" s="17">
        <v>450000</v>
      </c>
      <c r="J33" s="17">
        <f t="shared" ref="J33:J34" si="2">+H33*I33</f>
        <v>1800000</v>
      </c>
      <c r="K33" s="12"/>
    </row>
    <row r="34" spans="1:11" ht="33.75" customHeight="1" x14ac:dyDescent="0.3">
      <c r="A34" s="13" t="s">
        <v>126</v>
      </c>
      <c r="B34" s="103" t="s">
        <v>127</v>
      </c>
      <c r="C34" s="104"/>
      <c r="D34" s="104"/>
      <c r="E34" s="104"/>
      <c r="F34" s="105"/>
      <c r="G34" s="6" t="s">
        <v>120</v>
      </c>
      <c r="H34" s="6">
        <v>22.88</v>
      </c>
      <c r="I34" s="17">
        <v>30000</v>
      </c>
      <c r="J34" s="17">
        <f t="shared" si="2"/>
        <v>686400</v>
      </c>
      <c r="K34" s="12"/>
    </row>
    <row r="35" spans="1:11" x14ac:dyDescent="0.3">
      <c r="A35" s="45">
        <v>6</v>
      </c>
      <c r="B35" s="99" t="s">
        <v>61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5.25" customHeight="1" x14ac:dyDescent="0.3">
      <c r="A36" s="13">
        <v>6.1</v>
      </c>
      <c r="B36" s="112" t="s">
        <v>128</v>
      </c>
      <c r="C36" s="112"/>
      <c r="D36" s="112"/>
      <c r="E36" s="112"/>
      <c r="F36" s="112"/>
      <c r="G36" s="6" t="s">
        <v>28</v>
      </c>
      <c r="H36" s="8">
        <v>63</v>
      </c>
      <c r="I36" s="17">
        <v>32000</v>
      </c>
      <c r="J36" s="17">
        <f>+H36*I36</f>
        <v>2016000</v>
      </c>
      <c r="K36" s="12"/>
    </row>
    <row r="37" spans="1:11" ht="21.75" customHeight="1" x14ac:dyDescent="0.3">
      <c r="A37" s="13">
        <v>6.2</v>
      </c>
      <c r="B37" s="112" t="s">
        <v>129</v>
      </c>
      <c r="C37" s="112"/>
      <c r="D37" s="112"/>
      <c r="E37" s="112"/>
      <c r="F37" s="112"/>
      <c r="G37" s="6" t="s">
        <v>120</v>
      </c>
      <c r="H37" s="8">
        <v>12.8</v>
      </c>
      <c r="I37" s="17">
        <v>45000</v>
      </c>
      <c r="J37" s="17">
        <f>+H37*I37</f>
        <v>576000</v>
      </c>
      <c r="K37" s="12"/>
    </row>
    <row r="38" spans="1:11" ht="21.75" customHeight="1" x14ac:dyDescent="0.3">
      <c r="A38" s="45">
        <v>7</v>
      </c>
      <c r="B38" s="99" t="s">
        <v>130</v>
      </c>
      <c r="C38" s="100"/>
      <c r="D38" s="100"/>
      <c r="E38" s="100"/>
      <c r="F38" s="100"/>
      <c r="G38" s="100"/>
      <c r="H38" s="100"/>
      <c r="I38" s="100"/>
      <c r="J38" s="101"/>
      <c r="K38" s="12"/>
    </row>
    <row r="39" spans="1:11" ht="21.75" customHeight="1" x14ac:dyDescent="0.3">
      <c r="A39" s="45" t="s">
        <v>131</v>
      </c>
      <c r="B39" s="112" t="s">
        <v>132</v>
      </c>
      <c r="C39" s="113"/>
      <c r="D39" s="113"/>
      <c r="E39" s="113"/>
      <c r="F39" s="113"/>
      <c r="G39" s="6" t="s">
        <v>46</v>
      </c>
      <c r="H39" s="6">
        <v>1</v>
      </c>
      <c r="I39" s="17">
        <v>1000000</v>
      </c>
      <c r="J39" s="17">
        <f>+H39*I39</f>
        <v>1000000</v>
      </c>
      <c r="K39" s="12"/>
    </row>
    <row r="40" spans="1:11" ht="19.5" customHeight="1" x14ac:dyDescent="0.3">
      <c r="A40" s="13" t="s">
        <v>133</v>
      </c>
      <c r="B40" s="103" t="s">
        <v>134</v>
      </c>
      <c r="C40" s="174"/>
      <c r="D40" s="174"/>
      <c r="E40" s="174"/>
      <c r="F40" s="175"/>
      <c r="G40" s="6" t="s">
        <v>28</v>
      </c>
      <c r="H40" s="6">
        <v>27</v>
      </c>
      <c r="I40" s="17">
        <v>15000</v>
      </c>
      <c r="J40" s="17">
        <f>+H40*I40</f>
        <v>405000</v>
      </c>
      <c r="K40" s="12"/>
    </row>
    <row r="41" spans="1:11" x14ac:dyDescent="0.3">
      <c r="A41" s="45">
        <v>5</v>
      </c>
      <c r="B41" s="99" t="s">
        <v>63</v>
      </c>
      <c r="C41" s="100"/>
      <c r="D41" s="100"/>
      <c r="E41" s="100"/>
      <c r="F41" s="100"/>
      <c r="G41" s="100"/>
      <c r="H41" s="100"/>
      <c r="I41" s="100"/>
      <c r="J41" s="101"/>
      <c r="K41" s="12"/>
    </row>
    <row r="42" spans="1:11" ht="36" customHeight="1" x14ac:dyDescent="0.3">
      <c r="A42" s="13" t="s">
        <v>55</v>
      </c>
      <c r="B42" s="112" t="s">
        <v>64</v>
      </c>
      <c r="C42" s="113"/>
      <c r="D42" s="113"/>
      <c r="E42" s="113"/>
      <c r="F42" s="113"/>
      <c r="G42" s="6" t="s">
        <v>28</v>
      </c>
      <c r="H42" s="6">
        <f>+J56</f>
        <v>57.339999999999996</v>
      </c>
      <c r="I42" s="17">
        <v>8000</v>
      </c>
      <c r="J42" s="17">
        <f>+H42*I42</f>
        <v>458719.99999999994</v>
      </c>
      <c r="K42" s="12"/>
    </row>
    <row r="43" spans="1:11" ht="6.75" customHeight="1" thickBot="1" x14ac:dyDescent="0.35">
      <c r="A43" s="2"/>
      <c r="B43" s="114"/>
      <c r="C43" s="115"/>
      <c r="D43" s="115"/>
      <c r="E43" s="115"/>
      <c r="F43" s="115"/>
      <c r="G43" s="116"/>
      <c r="H43" s="117"/>
      <c r="I43" s="117"/>
      <c r="J43" s="118"/>
      <c r="K43" s="12"/>
    </row>
    <row r="44" spans="1:11" x14ac:dyDescent="0.3">
      <c r="A44" s="2"/>
      <c r="B44" s="119"/>
      <c r="C44" s="119"/>
      <c r="D44" s="119"/>
      <c r="E44" s="119"/>
      <c r="F44" s="119"/>
      <c r="G44" s="120" t="s">
        <v>65</v>
      </c>
      <c r="H44" s="121"/>
      <c r="I44" s="121"/>
      <c r="J44" s="51">
        <f>+J14+J16+J17+J18+J19+J20+J21+J23+J24+J25+J26+J27+J29+J30+J32+J33+J34+J36+J37+J39+J40+J42</f>
        <v>22876270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x14ac:dyDescent="0.3">
      <c r="A46" s="2"/>
      <c r="B46" s="119"/>
      <c r="C46" s="119"/>
      <c r="D46" s="119"/>
      <c r="E46" s="119"/>
      <c r="F46" s="119"/>
      <c r="G46" s="122" t="s">
        <v>66</v>
      </c>
      <c r="H46" s="123"/>
      <c r="I46" s="49">
        <v>0.05</v>
      </c>
      <c r="J46" s="21">
        <f>+J44*I46</f>
        <v>1143813.5</v>
      </c>
      <c r="K46" s="12"/>
    </row>
    <row r="47" spans="1:11" x14ac:dyDescent="0.3">
      <c r="A47" s="2"/>
      <c r="B47" s="119"/>
      <c r="C47" s="119"/>
      <c r="D47" s="119"/>
      <c r="E47" s="119"/>
      <c r="F47" s="119"/>
      <c r="G47" s="122" t="s">
        <v>67</v>
      </c>
      <c r="H47" s="123"/>
      <c r="I47" s="49">
        <v>0.1</v>
      </c>
      <c r="J47" s="21">
        <f>+J44*I47</f>
        <v>2287627</v>
      </c>
      <c r="K47" s="12"/>
    </row>
    <row r="48" spans="1:11" x14ac:dyDescent="0.3">
      <c r="A48" s="2"/>
      <c r="B48" s="119"/>
      <c r="C48" s="119"/>
      <c r="D48" s="119"/>
      <c r="E48" s="119"/>
      <c r="F48" s="119"/>
      <c r="G48" s="122" t="s">
        <v>68</v>
      </c>
      <c r="H48" s="123"/>
      <c r="I48" s="2"/>
      <c r="J48" s="21">
        <v>0</v>
      </c>
      <c r="K48" s="12"/>
    </row>
    <row r="49" spans="1:11" x14ac:dyDescent="0.3">
      <c r="A49" s="2"/>
      <c r="B49" s="124"/>
      <c r="C49" s="124"/>
      <c r="D49" s="124"/>
      <c r="E49" s="124"/>
      <c r="F49" s="124"/>
      <c r="G49" s="122" t="s">
        <v>69</v>
      </c>
      <c r="H49" s="123"/>
      <c r="I49" s="2"/>
      <c r="J49" s="21">
        <v>0</v>
      </c>
      <c r="K49" s="12"/>
    </row>
    <row r="50" spans="1:11" x14ac:dyDescent="0.3">
      <c r="A50" s="2"/>
      <c r="B50" s="119"/>
      <c r="C50" s="119"/>
      <c r="D50" s="119"/>
      <c r="E50" s="119"/>
      <c r="F50" s="119"/>
      <c r="G50" s="125" t="s">
        <v>70</v>
      </c>
      <c r="H50" s="126"/>
      <c r="I50" s="126"/>
      <c r="J50" s="21">
        <f>+SUM(J46:J49)</f>
        <v>3431440.5</v>
      </c>
      <c r="K50" s="12"/>
    </row>
    <row r="51" spans="1:11" ht="7.5" customHeight="1" x14ac:dyDescent="0.3">
      <c r="A51" s="2"/>
      <c r="B51" s="119"/>
      <c r="C51" s="119"/>
      <c r="D51" s="119"/>
      <c r="E51" s="119"/>
      <c r="F51" s="119"/>
      <c r="G51" s="122"/>
      <c r="H51" s="123"/>
      <c r="I51" s="123"/>
      <c r="J51" s="127"/>
      <c r="K51" s="12"/>
    </row>
    <row r="52" spans="1:11" ht="15" thickBot="1" x14ac:dyDescent="0.35">
      <c r="A52" s="2"/>
      <c r="B52" s="119"/>
      <c r="C52" s="119"/>
      <c r="D52" s="119"/>
      <c r="E52" s="119"/>
      <c r="F52" s="119"/>
      <c r="G52" s="132" t="s">
        <v>71</v>
      </c>
      <c r="H52" s="133"/>
      <c r="I52" s="133"/>
      <c r="J52" s="52">
        <f>+J44+J50</f>
        <v>26307710.5</v>
      </c>
      <c r="K52" s="12"/>
    </row>
    <row r="53" spans="1:11" ht="15" thickBot="1" x14ac:dyDescent="0.35">
      <c r="A53" s="80" t="s">
        <v>72</v>
      </c>
      <c r="B53" s="81"/>
      <c r="C53" s="81"/>
      <c r="D53" s="81"/>
      <c r="E53" s="81"/>
      <c r="F53" s="81"/>
      <c r="G53" s="81"/>
      <c r="H53" s="81"/>
      <c r="I53" s="81"/>
      <c r="J53" s="81"/>
      <c r="K53" s="82"/>
    </row>
    <row r="54" spans="1:11" x14ac:dyDescent="0.3">
      <c r="A54" s="134"/>
      <c r="B54" s="136" t="s">
        <v>73</v>
      </c>
      <c r="C54" s="137"/>
      <c r="D54" s="27" t="s">
        <v>135</v>
      </c>
      <c r="E54" s="27" t="s">
        <v>75</v>
      </c>
      <c r="F54" s="27" t="s">
        <v>76</v>
      </c>
      <c r="G54" s="27" t="s">
        <v>77</v>
      </c>
      <c r="H54" s="27" t="s">
        <v>78</v>
      </c>
      <c r="I54" s="27" t="s">
        <v>22</v>
      </c>
      <c r="J54" s="28" t="s">
        <v>79</v>
      </c>
      <c r="K54" s="12"/>
    </row>
    <row r="55" spans="1:11" ht="14.25" customHeight="1" x14ac:dyDescent="0.3">
      <c r="A55" s="135"/>
      <c r="B55" s="138" t="s">
        <v>80</v>
      </c>
      <c r="C55" s="100"/>
      <c r="D55" s="100"/>
      <c r="E55" s="100"/>
      <c r="F55" s="100"/>
      <c r="G55" s="100"/>
      <c r="H55" s="100"/>
      <c r="I55" s="100"/>
      <c r="J55" s="139"/>
      <c r="K55" s="12"/>
    </row>
    <row r="56" spans="1:11" ht="14.25" customHeight="1" x14ac:dyDescent="0.3">
      <c r="A56" s="135"/>
      <c r="B56" s="128" t="s">
        <v>27</v>
      </c>
      <c r="C56" s="129"/>
      <c r="D56" s="18">
        <v>12.2</v>
      </c>
      <c r="E56" s="18">
        <v>4.7</v>
      </c>
      <c r="F56" s="18" t="s">
        <v>81</v>
      </c>
      <c r="G56" s="6">
        <f>+D56*E56</f>
        <v>57.339999999999996</v>
      </c>
      <c r="H56" s="6" t="s">
        <v>81</v>
      </c>
      <c r="I56" s="6">
        <v>1</v>
      </c>
      <c r="J56" s="19">
        <f>+G56</f>
        <v>57.339999999999996</v>
      </c>
      <c r="K56" s="25" t="s">
        <v>82</v>
      </c>
    </row>
    <row r="57" spans="1:11" ht="14.25" customHeight="1" x14ac:dyDescent="0.3">
      <c r="A57" s="135"/>
      <c r="B57" s="140" t="s">
        <v>29</v>
      </c>
      <c r="C57" s="141"/>
      <c r="D57" s="141"/>
      <c r="E57" s="141"/>
      <c r="F57" s="141"/>
      <c r="G57" s="141"/>
      <c r="H57" s="141"/>
      <c r="I57" s="141"/>
      <c r="J57" s="142"/>
      <c r="K57" s="25"/>
    </row>
    <row r="58" spans="1:11" ht="15.6" x14ac:dyDescent="0.3">
      <c r="A58" s="135"/>
      <c r="B58" s="128" t="s">
        <v>84</v>
      </c>
      <c r="C58" s="129"/>
      <c r="D58" s="6">
        <v>0.4</v>
      </c>
      <c r="E58" s="6">
        <v>0.4</v>
      </c>
      <c r="F58" s="6">
        <v>0.45</v>
      </c>
      <c r="G58" s="9">
        <f>+D58*E58</f>
        <v>0.16000000000000003</v>
      </c>
      <c r="H58" s="10">
        <f>+F58*G58</f>
        <v>7.2000000000000022E-2</v>
      </c>
      <c r="I58" s="6">
        <v>13</v>
      </c>
      <c r="J58" s="29">
        <f>+H58*I58</f>
        <v>0.93600000000000028</v>
      </c>
      <c r="K58" s="25" t="s">
        <v>85</v>
      </c>
    </row>
    <row r="59" spans="1:11" ht="31.5" customHeight="1" x14ac:dyDescent="0.3">
      <c r="A59" s="135"/>
      <c r="B59" s="128" t="s">
        <v>136</v>
      </c>
      <c r="C59" s="129"/>
      <c r="D59" s="6">
        <v>1.75</v>
      </c>
      <c r="E59" s="6">
        <v>0.2</v>
      </c>
      <c r="F59" s="6">
        <v>0.2</v>
      </c>
      <c r="G59" s="9">
        <f t="shared" ref="G59:G62" si="3">+D59*E59</f>
        <v>0.35000000000000003</v>
      </c>
      <c r="H59" s="10">
        <f>+G59*F59</f>
        <v>7.0000000000000007E-2</v>
      </c>
      <c r="I59" s="6">
        <v>6</v>
      </c>
      <c r="J59" s="29">
        <f>+H59*I59</f>
        <v>0.42000000000000004</v>
      </c>
      <c r="K59" s="25" t="s">
        <v>85</v>
      </c>
    </row>
    <row r="60" spans="1:11" ht="31.5" customHeight="1" x14ac:dyDescent="0.3">
      <c r="A60" s="135"/>
      <c r="B60" s="128" t="s">
        <v>136</v>
      </c>
      <c r="C60" s="129"/>
      <c r="D60" s="6">
        <v>2.6</v>
      </c>
      <c r="E60" s="6">
        <v>0.2</v>
      </c>
      <c r="F60" s="6">
        <v>0.2</v>
      </c>
      <c r="G60" s="9">
        <f t="shared" si="3"/>
        <v>0.52</v>
      </c>
      <c r="H60" s="10">
        <f t="shared" ref="H60:H61" si="4">+G60*F60</f>
        <v>0.10400000000000001</v>
      </c>
      <c r="I60" s="6">
        <v>8</v>
      </c>
      <c r="J60" s="29">
        <f t="shared" ref="J60:J64" si="5">+H60*I60</f>
        <v>0.83200000000000007</v>
      </c>
      <c r="K60" s="25" t="s">
        <v>82</v>
      </c>
    </row>
    <row r="61" spans="1:11" ht="31.5" customHeight="1" x14ac:dyDescent="0.3">
      <c r="A61" s="135"/>
      <c r="B61" s="128" t="s">
        <v>136</v>
      </c>
      <c r="C61" s="129"/>
      <c r="D61" s="6">
        <v>4.0999999999999996</v>
      </c>
      <c r="E61" s="6">
        <v>0.2</v>
      </c>
      <c r="F61" s="6">
        <v>0.2</v>
      </c>
      <c r="G61" s="9">
        <f t="shared" si="3"/>
        <v>0.82</v>
      </c>
      <c r="H61" s="10">
        <f t="shared" si="4"/>
        <v>0.16400000000000001</v>
      </c>
      <c r="I61" s="6">
        <v>2</v>
      </c>
      <c r="J61" s="29">
        <f t="shared" si="5"/>
        <v>0.32800000000000001</v>
      </c>
      <c r="K61" s="25" t="s">
        <v>85</v>
      </c>
    </row>
    <row r="62" spans="1:11" ht="36" customHeight="1" x14ac:dyDescent="0.3">
      <c r="A62" s="135"/>
      <c r="B62" s="128" t="s">
        <v>87</v>
      </c>
      <c r="C62" s="129"/>
      <c r="D62" s="6">
        <v>12</v>
      </c>
      <c r="E62" s="6">
        <v>4.5</v>
      </c>
      <c r="F62" s="6">
        <v>6.0000000000000001E-3</v>
      </c>
      <c r="G62" s="9">
        <f t="shared" si="3"/>
        <v>54</v>
      </c>
      <c r="H62" s="10" t="s">
        <v>81</v>
      </c>
      <c r="I62" s="6">
        <v>1</v>
      </c>
      <c r="J62" s="29">
        <f>+G62*I62</f>
        <v>54</v>
      </c>
      <c r="K62" s="25" t="s">
        <v>82</v>
      </c>
    </row>
    <row r="63" spans="1:11" ht="15.75" customHeight="1" x14ac:dyDescent="0.3">
      <c r="A63" s="135"/>
      <c r="B63" s="128" t="s">
        <v>86</v>
      </c>
      <c r="C63" s="129"/>
      <c r="D63" s="6" t="s">
        <v>81</v>
      </c>
      <c r="E63" s="9" t="s">
        <v>81</v>
      </c>
      <c r="F63" s="6">
        <v>0.1</v>
      </c>
      <c r="G63" s="9">
        <v>54</v>
      </c>
      <c r="H63" s="10">
        <f>+G63*F63</f>
        <v>5.4</v>
      </c>
      <c r="I63" s="6">
        <v>1</v>
      </c>
      <c r="J63" s="29">
        <f>+H63</f>
        <v>5.4</v>
      </c>
      <c r="K63" s="25" t="s">
        <v>82</v>
      </c>
    </row>
    <row r="64" spans="1:11" ht="31.5" customHeight="1" x14ac:dyDescent="0.3">
      <c r="A64" s="135"/>
      <c r="B64" s="128" t="s">
        <v>137</v>
      </c>
      <c r="C64" s="129"/>
      <c r="D64" s="6">
        <v>0.5</v>
      </c>
      <c r="E64" s="6">
        <v>0.5</v>
      </c>
      <c r="F64" s="6">
        <v>0.6</v>
      </c>
      <c r="G64" s="6" t="s">
        <v>81</v>
      </c>
      <c r="H64" s="6">
        <f>+D64*E64*F64</f>
        <v>0.15</v>
      </c>
      <c r="I64" s="6">
        <v>1</v>
      </c>
      <c r="J64" s="29">
        <f t="shared" si="5"/>
        <v>0.15</v>
      </c>
      <c r="K64" s="25" t="s">
        <v>85</v>
      </c>
    </row>
    <row r="65" spans="1:11" ht="15.75" customHeight="1" x14ac:dyDescent="0.3">
      <c r="A65" s="135"/>
      <c r="B65" s="140" t="s">
        <v>88</v>
      </c>
      <c r="C65" s="141"/>
      <c r="D65" s="141"/>
      <c r="E65" s="141"/>
      <c r="F65" s="141"/>
      <c r="G65" s="141"/>
      <c r="H65" s="141"/>
      <c r="I65" s="141"/>
      <c r="J65" s="142"/>
      <c r="K65" s="25"/>
    </row>
    <row r="66" spans="1:11" ht="15.75" customHeight="1" x14ac:dyDescent="0.3">
      <c r="A66" s="135"/>
      <c r="B66" s="130" t="s">
        <v>89</v>
      </c>
      <c r="C66" s="131"/>
      <c r="D66" s="6">
        <v>0.4</v>
      </c>
      <c r="E66" s="6">
        <v>0.4</v>
      </c>
      <c r="F66" s="6">
        <v>0.45</v>
      </c>
      <c r="G66" s="9" t="s">
        <v>81</v>
      </c>
      <c r="H66" s="10">
        <f>+D66*E66*F66</f>
        <v>7.2000000000000022E-2</v>
      </c>
      <c r="I66" s="6">
        <v>13</v>
      </c>
      <c r="J66" s="29">
        <f>+I66*H66</f>
        <v>0.93600000000000028</v>
      </c>
      <c r="K66" s="25" t="s">
        <v>85</v>
      </c>
    </row>
    <row r="67" spans="1:11" ht="15.75" customHeight="1" x14ac:dyDescent="0.3">
      <c r="A67" s="135"/>
      <c r="B67" s="130" t="s">
        <v>138</v>
      </c>
      <c r="C67" s="131"/>
      <c r="D67" s="6">
        <v>1.85</v>
      </c>
      <c r="E67" s="6">
        <v>0.2</v>
      </c>
      <c r="F67" s="6">
        <v>0.2</v>
      </c>
      <c r="G67" s="9"/>
      <c r="H67" s="10">
        <f>+D67*E67*F67</f>
        <v>7.400000000000001E-2</v>
      </c>
      <c r="I67" s="6">
        <v>4</v>
      </c>
      <c r="J67" s="29">
        <f>+I67*H67</f>
        <v>0.29600000000000004</v>
      </c>
      <c r="K67" s="25" t="s">
        <v>85</v>
      </c>
    </row>
    <row r="68" spans="1:11" ht="15.75" customHeight="1" x14ac:dyDescent="0.3">
      <c r="A68" s="135"/>
      <c r="B68" s="130" t="s">
        <v>138</v>
      </c>
      <c r="C68" s="131"/>
      <c r="D68" s="6">
        <v>2.6</v>
      </c>
      <c r="E68" s="6">
        <v>0.2</v>
      </c>
      <c r="F68" s="6">
        <v>0.2</v>
      </c>
      <c r="G68" s="9"/>
      <c r="H68" s="10">
        <f t="shared" ref="H68:H69" si="6">+D68*E68*F68</f>
        <v>0.10400000000000001</v>
      </c>
      <c r="I68" s="6">
        <v>8</v>
      </c>
      <c r="J68" s="29">
        <f t="shared" ref="J68:J69" si="7">+I68*H68</f>
        <v>0.83200000000000007</v>
      </c>
      <c r="K68" s="25" t="s">
        <v>85</v>
      </c>
    </row>
    <row r="69" spans="1:11" ht="15.75" customHeight="1" x14ac:dyDescent="0.3">
      <c r="A69" s="135"/>
      <c r="B69" s="130" t="s">
        <v>138</v>
      </c>
      <c r="C69" s="131"/>
      <c r="D69" s="6">
        <v>4.0999999999999996</v>
      </c>
      <c r="E69" s="6">
        <v>0.2</v>
      </c>
      <c r="F69" s="6">
        <v>0.2</v>
      </c>
      <c r="G69" s="9"/>
      <c r="H69" s="10">
        <f t="shared" si="6"/>
        <v>0.16400000000000001</v>
      </c>
      <c r="I69" s="6">
        <v>2</v>
      </c>
      <c r="J69" s="29">
        <f t="shared" si="7"/>
        <v>0.32800000000000001</v>
      </c>
      <c r="K69" s="25" t="s">
        <v>85</v>
      </c>
    </row>
    <row r="70" spans="1:11" ht="15.75" customHeight="1" x14ac:dyDescent="0.3">
      <c r="A70" s="135"/>
      <c r="B70" s="130" t="s">
        <v>139</v>
      </c>
      <c r="C70" s="131"/>
      <c r="D70" s="6"/>
      <c r="E70" s="6"/>
      <c r="F70" s="6"/>
      <c r="G70" s="9"/>
      <c r="H70" s="10"/>
      <c r="I70" s="6"/>
      <c r="J70" s="29"/>
      <c r="K70" s="25"/>
    </row>
    <row r="71" spans="1:11" ht="15.75" customHeight="1" x14ac:dyDescent="0.3">
      <c r="A71" s="135"/>
      <c r="B71" s="130" t="s">
        <v>90</v>
      </c>
      <c r="C71" s="131"/>
      <c r="D71" s="6"/>
      <c r="E71" s="6"/>
      <c r="F71" s="6"/>
      <c r="G71" s="9"/>
      <c r="H71" s="10"/>
      <c r="I71" s="6"/>
      <c r="J71" s="29"/>
      <c r="K71" s="25"/>
    </row>
    <row r="72" spans="1:11" x14ac:dyDescent="0.3">
      <c r="A72" s="135"/>
      <c r="B72" s="176" t="s">
        <v>94</v>
      </c>
      <c r="C72" s="177"/>
      <c r="D72" s="177"/>
      <c r="E72" s="177"/>
      <c r="F72" s="177"/>
      <c r="G72" s="177"/>
      <c r="H72" s="177"/>
      <c r="I72" s="177"/>
      <c r="J72" s="178"/>
      <c r="K72" s="25"/>
    </row>
    <row r="73" spans="1:11" ht="45.75" customHeight="1" x14ac:dyDescent="0.3">
      <c r="A73" s="135"/>
      <c r="B73" s="172" t="s">
        <v>140</v>
      </c>
      <c r="C73" s="173"/>
      <c r="D73" s="6" t="s">
        <v>81</v>
      </c>
      <c r="E73" s="6" t="s">
        <v>81</v>
      </c>
      <c r="F73" s="6">
        <v>2.5</v>
      </c>
      <c r="G73" s="6" t="s">
        <v>81</v>
      </c>
      <c r="H73" s="6" t="s">
        <v>81</v>
      </c>
      <c r="I73" s="6">
        <v>5</v>
      </c>
      <c r="J73" s="19">
        <f>+I73*F73</f>
        <v>12.5</v>
      </c>
      <c r="K73" s="25" t="s">
        <v>96</v>
      </c>
    </row>
    <row r="74" spans="1:11" ht="48.75" customHeight="1" x14ac:dyDescent="0.3">
      <c r="A74" s="135"/>
      <c r="B74" s="172" t="s">
        <v>140</v>
      </c>
      <c r="C74" s="173"/>
      <c r="D74" s="6" t="s">
        <v>81</v>
      </c>
      <c r="E74" s="6" t="s">
        <v>81</v>
      </c>
      <c r="F74" s="6">
        <v>2.75</v>
      </c>
      <c r="G74" s="6" t="s">
        <v>81</v>
      </c>
      <c r="H74" s="6" t="s">
        <v>81</v>
      </c>
      <c r="I74" s="6">
        <v>5</v>
      </c>
      <c r="J74" s="19">
        <f t="shared" ref="J74:J75" si="8">+I74*F74</f>
        <v>13.75</v>
      </c>
      <c r="K74" s="25" t="s">
        <v>96</v>
      </c>
    </row>
    <row r="75" spans="1:11" ht="52.5" customHeight="1" x14ac:dyDescent="0.3">
      <c r="A75" s="135"/>
      <c r="B75" s="172" t="s">
        <v>140</v>
      </c>
      <c r="C75" s="173"/>
      <c r="D75" s="6" t="s">
        <v>81</v>
      </c>
      <c r="E75" s="6" t="s">
        <v>81</v>
      </c>
      <c r="F75" s="6">
        <v>3</v>
      </c>
      <c r="G75" s="6" t="s">
        <v>81</v>
      </c>
      <c r="H75" s="6" t="s">
        <v>81</v>
      </c>
      <c r="I75" s="6">
        <v>5</v>
      </c>
      <c r="J75" s="19">
        <f t="shared" si="8"/>
        <v>15</v>
      </c>
      <c r="K75" s="25" t="s">
        <v>96</v>
      </c>
    </row>
    <row r="76" spans="1:11" ht="52.5" customHeight="1" x14ac:dyDescent="0.3">
      <c r="A76" s="135"/>
      <c r="B76" s="172" t="s">
        <v>141</v>
      </c>
      <c r="C76" s="173"/>
      <c r="D76" s="6">
        <v>12.8</v>
      </c>
      <c r="E76" s="6" t="s">
        <v>81</v>
      </c>
      <c r="F76" s="6" t="s">
        <v>81</v>
      </c>
      <c r="G76" s="6" t="s">
        <v>81</v>
      </c>
      <c r="H76" s="6" t="s">
        <v>81</v>
      </c>
      <c r="I76" s="6">
        <v>3</v>
      </c>
      <c r="J76" s="19">
        <f>+I76*D76</f>
        <v>38.400000000000006</v>
      </c>
      <c r="K76" s="25" t="s">
        <v>96</v>
      </c>
    </row>
    <row r="77" spans="1:11" ht="52.5" customHeight="1" x14ac:dyDescent="0.3">
      <c r="A77" s="135"/>
      <c r="B77" s="172" t="s">
        <v>142</v>
      </c>
      <c r="C77" s="173"/>
      <c r="D77" s="6">
        <v>22.8</v>
      </c>
      <c r="E77" s="6" t="s">
        <v>81</v>
      </c>
      <c r="F77" s="6" t="s">
        <v>81</v>
      </c>
      <c r="G77" s="6" t="s">
        <v>81</v>
      </c>
      <c r="H77" s="6" t="s">
        <v>81</v>
      </c>
      <c r="I77" s="6" t="s">
        <v>81</v>
      </c>
      <c r="J77" s="8">
        <f>+D77</f>
        <v>22.8</v>
      </c>
      <c r="K77" s="25" t="s">
        <v>143</v>
      </c>
    </row>
    <row r="78" spans="1:11" ht="52.5" customHeight="1" x14ac:dyDescent="0.3">
      <c r="A78" s="135"/>
      <c r="B78" s="172" t="s">
        <v>144</v>
      </c>
      <c r="C78" s="173"/>
      <c r="D78" s="6">
        <v>22.8</v>
      </c>
      <c r="E78" s="6" t="s">
        <v>81</v>
      </c>
      <c r="F78" s="6">
        <v>0.75</v>
      </c>
      <c r="G78" s="6" t="s">
        <v>81</v>
      </c>
      <c r="H78" s="6" t="s">
        <v>81</v>
      </c>
      <c r="I78" s="6" t="s">
        <v>81</v>
      </c>
      <c r="J78" s="8">
        <f>+D78*F78</f>
        <v>17.100000000000001</v>
      </c>
      <c r="K78" s="25" t="s">
        <v>82</v>
      </c>
    </row>
    <row r="79" spans="1:11" ht="47.25" customHeight="1" x14ac:dyDescent="0.3">
      <c r="A79" s="135"/>
      <c r="B79" s="172" t="s">
        <v>145</v>
      </c>
      <c r="C79" s="173"/>
      <c r="D79" s="6">
        <v>37.39</v>
      </c>
      <c r="E79" s="6" t="s">
        <v>81</v>
      </c>
      <c r="F79" s="6" t="s">
        <v>81</v>
      </c>
      <c r="G79" s="6" t="s">
        <v>81</v>
      </c>
      <c r="H79" s="6" t="s">
        <v>81</v>
      </c>
      <c r="I79" s="6" t="s">
        <v>81</v>
      </c>
      <c r="J79" s="8">
        <v>73.540000000000006</v>
      </c>
      <c r="K79" s="25" t="s">
        <v>82</v>
      </c>
    </row>
    <row r="80" spans="1:11" ht="18.75" customHeight="1" x14ac:dyDescent="0.3">
      <c r="A80" s="135"/>
      <c r="B80" s="140" t="s">
        <v>61</v>
      </c>
      <c r="C80" s="141"/>
      <c r="D80" s="141"/>
      <c r="E80" s="141"/>
      <c r="F80" s="141"/>
      <c r="G80" s="141"/>
      <c r="H80" s="141"/>
      <c r="I80" s="141"/>
      <c r="J80" s="142"/>
      <c r="K80" s="25"/>
    </row>
    <row r="81" spans="1:11" ht="18.75" customHeight="1" x14ac:dyDescent="0.3">
      <c r="A81" s="135"/>
      <c r="B81" s="172" t="s">
        <v>146</v>
      </c>
      <c r="C81" s="173"/>
      <c r="D81" s="6">
        <v>5.2</v>
      </c>
      <c r="E81" s="6" t="s">
        <v>81</v>
      </c>
      <c r="F81" s="6" t="s">
        <v>81</v>
      </c>
      <c r="G81" s="9" t="s">
        <v>81</v>
      </c>
      <c r="H81" s="10" t="s">
        <v>81</v>
      </c>
      <c r="I81" s="6">
        <v>12</v>
      </c>
      <c r="J81" s="29">
        <f>+D81*I81</f>
        <v>62.400000000000006</v>
      </c>
      <c r="K81" s="25" t="s">
        <v>96</v>
      </c>
    </row>
    <row r="82" spans="1:11" ht="18.75" customHeight="1" x14ac:dyDescent="0.3">
      <c r="A82" s="135"/>
      <c r="B82" s="172" t="s">
        <v>147</v>
      </c>
      <c r="C82" s="173"/>
      <c r="D82" s="6">
        <v>12.8</v>
      </c>
      <c r="E82" s="6">
        <v>5.2</v>
      </c>
      <c r="F82" s="6">
        <f>+D82*E82</f>
        <v>66.56</v>
      </c>
      <c r="G82" s="9" t="s">
        <v>81</v>
      </c>
      <c r="H82" s="10" t="s">
        <v>81</v>
      </c>
      <c r="I82" s="6">
        <v>1</v>
      </c>
      <c r="J82" s="29">
        <v>67</v>
      </c>
      <c r="K82" s="25" t="s">
        <v>82</v>
      </c>
    </row>
    <row r="83" spans="1:11" ht="18.75" customHeight="1" thickBot="1" x14ac:dyDescent="0.35">
      <c r="A83" s="135"/>
      <c r="B83" s="172" t="s">
        <v>148</v>
      </c>
      <c r="C83" s="173"/>
      <c r="D83" s="6">
        <v>12.8</v>
      </c>
      <c r="E83" s="9" t="s">
        <v>81</v>
      </c>
      <c r="F83" s="9" t="s">
        <v>81</v>
      </c>
      <c r="G83" s="9" t="s">
        <v>81</v>
      </c>
      <c r="H83" s="10" t="s">
        <v>81</v>
      </c>
      <c r="I83" s="6">
        <v>1</v>
      </c>
      <c r="J83" s="29">
        <f>+I83*D83</f>
        <v>12.8</v>
      </c>
      <c r="K83" s="25" t="s">
        <v>143</v>
      </c>
    </row>
    <row r="84" spans="1:11" ht="21.75" customHeight="1" thickBot="1" x14ac:dyDescent="0.35">
      <c r="A84" s="163" t="s">
        <v>102</v>
      </c>
      <c r="B84" s="163"/>
      <c r="C84" s="163"/>
      <c r="D84" s="163"/>
      <c r="E84" s="171"/>
      <c r="F84" s="171"/>
      <c r="G84" s="171"/>
      <c r="H84" s="171"/>
      <c r="I84" s="163"/>
      <c r="J84" s="164"/>
      <c r="K84" s="40"/>
    </row>
    <row r="85" spans="1:11" ht="22.5" customHeight="1" thickBot="1" x14ac:dyDescent="0.35">
      <c r="A85" s="30"/>
      <c r="B85" s="33"/>
      <c r="C85" s="31"/>
      <c r="D85" s="161" t="s">
        <v>103</v>
      </c>
      <c r="E85" s="161"/>
      <c r="F85" s="161"/>
      <c r="G85" s="162"/>
      <c r="H85" s="44">
        <v>60</v>
      </c>
      <c r="I85" s="38"/>
      <c r="J85" s="38"/>
      <c r="K85" s="41"/>
    </row>
    <row r="86" spans="1:11" x14ac:dyDescent="0.3">
      <c r="A86" s="163" t="s">
        <v>104</v>
      </c>
      <c r="B86" s="163"/>
      <c r="C86" s="163"/>
      <c r="D86" s="163"/>
      <c r="E86" s="155"/>
      <c r="F86" s="155"/>
      <c r="G86" s="155"/>
      <c r="H86" s="155"/>
      <c r="I86" s="163"/>
      <c r="J86" s="164"/>
      <c r="K86" s="42"/>
    </row>
    <row r="87" spans="1:11" ht="25.5" customHeight="1" x14ac:dyDescent="0.3">
      <c r="A87" s="39"/>
      <c r="B87" s="165" t="s">
        <v>151</v>
      </c>
      <c r="C87" s="166"/>
      <c r="D87" s="166"/>
      <c r="E87" s="166"/>
      <c r="F87" s="166"/>
      <c r="G87" s="166"/>
      <c r="H87" s="166"/>
      <c r="I87" s="166"/>
      <c r="J87" s="166"/>
      <c r="K87" s="42"/>
    </row>
    <row r="88" spans="1:11" ht="25.5" customHeight="1" x14ac:dyDescent="0.3">
      <c r="A88" s="34"/>
      <c r="B88" s="167" t="s">
        <v>105</v>
      </c>
      <c r="C88" s="168"/>
      <c r="D88" s="168"/>
      <c r="E88" s="168"/>
      <c r="F88" s="168"/>
      <c r="G88" s="168"/>
      <c r="H88" s="168"/>
      <c r="I88" s="168"/>
      <c r="J88" s="168"/>
      <c r="K88" s="42"/>
    </row>
    <row r="89" spans="1:11" ht="25.5" customHeight="1" x14ac:dyDescent="0.3">
      <c r="A89" s="34"/>
      <c r="B89" s="167" t="s">
        <v>105</v>
      </c>
      <c r="C89" s="168"/>
      <c r="D89" s="168"/>
      <c r="E89" s="168"/>
      <c r="F89" s="168"/>
      <c r="G89" s="168"/>
      <c r="H89" s="168"/>
      <c r="I89" s="168"/>
      <c r="J89" s="168"/>
      <c r="K89" s="42"/>
    </row>
    <row r="90" spans="1:11" ht="25.5" customHeight="1" thickBot="1" x14ac:dyDescent="0.35">
      <c r="A90" s="35"/>
      <c r="B90" s="169" t="s">
        <v>105</v>
      </c>
      <c r="C90" s="170"/>
      <c r="D90" s="170"/>
      <c r="E90" s="170"/>
      <c r="F90" s="170"/>
      <c r="G90" s="170"/>
      <c r="H90" s="170"/>
      <c r="I90" s="170"/>
      <c r="J90" s="170"/>
      <c r="K90" s="42"/>
    </row>
    <row r="91" spans="1:11" ht="15" thickBot="1" x14ac:dyDescent="0.35">
      <c r="A91" s="146" t="s">
        <v>106</v>
      </c>
      <c r="B91" s="147"/>
      <c r="C91" s="147"/>
      <c r="D91" s="147"/>
      <c r="E91" s="147"/>
      <c r="F91" s="147"/>
      <c r="G91" s="147"/>
      <c r="H91" s="147"/>
      <c r="I91" s="147"/>
      <c r="J91" s="148"/>
      <c r="K91" s="42"/>
    </row>
    <row r="92" spans="1:11" ht="27.6" x14ac:dyDescent="0.3">
      <c r="A92" s="34"/>
      <c r="B92" s="36" t="s">
        <v>153</v>
      </c>
      <c r="C92" s="149"/>
      <c r="D92" s="149"/>
      <c r="E92" s="149"/>
      <c r="F92" s="149"/>
      <c r="G92" s="149"/>
      <c r="H92" s="149"/>
      <c r="I92" s="149"/>
      <c r="J92" s="150"/>
      <c r="K92" s="42"/>
    </row>
    <row r="93" spans="1:11" x14ac:dyDescent="0.3">
      <c r="A93" s="34"/>
      <c r="B93" s="37">
        <v>1124863369</v>
      </c>
      <c r="C93" s="151"/>
      <c r="D93" s="151"/>
      <c r="E93" s="151"/>
      <c r="F93" s="151"/>
      <c r="G93" s="151"/>
      <c r="H93" s="151"/>
      <c r="I93" s="151"/>
      <c r="J93" s="152"/>
      <c r="K93" s="42"/>
    </row>
    <row r="94" spans="1:11" ht="21" thickBot="1" x14ac:dyDescent="0.35">
      <c r="A94" s="34"/>
      <c r="B94" s="50" t="s">
        <v>152</v>
      </c>
      <c r="C94" s="153"/>
      <c r="D94" s="153"/>
      <c r="E94" s="153"/>
      <c r="F94" s="153"/>
      <c r="G94" s="153"/>
      <c r="H94" s="153"/>
      <c r="I94" s="153"/>
      <c r="J94" s="154"/>
      <c r="K94" s="42"/>
    </row>
    <row r="95" spans="1:11" x14ac:dyDescent="0.3">
      <c r="A95" s="146" t="s">
        <v>108</v>
      </c>
      <c r="B95" s="155"/>
      <c r="C95" s="155"/>
      <c r="D95" s="155"/>
      <c r="E95" s="155"/>
      <c r="F95" s="155"/>
      <c r="G95" s="155"/>
      <c r="H95" s="155"/>
      <c r="I95" s="155"/>
      <c r="J95" s="156"/>
      <c r="K95" s="42"/>
    </row>
    <row r="96" spans="1:11" ht="36" customHeight="1" x14ac:dyDescent="0.3">
      <c r="A96" s="14" t="s">
        <v>109</v>
      </c>
      <c r="B96" s="157" t="s">
        <v>110</v>
      </c>
      <c r="C96" s="157"/>
      <c r="D96" s="157"/>
      <c r="E96" s="157"/>
      <c r="F96" s="157"/>
      <c r="G96" s="157"/>
      <c r="H96" s="157"/>
      <c r="I96" s="157"/>
      <c r="J96" s="158"/>
      <c r="K96" s="42"/>
    </row>
    <row r="97" spans="1:11" ht="36" customHeight="1" thickBot="1" x14ac:dyDescent="0.35">
      <c r="A97" s="15" t="s">
        <v>111</v>
      </c>
      <c r="B97" s="159" t="s">
        <v>112</v>
      </c>
      <c r="C97" s="159"/>
      <c r="D97" s="159"/>
      <c r="E97" s="159"/>
      <c r="F97" s="159"/>
      <c r="G97" s="159"/>
      <c r="H97" s="159"/>
      <c r="I97" s="159"/>
      <c r="J97" s="160"/>
      <c r="K97" s="43"/>
    </row>
  </sheetData>
  <mergeCells count="120">
    <mergeCell ref="B90:J90"/>
    <mergeCell ref="A91:J91"/>
    <mergeCell ref="C92:J94"/>
    <mergeCell ref="A95:J95"/>
    <mergeCell ref="B96:J96"/>
    <mergeCell ref="B97:J97"/>
    <mergeCell ref="A84:J84"/>
    <mergeCell ref="D85:G85"/>
    <mergeCell ref="A86:J86"/>
    <mergeCell ref="B87:J87"/>
    <mergeCell ref="B88:J88"/>
    <mergeCell ref="B89:J89"/>
    <mergeCell ref="B80:J80"/>
    <mergeCell ref="B81:C81"/>
    <mergeCell ref="B82:C82"/>
    <mergeCell ref="B83:C83"/>
    <mergeCell ref="B72:J72"/>
    <mergeCell ref="B73:C73"/>
    <mergeCell ref="B74:C74"/>
    <mergeCell ref="B75:C75"/>
    <mergeCell ref="B76:C76"/>
    <mergeCell ref="B77:C77"/>
    <mergeCell ref="B52:F52"/>
    <mergeCell ref="G52:I52"/>
    <mergeCell ref="A53:K53"/>
    <mergeCell ref="A54:A83"/>
    <mergeCell ref="B54:C54"/>
    <mergeCell ref="B55:J55"/>
    <mergeCell ref="B56:C56"/>
    <mergeCell ref="B57:J57"/>
    <mergeCell ref="B58:C58"/>
    <mergeCell ref="B59:C59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J65"/>
    <mergeCell ref="B78:C78"/>
    <mergeCell ref="B79:C79"/>
    <mergeCell ref="B49:F49"/>
    <mergeCell ref="G49:H49"/>
    <mergeCell ref="B50:F50"/>
    <mergeCell ref="G50:I50"/>
    <mergeCell ref="B51:F51"/>
    <mergeCell ref="G51:J51"/>
    <mergeCell ref="B46:F46"/>
    <mergeCell ref="G46:H46"/>
    <mergeCell ref="B47:F47"/>
    <mergeCell ref="G47:H47"/>
    <mergeCell ref="B48:F48"/>
    <mergeCell ref="G48:H48"/>
    <mergeCell ref="B42:F42"/>
    <mergeCell ref="B43:F43"/>
    <mergeCell ref="G43:J43"/>
    <mergeCell ref="B44:F44"/>
    <mergeCell ref="G44:I44"/>
    <mergeCell ref="B45:F45"/>
    <mergeCell ref="G45:J45"/>
    <mergeCell ref="B36:F36"/>
    <mergeCell ref="B37:F37"/>
    <mergeCell ref="B38:J38"/>
    <mergeCell ref="B39:F39"/>
    <mergeCell ref="B40:F40"/>
    <mergeCell ref="B41:J41"/>
    <mergeCell ref="B30:F30"/>
    <mergeCell ref="B31:J31"/>
    <mergeCell ref="B32:F32"/>
    <mergeCell ref="B33:F33"/>
    <mergeCell ref="B34:F34"/>
    <mergeCell ref="B35:J35"/>
    <mergeCell ref="B24:F24"/>
    <mergeCell ref="B25:F25"/>
    <mergeCell ref="B26:F26"/>
    <mergeCell ref="B27:F27"/>
    <mergeCell ref="B28:J28"/>
    <mergeCell ref="B29:F29"/>
    <mergeCell ref="B17:F17"/>
    <mergeCell ref="B18:F18"/>
    <mergeCell ref="B19:F19"/>
    <mergeCell ref="B20:F20"/>
    <mergeCell ref="B21:F21"/>
    <mergeCell ref="B23:F23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hyperlinks>
    <hyperlink ref="B94" r:id="rId1" xr:uid="{0CB38B83-642A-436D-B5EF-FC26E63EA402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134C-47BA-4252-9025-684AF0F92B11}">
  <sheetPr>
    <tabColor theme="7"/>
  </sheetPr>
  <dimension ref="A1:K82"/>
  <sheetViews>
    <sheetView showGridLines="0" topLeftCell="A31" zoomScaleNormal="100" workbookViewId="0">
      <selection activeCell="C5" sqref="C5:E5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95">
        <v>46193</v>
      </c>
      <c r="I3" s="78"/>
      <c r="J3" s="78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95">
        <v>46193</v>
      </c>
      <c r="I4" s="78"/>
      <c r="J4" s="78"/>
      <c r="K4" s="12"/>
    </row>
    <row r="5" spans="1:11" ht="24.6" customHeight="1" x14ac:dyDescent="0.3">
      <c r="A5" s="11"/>
      <c r="B5" s="1" t="s">
        <v>9</v>
      </c>
      <c r="C5" s="78" t="s">
        <v>155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6.4*12.4</f>
        <v>79.360000000000014</v>
      </c>
      <c r="I14" s="17">
        <v>6000</v>
      </c>
      <c r="J14" s="17">
        <f>+H14*I14</f>
        <v>476160.00000000006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6.4*12.4</f>
        <v>79.360000000000014</v>
      </c>
      <c r="I16" s="17">
        <v>10000</v>
      </c>
      <c r="J16" s="17">
        <f>+H16*I16</f>
        <v>793600.00000000012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10.8+J52+J53</f>
        <v>11.202909257822892</v>
      </c>
      <c r="I17" s="17">
        <v>95000</v>
      </c>
      <c r="J17" s="17">
        <f t="shared" ref="J17:J20" si="0">+H17*I17</f>
        <v>1064276.3794931748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72*0.1</f>
        <v>7.2</v>
      </c>
      <c r="I18" s="17">
        <v>100000</v>
      </c>
      <c r="J18" s="17">
        <f t="shared" si="0"/>
        <v>720000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34</v>
      </c>
      <c r="H19" s="8">
        <v>72</v>
      </c>
      <c r="I19" s="17">
        <v>20000</v>
      </c>
      <c r="J19" s="17">
        <f t="shared" si="0"/>
        <v>1440000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72*0.05</f>
        <v>3.6</v>
      </c>
      <c r="I20" s="17">
        <v>140000</v>
      </c>
      <c r="J20" s="17">
        <f t="shared" si="0"/>
        <v>504000</v>
      </c>
      <c r="K20" s="12"/>
    </row>
    <row r="21" spans="1:11" ht="17.25" customHeight="1" x14ac:dyDescent="0.3">
      <c r="A21" s="45">
        <v>3</v>
      </c>
      <c r="B21" s="3" t="s">
        <v>41</v>
      </c>
      <c r="C21" s="4"/>
      <c r="D21" s="4"/>
      <c r="E21" s="4"/>
      <c r="F21" s="4"/>
      <c r="G21" s="4"/>
      <c r="H21" s="4"/>
      <c r="I21" s="4"/>
      <c r="J21" s="5"/>
      <c r="K21" s="12"/>
    </row>
    <row r="22" spans="1:11" ht="33.75" customHeight="1" x14ac:dyDescent="0.3">
      <c r="A22" s="13" t="s">
        <v>42</v>
      </c>
      <c r="B22" s="112" t="s">
        <v>43</v>
      </c>
      <c r="C22" s="112"/>
      <c r="D22" s="112"/>
      <c r="E22" s="112"/>
      <c r="F22" s="112"/>
      <c r="G22" s="6" t="s">
        <v>28</v>
      </c>
      <c r="H22" s="8">
        <f>12*6</f>
        <v>72</v>
      </c>
      <c r="I22" s="17">
        <v>35000</v>
      </c>
      <c r="J22" s="47">
        <f>+H22*I22</f>
        <v>2520000</v>
      </c>
      <c r="K22" s="12"/>
    </row>
    <row r="23" spans="1:11" ht="33.75" customHeight="1" x14ac:dyDescent="0.3">
      <c r="A23" s="13" t="s">
        <v>44</v>
      </c>
      <c r="B23" s="112" t="s">
        <v>45</v>
      </c>
      <c r="C23" s="113"/>
      <c r="D23" s="113"/>
      <c r="E23" s="113"/>
      <c r="F23" s="113"/>
      <c r="G23" s="6" t="s">
        <v>46</v>
      </c>
      <c r="H23" s="6">
        <v>10</v>
      </c>
      <c r="I23" s="17">
        <v>220000</v>
      </c>
      <c r="J23" s="47">
        <f t="shared" ref="J23:J25" si="1">+H23*I23</f>
        <v>2200000</v>
      </c>
      <c r="K23" s="12"/>
    </row>
    <row r="24" spans="1:11" ht="33.75" customHeight="1" x14ac:dyDescent="0.3">
      <c r="A24" s="13" t="s">
        <v>47</v>
      </c>
      <c r="B24" s="112" t="s">
        <v>48</v>
      </c>
      <c r="C24" s="113"/>
      <c r="D24" s="113"/>
      <c r="E24" s="113"/>
      <c r="F24" s="113"/>
      <c r="G24" s="6" t="s">
        <v>46</v>
      </c>
      <c r="H24" s="6">
        <v>4</v>
      </c>
      <c r="I24" s="17">
        <v>185000</v>
      </c>
      <c r="J24" s="47">
        <f t="shared" si="1"/>
        <v>740000</v>
      </c>
      <c r="K24" s="12"/>
    </row>
    <row r="25" spans="1:11" ht="18.75" customHeight="1" x14ac:dyDescent="0.3">
      <c r="A25" s="13" t="s">
        <v>49</v>
      </c>
      <c r="B25" s="103" t="s">
        <v>50</v>
      </c>
      <c r="C25" s="104"/>
      <c r="D25" s="104"/>
      <c r="E25" s="104"/>
      <c r="F25" s="105"/>
      <c r="G25" s="6" t="s">
        <v>28</v>
      </c>
      <c r="H25" s="6">
        <v>72</v>
      </c>
      <c r="I25" s="17">
        <v>58000</v>
      </c>
      <c r="J25" s="47">
        <f t="shared" si="1"/>
        <v>4176000</v>
      </c>
      <c r="K25" s="12"/>
    </row>
    <row r="26" spans="1:11" x14ac:dyDescent="0.3">
      <c r="A26" s="13">
        <v>4</v>
      </c>
      <c r="B26" s="99" t="s">
        <v>51</v>
      </c>
      <c r="C26" s="100"/>
      <c r="D26" s="100"/>
      <c r="E26" s="100"/>
      <c r="F26" s="100"/>
      <c r="G26" s="100"/>
      <c r="H26" s="100"/>
      <c r="I26" s="100"/>
      <c r="J26" s="101"/>
      <c r="K26" s="12"/>
    </row>
    <row r="27" spans="1:11" ht="66" customHeight="1" x14ac:dyDescent="0.3">
      <c r="A27" s="13" t="s">
        <v>52</v>
      </c>
      <c r="B27" s="112" t="s">
        <v>53</v>
      </c>
      <c r="C27" s="112"/>
      <c r="D27" s="112"/>
      <c r="E27" s="112"/>
      <c r="F27" s="112"/>
      <c r="G27" s="6" t="s">
        <v>28</v>
      </c>
      <c r="H27" s="8">
        <v>72</v>
      </c>
      <c r="I27" s="17">
        <v>48000</v>
      </c>
      <c r="J27" s="17">
        <f>+H27*I27</f>
        <v>3456000</v>
      </c>
      <c r="K27" s="12"/>
    </row>
    <row r="28" spans="1:11" ht="17.25" customHeight="1" x14ac:dyDescent="0.3">
      <c r="A28" s="13">
        <v>5</v>
      </c>
      <c r="B28" s="99" t="s">
        <v>54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30.75" customHeight="1" x14ac:dyDescent="0.3">
      <c r="A29" s="13" t="s">
        <v>55</v>
      </c>
      <c r="B29" s="112" t="s">
        <v>56</v>
      </c>
      <c r="C29" s="112"/>
      <c r="D29" s="112"/>
      <c r="E29" s="112"/>
      <c r="F29" s="112"/>
      <c r="G29" s="6" t="s">
        <v>46</v>
      </c>
      <c r="H29" s="6">
        <v>2</v>
      </c>
      <c r="I29" s="17">
        <v>400000</v>
      </c>
      <c r="J29" s="17">
        <f>+H29*I29</f>
        <v>800000</v>
      </c>
      <c r="K29" s="12"/>
    </row>
    <row r="30" spans="1:11" ht="30.75" customHeight="1" x14ac:dyDescent="0.3">
      <c r="A30" s="13" t="s">
        <v>57</v>
      </c>
      <c r="B30" s="112" t="s">
        <v>58</v>
      </c>
      <c r="C30" s="112"/>
      <c r="D30" s="112"/>
      <c r="E30" s="112"/>
      <c r="F30" s="112"/>
      <c r="G30" s="6" t="s">
        <v>46</v>
      </c>
      <c r="H30" s="6">
        <v>1</v>
      </c>
      <c r="I30" s="17">
        <v>4350000</v>
      </c>
      <c r="J30" s="17">
        <f t="shared" ref="J30:J32" si="2">+H30*I30</f>
        <v>4350000</v>
      </c>
      <c r="K30" s="12"/>
    </row>
    <row r="31" spans="1:11" ht="30.75" customHeight="1" x14ac:dyDescent="0.3">
      <c r="A31" s="13">
        <v>5.3</v>
      </c>
      <c r="B31" s="112" t="s">
        <v>59</v>
      </c>
      <c r="C31" s="112"/>
      <c r="D31" s="112"/>
      <c r="E31" s="112"/>
      <c r="F31" s="112"/>
      <c r="G31" s="6" t="s">
        <v>46</v>
      </c>
      <c r="H31" s="6">
        <v>1</v>
      </c>
      <c r="I31" s="17">
        <v>3600000</v>
      </c>
      <c r="J31" s="17">
        <f t="shared" si="2"/>
        <v>3600000</v>
      </c>
      <c r="K31" s="12"/>
    </row>
    <row r="32" spans="1:11" ht="30.75" customHeight="1" x14ac:dyDescent="0.3">
      <c r="A32" s="13">
        <v>5.4</v>
      </c>
      <c r="B32" s="103" t="s">
        <v>60</v>
      </c>
      <c r="C32" s="104"/>
      <c r="D32" s="104"/>
      <c r="E32" s="104"/>
      <c r="F32" s="105"/>
      <c r="G32" s="6" t="s">
        <v>46</v>
      </c>
      <c r="H32" s="6">
        <v>2</v>
      </c>
      <c r="I32" s="17">
        <v>250000</v>
      </c>
      <c r="J32" s="17">
        <f t="shared" si="2"/>
        <v>500000</v>
      </c>
      <c r="K32" s="12"/>
    </row>
    <row r="33" spans="1:11" x14ac:dyDescent="0.3">
      <c r="A33" s="45">
        <v>6</v>
      </c>
      <c r="B33" s="99" t="s">
        <v>61</v>
      </c>
      <c r="C33" s="100"/>
      <c r="D33" s="100"/>
      <c r="E33" s="100"/>
      <c r="F33" s="100"/>
      <c r="G33" s="100"/>
      <c r="H33" s="100"/>
      <c r="I33" s="100"/>
      <c r="J33" s="101"/>
      <c r="K33" s="12"/>
    </row>
    <row r="34" spans="1:11" ht="63" customHeight="1" x14ac:dyDescent="0.3">
      <c r="A34" s="13">
        <v>6.1</v>
      </c>
      <c r="B34" s="112" t="s">
        <v>62</v>
      </c>
      <c r="C34" s="112"/>
      <c r="D34" s="112"/>
      <c r="E34" s="112"/>
      <c r="F34" s="112"/>
      <c r="G34" s="6" t="s">
        <v>28</v>
      </c>
      <c r="H34" s="6">
        <v>181</v>
      </c>
      <c r="I34" s="17">
        <v>32000</v>
      </c>
      <c r="J34" s="17">
        <f>+H34*I34</f>
        <v>5792000</v>
      </c>
      <c r="K34" s="12"/>
    </row>
    <row r="35" spans="1:11" x14ac:dyDescent="0.3">
      <c r="A35" s="45">
        <v>8</v>
      </c>
      <c r="B35" s="99" t="s">
        <v>63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6" customHeight="1" x14ac:dyDescent="0.3">
      <c r="A36" s="13">
        <v>8.1</v>
      </c>
      <c r="B36" s="112" t="s">
        <v>64</v>
      </c>
      <c r="C36" s="113"/>
      <c r="D36" s="113"/>
      <c r="E36" s="113"/>
      <c r="F36" s="113"/>
      <c r="G36" s="6" t="s">
        <v>28</v>
      </c>
      <c r="H36" s="6">
        <f>6.4*12.4</f>
        <v>79.360000000000014</v>
      </c>
      <c r="I36" s="17">
        <v>5000</v>
      </c>
      <c r="J36" s="17">
        <f>+H36*I36</f>
        <v>396800.00000000006</v>
      </c>
      <c r="K36" s="12"/>
    </row>
    <row r="37" spans="1:11" ht="6.75" customHeight="1" thickBot="1" x14ac:dyDescent="0.35">
      <c r="A37" s="2"/>
      <c r="B37" s="114"/>
      <c r="C37" s="115"/>
      <c r="D37" s="115"/>
      <c r="E37" s="115"/>
      <c r="F37" s="115"/>
      <c r="G37" s="116"/>
      <c r="H37" s="117"/>
      <c r="I37" s="117"/>
      <c r="J37" s="118"/>
      <c r="K37" s="12"/>
    </row>
    <row r="38" spans="1:11" x14ac:dyDescent="0.3">
      <c r="A38" s="2"/>
      <c r="B38" s="119"/>
      <c r="C38" s="119"/>
      <c r="D38" s="119"/>
      <c r="E38" s="119"/>
      <c r="F38" s="119"/>
      <c r="G38" s="120" t="s">
        <v>65</v>
      </c>
      <c r="H38" s="121"/>
      <c r="I38" s="121"/>
      <c r="J38" s="51">
        <f>+J14+J16+J17+J18+J19+J20+J22+J23+J24+J25+J27+J29+J30+J31+J32+J34+J36</f>
        <v>33528836.379493177</v>
      </c>
      <c r="K38" s="12"/>
    </row>
    <row r="39" spans="1:11" ht="7.5" customHeight="1" x14ac:dyDescent="0.3">
      <c r="A39" s="2"/>
      <c r="B39" s="119"/>
      <c r="C39" s="119"/>
      <c r="D39" s="119"/>
      <c r="E39" s="119"/>
      <c r="F39" s="119"/>
      <c r="G39" s="122"/>
      <c r="H39" s="123"/>
      <c r="I39" s="123"/>
      <c r="J39" s="127"/>
      <c r="K39" s="12"/>
    </row>
    <row r="40" spans="1:11" x14ac:dyDescent="0.3">
      <c r="A40" s="2"/>
      <c r="B40" s="119"/>
      <c r="C40" s="119"/>
      <c r="D40" s="119"/>
      <c r="E40" s="119"/>
      <c r="F40" s="119"/>
      <c r="G40" s="122" t="s">
        <v>66</v>
      </c>
      <c r="H40" s="123"/>
      <c r="I40" s="48">
        <v>0.05</v>
      </c>
      <c r="J40" s="21">
        <f>+J38*I40</f>
        <v>1676441.8189746588</v>
      </c>
      <c r="K40" s="12"/>
    </row>
    <row r="41" spans="1:11" x14ac:dyDescent="0.3">
      <c r="A41" s="2"/>
      <c r="B41" s="119"/>
      <c r="C41" s="119"/>
      <c r="D41" s="119"/>
      <c r="E41" s="119"/>
      <c r="F41" s="119"/>
      <c r="G41" s="122" t="s">
        <v>67</v>
      </c>
      <c r="H41" s="123"/>
      <c r="I41" s="49">
        <v>0.1</v>
      </c>
      <c r="J41" s="21">
        <f>+J38*I41</f>
        <v>3352883.6379493177</v>
      </c>
      <c r="K41" s="12"/>
    </row>
    <row r="42" spans="1:11" x14ac:dyDescent="0.3">
      <c r="A42" s="2"/>
      <c r="B42" s="119"/>
      <c r="C42" s="119"/>
      <c r="D42" s="119"/>
      <c r="E42" s="119"/>
      <c r="F42" s="119"/>
      <c r="G42" s="122" t="s">
        <v>68</v>
      </c>
      <c r="H42" s="123"/>
      <c r="I42" s="2"/>
      <c r="J42" s="21">
        <v>0</v>
      </c>
      <c r="K42" s="12"/>
    </row>
    <row r="43" spans="1:11" x14ac:dyDescent="0.3">
      <c r="A43" s="2"/>
      <c r="B43" s="124"/>
      <c r="C43" s="124"/>
      <c r="D43" s="124"/>
      <c r="E43" s="124"/>
      <c r="F43" s="124"/>
      <c r="G43" s="122" t="s">
        <v>69</v>
      </c>
      <c r="H43" s="123"/>
      <c r="I43" s="2"/>
      <c r="J43" s="21">
        <v>0</v>
      </c>
      <c r="K43" s="12"/>
    </row>
    <row r="44" spans="1:11" x14ac:dyDescent="0.3">
      <c r="A44" s="2"/>
      <c r="B44" s="119"/>
      <c r="C44" s="119"/>
      <c r="D44" s="119"/>
      <c r="E44" s="119"/>
      <c r="F44" s="119"/>
      <c r="G44" s="125" t="s">
        <v>70</v>
      </c>
      <c r="H44" s="126"/>
      <c r="I44" s="126"/>
      <c r="J44" s="21">
        <f>+SUM(J40:J43)</f>
        <v>5029325.4569239765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ht="15" thickBot="1" x14ac:dyDescent="0.35">
      <c r="A46" s="2"/>
      <c r="B46" s="119"/>
      <c r="C46" s="119"/>
      <c r="D46" s="119"/>
      <c r="E46" s="119"/>
      <c r="F46" s="119"/>
      <c r="G46" s="132" t="s">
        <v>71</v>
      </c>
      <c r="H46" s="133"/>
      <c r="I46" s="133"/>
      <c r="J46" s="52">
        <f>+J38+J44</f>
        <v>38558161.836417153</v>
      </c>
      <c r="K46" s="12"/>
    </row>
    <row r="47" spans="1:11" ht="15" thickBot="1" x14ac:dyDescent="0.35">
      <c r="A47" s="80" t="s">
        <v>72</v>
      </c>
      <c r="B47" s="81"/>
      <c r="C47" s="81"/>
      <c r="D47" s="81"/>
      <c r="E47" s="81"/>
      <c r="F47" s="81"/>
      <c r="G47" s="81"/>
      <c r="H47" s="81"/>
      <c r="I47" s="81"/>
      <c r="J47" s="81"/>
      <c r="K47" s="82"/>
    </row>
    <row r="48" spans="1:11" x14ac:dyDescent="0.3">
      <c r="A48" s="134"/>
      <c r="B48" s="136" t="s">
        <v>73</v>
      </c>
      <c r="C48" s="137"/>
      <c r="D48" s="27" t="s">
        <v>74</v>
      </c>
      <c r="E48" s="27" t="s">
        <v>75</v>
      </c>
      <c r="F48" s="27" t="s">
        <v>76</v>
      </c>
      <c r="G48" s="27" t="s">
        <v>77</v>
      </c>
      <c r="H48" s="27" t="s">
        <v>78</v>
      </c>
      <c r="I48" s="27" t="s">
        <v>22</v>
      </c>
      <c r="J48" s="28" t="s">
        <v>79</v>
      </c>
      <c r="K48" s="12"/>
    </row>
    <row r="49" spans="1:11" ht="14.25" customHeight="1" x14ac:dyDescent="0.3">
      <c r="A49" s="135"/>
      <c r="B49" s="138" t="s">
        <v>80</v>
      </c>
      <c r="C49" s="100"/>
      <c r="D49" s="100"/>
      <c r="E49" s="100"/>
      <c r="F49" s="100"/>
      <c r="G49" s="100"/>
      <c r="H49" s="100"/>
      <c r="I49" s="100"/>
      <c r="J49" s="139"/>
      <c r="K49" s="12"/>
    </row>
    <row r="50" spans="1:11" ht="14.25" customHeight="1" x14ac:dyDescent="0.3">
      <c r="A50" s="135"/>
      <c r="B50" s="128" t="s">
        <v>27</v>
      </c>
      <c r="C50" s="129"/>
      <c r="D50" s="18">
        <v>12.4</v>
      </c>
      <c r="E50" s="18">
        <v>6.4</v>
      </c>
      <c r="F50" s="18" t="s">
        <v>81</v>
      </c>
      <c r="G50" s="6">
        <f>+D50*E50</f>
        <v>79.360000000000014</v>
      </c>
      <c r="H50" s="6" t="s">
        <v>81</v>
      </c>
      <c r="I50" s="6">
        <v>1</v>
      </c>
      <c r="J50" s="19">
        <f>+G50</f>
        <v>79.360000000000014</v>
      </c>
      <c r="K50" s="25" t="s">
        <v>82</v>
      </c>
    </row>
    <row r="51" spans="1:11" ht="14.25" customHeight="1" x14ac:dyDescent="0.3">
      <c r="A51" s="135"/>
      <c r="B51" s="140" t="s">
        <v>83</v>
      </c>
      <c r="C51" s="141"/>
      <c r="D51" s="141"/>
      <c r="E51" s="141"/>
      <c r="F51" s="141"/>
      <c r="G51" s="141"/>
      <c r="H51" s="141"/>
      <c r="I51" s="141"/>
      <c r="J51" s="142"/>
      <c r="K51" s="25"/>
    </row>
    <row r="52" spans="1:11" ht="15.6" x14ac:dyDescent="0.3">
      <c r="A52" s="135"/>
      <c r="B52" s="128" t="s">
        <v>84</v>
      </c>
      <c r="C52" s="129"/>
      <c r="D52" s="6">
        <v>0.4</v>
      </c>
      <c r="E52" s="6">
        <v>0.4</v>
      </c>
      <c r="F52" s="6">
        <v>0.45</v>
      </c>
      <c r="G52" s="9">
        <f>+PI()*(0.15^2)</f>
        <v>7.0685834705770348E-2</v>
      </c>
      <c r="H52" s="10">
        <f>+G52*F52</f>
        <v>3.1808625617596654E-2</v>
      </c>
      <c r="I52" s="6">
        <v>10</v>
      </c>
      <c r="J52" s="29">
        <f>+H52*I52</f>
        <v>0.31808625617596653</v>
      </c>
      <c r="K52" s="25" t="s">
        <v>85</v>
      </c>
    </row>
    <row r="53" spans="1:11" ht="15.75" customHeight="1" x14ac:dyDescent="0.3">
      <c r="A53" s="135"/>
      <c r="B53" s="128" t="s">
        <v>84</v>
      </c>
      <c r="C53" s="129"/>
      <c r="D53" s="6">
        <v>0.2</v>
      </c>
      <c r="E53" s="6">
        <v>0.2</v>
      </c>
      <c r="F53" s="6">
        <v>0.3</v>
      </c>
      <c r="G53" s="9">
        <f>+PI()*(0.15^2)</f>
        <v>7.0685834705770348E-2</v>
      </c>
      <c r="H53" s="10">
        <f>+G53*F53</f>
        <v>2.1205750411731103E-2</v>
      </c>
      <c r="I53" s="6">
        <v>4</v>
      </c>
      <c r="J53" s="29">
        <f>+H53*I53</f>
        <v>8.4823001646924412E-2</v>
      </c>
      <c r="K53" s="25" t="s">
        <v>85</v>
      </c>
    </row>
    <row r="54" spans="1:11" ht="15.75" customHeight="1" x14ac:dyDescent="0.3">
      <c r="A54" s="135"/>
      <c r="B54" s="128" t="s">
        <v>86</v>
      </c>
      <c r="C54" s="129"/>
      <c r="D54" s="6">
        <v>12</v>
      </c>
      <c r="E54" s="46">
        <v>6</v>
      </c>
      <c r="F54" s="6">
        <v>0.1</v>
      </c>
      <c r="G54" s="8">
        <f>+D54*E54</f>
        <v>72</v>
      </c>
      <c r="H54" s="8">
        <f>+G54*F54</f>
        <v>7.2</v>
      </c>
      <c r="I54" s="6">
        <v>1</v>
      </c>
      <c r="J54" s="29">
        <f>+H54</f>
        <v>7.2</v>
      </c>
      <c r="K54" s="25" t="s">
        <v>85</v>
      </c>
    </row>
    <row r="55" spans="1:11" ht="30" customHeight="1" x14ac:dyDescent="0.3">
      <c r="A55" s="135"/>
      <c r="B55" s="128" t="s">
        <v>87</v>
      </c>
      <c r="C55" s="129"/>
      <c r="D55" s="6">
        <v>12</v>
      </c>
      <c r="E55" s="6">
        <v>6</v>
      </c>
      <c r="F55" s="6">
        <v>6.0000000000000001E-3</v>
      </c>
      <c r="G55" s="9">
        <f t="shared" ref="G55" si="3">+D55*E55</f>
        <v>72</v>
      </c>
      <c r="H55" s="10" t="s">
        <v>81</v>
      </c>
      <c r="I55" s="6">
        <v>1</v>
      </c>
      <c r="J55" s="29">
        <f>+G55*I55</f>
        <v>72</v>
      </c>
      <c r="K55" s="25" t="s">
        <v>82</v>
      </c>
    </row>
    <row r="56" spans="1:11" ht="15.75" customHeight="1" x14ac:dyDescent="0.3">
      <c r="A56" s="135"/>
      <c r="B56" s="140" t="s">
        <v>88</v>
      </c>
      <c r="C56" s="141"/>
      <c r="D56" s="141"/>
      <c r="E56" s="141"/>
      <c r="F56" s="141"/>
      <c r="G56" s="141"/>
      <c r="H56" s="141"/>
      <c r="I56" s="141"/>
      <c r="J56" s="142"/>
      <c r="K56" s="25"/>
    </row>
    <row r="57" spans="1:11" ht="15.75" customHeight="1" x14ac:dyDescent="0.3">
      <c r="A57" s="135"/>
      <c r="B57" s="130" t="s">
        <v>89</v>
      </c>
      <c r="C57" s="131"/>
      <c r="D57" s="6">
        <v>0.4</v>
      </c>
      <c r="E57" s="6">
        <v>0.4</v>
      </c>
      <c r="F57" s="6">
        <v>0.45</v>
      </c>
      <c r="G57" s="9" t="s">
        <v>81</v>
      </c>
      <c r="H57" s="10">
        <f>+D57*E57*F57</f>
        <v>7.2000000000000022E-2</v>
      </c>
      <c r="I57" s="6">
        <v>10</v>
      </c>
      <c r="J57" s="29">
        <f>+I57*H57</f>
        <v>0.7200000000000002</v>
      </c>
      <c r="K57" s="25" t="s">
        <v>85</v>
      </c>
    </row>
    <row r="58" spans="1:11" ht="15.75" customHeight="1" x14ac:dyDescent="0.3">
      <c r="A58" s="135"/>
      <c r="B58" s="130" t="s">
        <v>89</v>
      </c>
      <c r="C58" s="131"/>
      <c r="D58" s="6">
        <v>0.2</v>
      </c>
      <c r="E58" s="6">
        <v>0.2</v>
      </c>
      <c r="F58" s="6">
        <v>0.3</v>
      </c>
      <c r="G58" s="9" t="s">
        <v>81</v>
      </c>
      <c r="H58" s="10">
        <f>+D58*E58*F58</f>
        <v>1.2000000000000002E-2</v>
      </c>
      <c r="I58" s="6">
        <v>4</v>
      </c>
      <c r="J58" s="29">
        <f>+I58*H58</f>
        <v>4.8000000000000008E-2</v>
      </c>
      <c r="K58" s="25" t="s">
        <v>85</v>
      </c>
    </row>
    <row r="59" spans="1:11" ht="15.75" customHeight="1" x14ac:dyDescent="0.3">
      <c r="A59" s="135"/>
      <c r="B59" s="130" t="s">
        <v>90</v>
      </c>
      <c r="C59" s="131"/>
      <c r="D59" s="6">
        <v>0.15</v>
      </c>
      <c r="E59" s="6">
        <v>0.15</v>
      </c>
      <c r="F59" s="6">
        <v>4.0000000000000001E-3</v>
      </c>
      <c r="G59" s="9">
        <f>+D59*E59</f>
        <v>2.2499999999999999E-2</v>
      </c>
      <c r="H59" s="10"/>
      <c r="I59" s="6">
        <v>4</v>
      </c>
      <c r="J59" s="29">
        <f>+I59*G59</f>
        <v>0.09</v>
      </c>
      <c r="K59" s="25" t="s">
        <v>82</v>
      </c>
    </row>
    <row r="60" spans="1:11" ht="15.75" customHeight="1" x14ac:dyDescent="0.3">
      <c r="A60" s="135"/>
      <c r="B60" s="130" t="s">
        <v>91</v>
      </c>
      <c r="C60" s="131"/>
      <c r="D60" s="6">
        <v>0.35</v>
      </c>
      <c r="E60" s="6">
        <v>0.35</v>
      </c>
      <c r="F60" s="6">
        <v>4.0000000000000001E-3</v>
      </c>
      <c r="G60" s="9">
        <f>+D60*E60</f>
        <v>0.12249999999999998</v>
      </c>
      <c r="H60" s="10"/>
      <c r="I60" s="6">
        <v>9</v>
      </c>
      <c r="J60" s="29">
        <f>+I60*G60</f>
        <v>1.1024999999999998</v>
      </c>
      <c r="K60" s="25" t="s">
        <v>92</v>
      </c>
    </row>
    <row r="61" spans="1:11" ht="15.75" customHeight="1" x14ac:dyDescent="0.3">
      <c r="A61" s="135"/>
      <c r="B61" s="130" t="s">
        <v>93</v>
      </c>
      <c r="C61" s="131"/>
      <c r="D61" s="6"/>
      <c r="E61" s="6"/>
      <c r="F61" s="6">
        <v>0.1</v>
      </c>
      <c r="G61" s="9">
        <v>77.599999999999994</v>
      </c>
      <c r="H61" s="10">
        <f>+F61*G61</f>
        <v>7.76</v>
      </c>
      <c r="I61" s="6">
        <v>1</v>
      </c>
      <c r="J61" s="29">
        <f>+H61</f>
        <v>7.76</v>
      </c>
      <c r="K61" s="25" t="s">
        <v>85</v>
      </c>
    </row>
    <row r="62" spans="1:11" ht="15.6" x14ac:dyDescent="0.3">
      <c r="A62" s="135"/>
      <c r="B62" s="143" t="s">
        <v>94</v>
      </c>
      <c r="C62" s="144"/>
      <c r="D62" s="144"/>
      <c r="E62" s="144"/>
      <c r="F62" s="144"/>
      <c r="G62" s="144"/>
      <c r="H62" s="144"/>
      <c r="I62" s="144"/>
      <c r="J62" s="145"/>
      <c r="K62" s="25"/>
    </row>
    <row r="63" spans="1:11" ht="45.75" customHeight="1" x14ac:dyDescent="0.3">
      <c r="A63" s="135"/>
      <c r="B63" s="130" t="s">
        <v>95</v>
      </c>
      <c r="C63" s="131"/>
      <c r="D63" s="6" t="s">
        <v>81</v>
      </c>
      <c r="E63" s="6" t="s">
        <v>81</v>
      </c>
      <c r="F63" s="6">
        <v>2</v>
      </c>
      <c r="G63" s="6" t="s">
        <v>81</v>
      </c>
      <c r="H63" s="6" t="s">
        <v>81</v>
      </c>
      <c r="I63" s="6">
        <v>10</v>
      </c>
      <c r="J63" s="19">
        <f>+I63*F63</f>
        <v>20</v>
      </c>
      <c r="K63" s="25" t="s">
        <v>96</v>
      </c>
    </row>
    <row r="64" spans="1:11" ht="45.75" customHeight="1" x14ac:dyDescent="0.3">
      <c r="A64" s="135"/>
      <c r="B64" s="130" t="s">
        <v>97</v>
      </c>
      <c r="C64" s="131"/>
      <c r="D64" s="6" t="s">
        <v>81</v>
      </c>
      <c r="E64" s="6" t="s">
        <v>81</v>
      </c>
      <c r="F64" s="6">
        <v>2.15</v>
      </c>
      <c r="G64" s="6" t="s">
        <v>81</v>
      </c>
      <c r="H64" s="6" t="s">
        <v>81</v>
      </c>
      <c r="I64" s="6">
        <v>4</v>
      </c>
      <c r="J64" s="19">
        <f t="shared" ref="J64" si="4">+I64*F64</f>
        <v>8.6</v>
      </c>
      <c r="K64" s="25" t="s">
        <v>96</v>
      </c>
    </row>
    <row r="65" spans="1:11" ht="52.5" customHeight="1" x14ac:dyDescent="0.3">
      <c r="A65" s="135"/>
      <c r="B65" s="130" t="s">
        <v>98</v>
      </c>
      <c r="C65" s="131"/>
      <c r="D65" s="6">
        <v>12.08</v>
      </c>
      <c r="E65" s="6" t="s">
        <v>81</v>
      </c>
      <c r="F65" s="6" t="s">
        <v>81</v>
      </c>
      <c r="G65" s="6" t="s">
        <v>81</v>
      </c>
      <c r="H65" s="6" t="s">
        <v>81</v>
      </c>
      <c r="I65" s="6">
        <v>6</v>
      </c>
      <c r="J65" s="19">
        <f>+I65*D65</f>
        <v>72.48</v>
      </c>
      <c r="K65" s="25" t="s">
        <v>96</v>
      </c>
    </row>
    <row r="66" spans="1:11" ht="52.5" customHeight="1" x14ac:dyDescent="0.3">
      <c r="A66" s="135"/>
      <c r="B66" s="130" t="s">
        <v>99</v>
      </c>
      <c r="C66" s="131"/>
      <c r="D66" s="6">
        <v>12.1</v>
      </c>
      <c r="E66" s="6" t="s">
        <v>81</v>
      </c>
      <c r="F66" s="6" t="s">
        <v>81</v>
      </c>
      <c r="G66" s="6" t="s">
        <v>81</v>
      </c>
      <c r="H66" s="6" t="s">
        <v>81</v>
      </c>
      <c r="I66" s="6">
        <v>2</v>
      </c>
      <c r="J66" s="19">
        <f>+I66*D66</f>
        <v>24.2</v>
      </c>
      <c r="K66" s="25" t="s">
        <v>96</v>
      </c>
    </row>
    <row r="67" spans="1:11" ht="32.25" customHeight="1" x14ac:dyDescent="0.3">
      <c r="A67" s="135"/>
      <c r="B67" s="130" t="s">
        <v>100</v>
      </c>
      <c r="C67" s="131"/>
      <c r="D67" s="6">
        <v>12.8</v>
      </c>
      <c r="E67" s="6" t="s">
        <v>81</v>
      </c>
      <c r="F67" s="6" t="s">
        <v>81</v>
      </c>
      <c r="G67" s="6" t="s">
        <v>81</v>
      </c>
      <c r="H67" s="6" t="s">
        <v>81</v>
      </c>
      <c r="I67" s="6">
        <v>2</v>
      </c>
      <c r="J67" s="8">
        <v>67.191000000000003</v>
      </c>
      <c r="K67" s="25" t="s">
        <v>96</v>
      </c>
    </row>
    <row r="68" spans="1:11" ht="32.25" customHeight="1" thickBot="1" x14ac:dyDescent="0.35">
      <c r="A68" s="135"/>
      <c r="B68" s="130" t="s">
        <v>101</v>
      </c>
      <c r="C68" s="131"/>
      <c r="D68" s="32" t="s">
        <v>81</v>
      </c>
      <c r="E68" s="32"/>
      <c r="F68" s="32" t="s">
        <v>81</v>
      </c>
      <c r="G68" s="32" t="s">
        <v>81</v>
      </c>
      <c r="H68" s="32" t="s">
        <v>81</v>
      </c>
      <c r="I68" s="32" t="s">
        <v>81</v>
      </c>
      <c r="J68" s="6">
        <v>11.67</v>
      </c>
      <c r="K68" s="26" t="s">
        <v>96</v>
      </c>
    </row>
    <row r="69" spans="1:11" ht="21.75" customHeight="1" thickBot="1" x14ac:dyDescent="0.35">
      <c r="A69" s="163" t="s">
        <v>102</v>
      </c>
      <c r="B69" s="163"/>
      <c r="C69" s="163"/>
      <c r="D69" s="163"/>
      <c r="E69" s="171"/>
      <c r="F69" s="171"/>
      <c r="G69" s="171"/>
      <c r="H69" s="171"/>
      <c r="I69" s="163"/>
      <c r="J69" s="164"/>
      <c r="K69" s="40"/>
    </row>
    <row r="70" spans="1:11" ht="22.5" customHeight="1" thickBot="1" x14ac:dyDescent="0.35">
      <c r="A70" s="30"/>
      <c r="B70" s="33"/>
      <c r="C70" s="31"/>
      <c r="D70" s="161" t="s">
        <v>103</v>
      </c>
      <c r="E70" s="161"/>
      <c r="F70" s="161"/>
      <c r="G70" s="162"/>
      <c r="H70" s="44" t="s">
        <v>149</v>
      </c>
      <c r="I70" s="38"/>
      <c r="J70" s="38"/>
      <c r="K70" s="41"/>
    </row>
    <row r="71" spans="1:11" x14ac:dyDescent="0.3">
      <c r="A71" s="163" t="s">
        <v>104</v>
      </c>
      <c r="B71" s="163"/>
      <c r="C71" s="163"/>
      <c r="D71" s="163"/>
      <c r="E71" s="155"/>
      <c r="F71" s="155"/>
      <c r="G71" s="155"/>
      <c r="H71" s="155"/>
      <c r="I71" s="163"/>
      <c r="J71" s="164"/>
      <c r="K71" s="42"/>
    </row>
    <row r="72" spans="1:11" ht="25.5" customHeight="1" x14ac:dyDescent="0.3">
      <c r="A72" s="39"/>
      <c r="B72" s="165" t="s">
        <v>150</v>
      </c>
      <c r="C72" s="166"/>
      <c r="D72" s="166"/>
      <c r="E72" s="166"/>
      <c r="F72" s="166"/>
      <c r="G72" s="166"/>
      <c r="H72" s="166"/>
      <c r="I72" s="166"/>
      <c r="J72" s="166"/>
      <c r="K72" s="42"/>
    </row>
    <row r="73" spans="1:11" ht="25.5" customHeight="1" x14ac:dyDescent="0.3">
      <c r="A73" s="34"/>
      <c r="B73" s="167" t="s">
        <v>105</v>
      </c>
      <c r="C73" s="168"/>
      <c r="D73" s="168"/>
      <c r="E73" s="168"/>
      <c r="F73" s="168"/>
      <c r="G73" s="168"/>
      <c r="H73" s="168"/>
      <c r="I73" s="168"/>
      <c r="J73" s="168"/>
      <c r="K73" s="42"/>
    </row>
    <row r="74" spans="1:11" ht="25.5" customHeight="1" x14ac:dyDescent="0.3">
      <c r="A74" s="34"/>
      <c r="B74" s="167" t="s">
        <v>105</v>
      </c>
      <c r="C74" s="168"/>
      <c r="D74" s="168"/>
      <c r="E74" s="168"/>
      <c r="F74" s="168"/>
      <c r="G74" s="168"/>
      <c r="H74" s="168"/>
      <c r="I74" s="168"/>
      <c r="J74" s="168"/>
      <c r="K74" s="42"/>
    </row>
    <row r="75" spans="1:11" ht="25.5" customHeight="1" thickBot="1" x14ac:dyDescent="0.35">
      <c r="A75" s="35"/>
      <c r="B75" s="169" t="s">
        <v>105</v>
      </c>
      <c r="C75" s="170"/>
      <c r="D75" s="170"/>
      <c r="E75" s="170"/>
      <c r="F75" s="170"/>
      <c r="G75" s="170"/>
      <c r="H75" s="170"/>
      <c r="I75" s="170"/>
      <c r="J75" s="170"/>
      <c r="K75" s="42"/>
    </row>
    <row r="76" spans="1:11" ht="15" thickBot="1" x14ac:dyDescent="0.35">
      <c r="A76" s="146" t="s">
        <v>106</v>
      </c>
      <c r="B76" s="147"/>
      <c r="C76" s="147"/>
      <c r="D76" s="147"/>
      <c r="E76" s="147"/>
      <c r="F76" s="147"/>
      <c r="G76" s="147"/>
      <c r="H76" s="147"/>
      <c r="I76" s="147"/>
      <c r="J76" s="148"/>
      <c r="K76" s="42"/>
    </row>
    <row r="77" spans="1:11" ht="27.6" x14ac:dyDescent="0.3">
      <c r="A77" s="34"/>
      <c r="B77" s="36" t="s">
        <v>153</v>
      </c>
      <c r="C77" s="149" t="s">
        <v>107</v>
      </c>
      <c r="D77" s="149"/>
      <c r="E77" s="149"/>
      <c r="F77" s="149"/>
      <c r="G77" s="149"/>
      <c r="H77" s="149"/>
      <c r="I77" s="149"/>
      <c r="J77" s="150"/>
      <c r="K77" s="42"/>
    </row>
    <row r="78" spans="1:11" x14ac:dyDescent="0.3">
      <c r="A78" s="34"/>
      <c r="B78" s="37">
        <v>1124863369</v>
      </c>
      <c r="C78" s="151"/>
      <c r="D78" s="151"/>
      <c r="E78" s="151"/>
      <c r="F78" s="151"/>
      <c r="G78" s="151"/>
      <c r="H78" s="151"/>
      <c r="I78" s="151"/>
      <c r="J78" s="152"/>
      <c r="K78" s="42"/>
    </row>
    <row r="79" spans="1:11" ht="21" thickBot="1" x14ac:dyDescent="0.35">
      <c r="A79" s="34"/>
      <c r="B79" s="50" t="s">
        <v>152</v>
      </c>
      <c r="C79" s="153"/>
      <c r="D79" s="153"/>
      <c r="E79" s="153"/>
      <c r="F79" s="153"/>
      <c r="G79" s="153"/>
      <c r="H79" s="153"/>
      <c r="I79" s="153"/>
      <c r="J79" s="154"/>
      <c r="K79" s="42"/>
    </row>
    <row r="80" spans="1:11" x14ac:dyDescent="0.3">
      <c r="A80" s="146" t="s">
        <v>108</v>
      </c>
      <c r="B80" s="155"/>
      <c r="C80" s="155"/>
      <c r="D80" s="155"/>
      <c r="E80" s="155"/>
      <c r="F80" s="155"/>
      <c r="G80" s="155"/>
      <c r="H80" s="155"/>
      <c r="I80" s="155"/>
      <c r="J80" s="156"/>
      <c r="K80" s="42"/>
    </row>
    <row r="81" spans="1:11" ht="36" customHeight="1" x14ac:dyDescent="0.3">
      <c r="A81" s="14" t="s">
        <v>109</v>
      </c>
      <c r="B81" s="157" t="s">
        <v>110</v>
      </c>
      <c r="C81" s="157"/>
      <c r="D81" s="157"/>
      <c r="E81" s="157"/>
      <c r="F81" s="157"/>
      <c r="G81" s="157"/>
      <c r="H81" s="157"/>
      <c r="I81" s="157"/>
      <c r="J81" s="158"/>
      <c r="K81" s="42"/>
    </row>
    <row r="82" spans="1:11" ht="36" customHeight="1" thickBot="1" x14ac:dyDescent="0.35">
      <c r="A82" s="15" t="s">
        <v>111</v>
      </c>
      <c r="B82" s="159" t="s">
        <v>112</v>
      </c>
      <c r="C82" s="159"/>
      <c r="D82" s="159"/>
      <c r="E82" s="159"/>
      <c r="F82" s="159"/>
      <c r="G82" s="159"/>
      <c r="H82" s="159"/>
      <c r="I82" s="159"/>
      <c r="J82" s="160"/>
      <c r="K82" s="43"/>
    </row>
  </sheetData>
  <mergeCells count="105">
    <mergeCell ref="A80:J80"/>
    <mergeCell ref="B81:J81"/>
    <mergeCell ref="B82:J82"/>
    <mergeCell ref="B72:J72"/>
    <mergeCell ref="B73:J73"/>
    <mergeCell ref="B74:J74"/>
    <mergeCell ref="B75:J75"/>
    <mergeCell ref="A76:J76"/>
    <mergeCell ref="C77:J79"/>
    <mergeCell ref="A69:J69"/>
    <mergeCell ref="D70:G70"/>
    <mergeCell ref="A71:J71"/>
    <mergeCell ref="B60:C60"/>
    <mergeCell ref="B61:C61"/>
    <mergeCell ref="B62:J62"/>
    <mergeCell ref="B63:C63"/>
    <mergeCell ref="B64:C64"/>
    <mergeCell ref="B65:C65"/>
    <mergeCell ref="B54:C54"/>
    <mergeCell ref="B55:C55"/>
    <mergeCell ref="B56:J56"/>
    <mergeCell ref="B57:C57"/>
    <mergeCell ref="B58:C58"/>
    <mergeCell ref="B59:C59"/>
    <mergeCell ref="B46:F46"/>
    <mergeCell ref="G46:I46"/>
    <mergeCell ref="A47:K47"/>
    <mergeCell ref="A48:A68"/>
    <mergeCell ref="B48:C48"/>
    <mergeCell ref="B49:J49"/>
    <mergeCell ref="B50:C50"/>
    <mergeCell ref="B51:J51"/>
    <mergeCell ref="B52:C52"/>
    <mergeCell ref="B53:C53"/>
    <mergeCell ref="B66:C66"/>
    <mergeCell ref="B67:C67"/>
    <mergeCell ref="B68:C68"/>
    <mergeCell ref="B43:F43"/>
    <mergeCell ref="G43:H43"/>
    <mergeCell ref="B44:F44"/>
    <mergeCell ref="G44:I44"/>
    <mergeCell ref="B45:F45"/>
    <mergeCell ref="G45:J45"/>
    <mergeCell ref="B40:F40"/>
    <mergeCell ref="G40:H40"/>
    <mergeCell ref="B41:F41"/>
    <mergeCell ref="G41:H41"/>
    <mergeCell ref="B42:F42"/>
    <mergeCell ref="G42:H42"/>
    <mergeCell ref="B36:F36"/>
    <mergeCell ref="B37:F37"/>
    <mergeCell ref="G37:J37"/>
    <mergeCell ref="B38:F38"/>
    <mergeCell ref="G38:I38"/>
    <mergeCell ref="B39:F39"/>
    <mergeCell ref="G39:J39"/>
    <mergeCell ref="B30:F30"/>
    <mergeCell ref="B31:F31"/>
    <mergeCell ref="B32:F32"/>
    <mergeCell ref="B33:J33"/>
    <mergeCell ref="B34:F34"/>
    <mergeCell ref="B35:J35"/>
    <mergeCell ref="B24:F24"/>
    <mergeCell ref="B25:F25"/>
    <mergeCell ref="B26:J26"/>
    <mergeCell ref="B27:F27"/>
    <mergeCell ref="B28:J28"/>
    <mergeCell ref="B29:F29"/>
    <mergeCell ref="B17:F17"/>
    <mergeCell ref="B18:F18"/>
    <mergeCell ref="B19:F19"/>
    <mergeCell ref="B20:F20"/>
    <mergeCell ref="B22:F22"/>
    <mergeCell ref="B23:F23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hyperlinks>
    <hyperlink ref="B79" r:id="rId1" xr:uid="{E43B6366-BD84-495A-AFE2-1B38A28336A1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FD52-63C3-4CEE-89A7-99C4B1F7F81D}">
  <sheetPr>
    <tabColor theme="7"/>
  </sheetPr>
  <dimension ref="A1:K97"/>
  <sheetViews>
    <sheetView showGridLines="0" zoomScale="110" zoomScaleNormal="110" workbookViewId="0">
      <selection activeCell="M21" sqref="M21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78" t="s">
        <v>154</v>
      </c>
      <c r="I3" s="78"/>
      <c r="J3" s="78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78" t="s">
        <v>154</v>
      </c>
      <c r="I4" s="78"/>
      <c r="J4" s="78"/>
      <c r="K4" s="12"/>
    </row>
    <row r="5" spans="1:11" ht="21.6" customHeight="1" x14ac:dyDescent="0.3">
      <c r="A5" s="11"/>
      <c r="B5" s="1" t="s">
        <v>9</v>
      </c>
      <c r="C5" s="78" t="s">
        <v>155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+J56</f>
        <v>57.339999999999996</v>
      </c>
      <c r="I14" s="17">
        <v>6000</v>
      </c>
      <c r="J14" s="17">
        <f>+H14*I14</f>
        <v>344040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+J56</f>
        <v>57.339999999999996</v>
      </c>
      <c r="I16" s="17">
        <v>10000</v>
      </c>
      <c r="J16" s="17">
        <f>+H16*I16</f>
        <v>573400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57.33998*0.15++SUM(J58:J61)</f>
        <v>11.116997</v>
      </c>
      <c r="I17" s="17">
        <v>76000</v>
      </c>
      <c r="J17" s="17">
        <f t="shared" ref="J17:J20" si="0">+H17*I17</f>
        <v>844891.772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+J63</f>
        <v>5.4</v>
      </c>
      <c r="I18" s="17">
        <v>95000</v>
      </c>
      <c r="J18" s="17">
        <f t="shared" si="0"/>
        <v>513000.00000000006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28</v>
      </c>
      <c r="H19" s="8">
        <f>+J62</f>
        <v>54</v>
      </c>
      <c r="I19" s="17">
        <v>20000</v>
      </c>
      <c r="J19" s="17">
        <f t="shared" si="0"/>
        <v>1080000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54*0.05</f>
        <v>2.7</v>
      </c>
      <c r="I20" s="17">
        <v>140000</v>
      </c>
      <c r="J20" s="17">
        <f t="shared" si="0"/>
        <v>378000</v>
      </c>
      <c r="K20" s="12"/>
    </row>
    <row r="21" spans="1:11" ht="33.75" customHeight="1" x14ac:dyDescent="0.3">
      <c r="A21" s="13" t="s">
        <v>114</v>
      </c>
      <c r="B21" s="112" t="s">
        <v>115</v>
      </c>
      <c r="C21" s="112"/>
      <c r="D21" s="112"/>
      <c r="E21" s="112"/>
      <c r="F21" s="112"/>
      <c r="G21" s="6" t="s">
        <v>34</v>
      </c>
      <c r="H21" s="8">
        <f>+J64</f>
        <v>0.15</v>
      </c>
      <c r="I21" s="17">
        <v>76000</v>
      </c>
      <c r="J21" s="17">
        <f>+H21*I21</f>
        <v>11400</v>
      </c>
      <c r="K21" s="12"/>
    </row>
    <row r="22" spans="1:11" ht="17.25" customHeight="1" x14ac:dyDescent="0.3">
      <c r="A22" s="45">
        <v>3</v>
      </c>
      <c r="B22" s="3" t="s">
        <v>41</v>
      </c>
      <c r="C22" s="4"/>
      <c r="D22" s="4"/>
      <c r="E22" s="4"/>
      <c r="F22" s="4"/>
      <c r="G22" s="4"/>
      <c r="H22" s="4"/>
      <c r="I22" s="4"/>
      <c r="J22" s="5"/>
      <c r="K22" s="12"/>
    </row>
    <row r="23" spans="1:11" ht="33.75" customHeight="1" x14ac:dyDescent="0.3">
      <c r="A23" s="13" t="s">
        <v>42</v>
      </c>
      <c r="B23" s="112" t="s">
        <v>43</v>
      </c>
      <c r="C23" s="112"/>
      <c r="D23" s="112"/>
      <c r="E23" s="112"/>
      <c r="F23" s="112"/>
      <c r="G23" s="6" t="s">
        <v>28</v>
      </c>
      <c r="H23" s="8">
        <v>60.76</v>
      </c>
      <c r="I23" s="17">
        <v>35000</v>
      </c>
      <c r="J23" s="17">
        <f>+H23*I23</f>
        <v>2126600</v>
      </c>
      <c r="K23" s="12"/>
    </row>
    <row r="24" spans="1:11" ht="33.75" customHeight="1" x14ac:dyDescent="0.3">
      <c r="A24" s="13" t="s">
        <v>44</v>
      </c>
      <c r="B24" s="112" t="s">
        <v>45</v>
      </c>
      <c r="C24" s="113"/>
      <c r="D24" s="113"/>
      <c r="E24" s="113"/>
      <c r="F24" s="113"/>
      <c r="G24" s="6" t="s">
        <v>28</v>
      </c>
      <c r="H24" s="8">
        <f>+SUM(J66)</f>
        <v>0.93600000000000028</v>
      </c>
      <c r="I24" s="17">
        <v>410000</v>
      </c>
      <c r="J24" s="17">
        <f t="shared" ref="J24:J27" si="1">+H24*I24</f>
        <v>383760.00000000012</v>
      </c>
      <c r="K24" s="12"/>
    </row>
    <row r="25" spans="1:11" ht="33.75" customHeight="1" x14ac:dyDescent="0.3">
      <c r="A25" s="13" t="s">
        <v>47</v>
      </c>
      <c r="B25" s="112" t="s">
        <v>116</v>
      </c>
      <c r="C25" s="113"/>
      <c r="D25" s="113"/>
      <c r="E25" s="113"/>
      <c r="F25" s="113"/>
      <c r="G25" s="6" t="s">
        <v>34</v>
      </c>
      <c r="H25" s="8">
        <f>+SUM(J67:J69)</f>
        <v>1.4560000000000002</v>
      </c>
      <c r="I25" s="17">
        <v>410000</v>
      </c>
      <c r="J25" s="17">
        <f t="shared" si="1"/>
        <v>596960.00000000012</v>
      </c>
      <c r="K25" s="12"/>
    </row>
    <row r="26" spans="1:11" ht="33.75" customHeight="1" x14ac:dyDescent="0.3">
      <c r="A26" s="13" t="s">
        <v>49</v>
      </c>
      <c r="B26" s="103" t="s">
        <v>117</v>
      </c>
      <c r="C26" s="104"/>
      <c r="D26" s="104"/>
      <c r="E26" s="104"/>
      <c r="F26" s="105"/>
      <c r="G26" s="6" t="s">
        <v>28</v>
      </c>
      <c r="H26" s="6">
        <v>54</v>
      </c>
      <c r="I26" s="17">
        <v>36000</v>
      </c>
      <c r="J26" s="17">
        <f t="shared" si="1"/>
        <v>1944000</v>
      </c>
      <c r="K26" s="12"/>
    </row>
    <row r="27" spans="1:11" ht="18" customHeight="1" x14ac:dyDescent="0.3">
      <c r="A27" s="13" t="s">
        <v>118</v>
      </c>
      <c r="B27" s="112" t="s">
        <v>119</v>
      </c>
      <c r="C27" s="112"/>
      <c r="D27" s="112"/>
      <c r="E27" s="112"/>
      <c r="F27" s="112"/>
      <c r="G27" s="6" t="s">
        <v>120</v>
      </c>
      <c r="H27" s="6">
        <v>5.8</v>
      </c>
      <c r="I27" s="17">
        <v>145000</v>
      </c>
      <c r="J27" s="17">
        <f t="shared" si="1"/>
        <v>841000</v>
      </c>
      <c r="K27" s="12"/>
    </row>
    <row r="28" spans="1:11" x14ac:dyDescent="0.3">
      <c r="A28" s="13">
        <v>4</v>
      </c>
      <c r="B28" s="99" t="s">
        <v>51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64.5" customHeight="1" x14ac:dyDescent="0.3">
      <c r="A29" s="13" t="s">
        <v>52</v>
      </c>
      <c r="B29" s="112" t="s">
        <v>121</v>
      </c>
      <c r="C29" s="113"/>
      <c r="D29" s="113"/>
      <c r="E29" s="113"/>
      <c r="F29" s="113"/>
      <c r="G29" s="6" t="s">
        <v>28</v>
      </c>
      <c r="H29" s="6">
        <v>54</v>
      </c>
      <c r="I29" s="17">
        <v>55000</v>
      </c>
      <c r="J29" s="17">
        <f>+H29*I29</f>
        <v>2970000</v>
      </c>
      <c r="K29" s="12"/>
    </row>
    <row r="30" spans="1:11" ht="64.5" customHeight="1" x14ac:dyDescent="0.3">
      <c r="A30" s="13" t="s">
        <v>122</v>
      </c>
      <c r="B30" s="112" t="s">
        <v>123</v>
      </c>
      <c r="C30" s="113"/>
      <c r="D30" s="113"/>
      <c r="E30" s="113"/>
      <c r="F30" s="113"/>
      <c r="G30" s="6" t="s">
        <v>28</v>
      </c>
      <c r="H30" s="8">
        <v>74</v>
      </c>
      <c r="I30" s="17">
        <v>60000</v>
      </c>
      <c r="J30" s="17">
        <f>+H30*I30</f>
        <v>4440000</v>
      </c>
      <c r="K30" s="12"/>
    </row>
    <row r="31" spans="1:11" ht="17.25" customHeight="1" x14ac:dyDescent="0.3">
      <c r="A31" s="13">
        <v>5</v>
      </c>
      <c r="B31" s="99" t="s">
        <v>54</v>
      </c>
      <c r="C31" s="100"/>
      <c r="D31" s="100"/>
      <c r="E31" s="100"/>
      <c r="F31" s="100"/>
      <c r="G31" s="100"/>
      <c r="H31" s="100"/>
      <c r="I31" s="100"/>
      <c r="J31" s="101"/>
      <c r="K31" s="12"/>
    </row>
    <row r="32" spans="1:11" ht="30.75" customHeight="1" x14ac:dyDescent="0.3">
      <c r="A32" s="13" t="s">
        <v>55</v>
      </c>
      <c r="B32" s="112" t="s">
        <v>124</v>
      </c>
      <c r="C32" s="112"/>
      <c r="D32" s="112"/>
      <c r="E32" s="112"/>
      <c r="F32" s="112"/>
      <c r="G32" s="6" t="s">
        <v>46</v>
      </c>
      <c r="H32" s="6">
        <v>2</v>
      </c>
      <c r="I32" s="17">
        <v>450000</v>
      </c>
      <c r="J32" s="17">
        <f>+H32*I32</f>
        <v>900000</v>
      </c>
      <c r="K32" s="12"/>
    </row>
    <row r="33" spans="1:11" ht="18.75" customHeight="1" x14ac:dyDescent="0.3">
      <c r="A33" s="13" t="s">
        <v>57</v>
      </c>
      <c r="B33" s="112" t="s">
        <v>125</v>
      </c>
      <c r="C33" s="112"/>
      <c r="D33" s="112"/>
      <c r="E33" s="112"/>
      <c r="F33" s="112"/>
      <c r="G33" s="6" t="s">
        <v>46</v>
      </c>
      <c r="H33" s="6">
        <v>4</v>
      </c>
      <c r="I33" s="17">
        <v>410000</v>
      </c>
      <c r="J33" s="17">
        <f t="shared" ref="J33:J34" si="2">+H33*I33</f>
        <v>1640000</v>
      </c>
      <c r="K33" s="12"/>
    </row>
    <row r="34" spans="1:11" ht="33.75" customHeight="1" x14ac:dyDescent="0.3">
      <c r="A34" s="13" t="s">
        <v>126</v>
      </c>
      <c r="B34" s="103" t="s">
        <v>127</v>
      </c>
      <c r="C34" s="104"/>
      <c r="D34" s="104"/>
      <c r="E34" s="104"/>
      <c r="F34" s="105"/>
      <c r="G34" s="6" t="s">
        <v>120</v>
      </c>
      <c r="H34" s="6">
        <v>22.88</v>
      </c>
      <c r="I34" s="17">
        <v>32000</v>
      </c>
      <c r="J34" s="17">
        <f t="shared" si="2"/>
        <v>732160</v>
      </c>
      <c r="K34" s="12"/>
    </row>
    <row r="35" spans="1:11" x14ac:dyDescent="0.3">
      <c r="A35" s="45">
        <v>6</v>
      </c>
      <c r="B35" s="99" t="s">
        <v>61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5.25" customHeight="1" x14ac:dyDescent="0.3">
      <c r="A36" s="13">
        <v>6.1</v>
      </c>
      <c r="B36" s="112" t="s">
        <v>128</v>
      </c>
      <c r="C36" s="112"/>
      <c r="D36" s="112"/>
      <c r="E36" s="112"/>
      <c r="F36" s="112"/>
      <c r="G36" s="6" t="s">
        <v>28</v>
      </c>
      <c r="H36" s="8">
        <v>62.4</v>
      </c>
      <c r="I36" s="17">
        <v>60000</v>
      </c>
      <c r="J36" s="17">
        <f>+H36*I36</f>
        <v>3744000</v>
      </c>
      <c r="K36" s="12"/>
    </row>
    <row r="37" spans="1:11" ht="21.75" customHeight="1" x14ac:dyDescent="0.3">
      <c r="A37" s="13">
        <v>6.2</v>
      </c>
      <c r="B37" s="112" t="s">
        <v>129</v>
      </c>
      <c r="C37" s="112"/>
      <c r="D37" s="112"/>
      <c r="E37" s="112"/>
      <c r="F37" s="112"/>
      <c r="G37" s="6" t="s">
        <v>120</v>
      </c>
      <c r="H37" s="8">
        <v>12.8</v>
      </c>
      <c r="I37" s="17">
        <v>50000</v>
      </c>
      <c r="J37" s="17">
        <f>+H37*I37</f>
        <v>640000</v>
      </c>
      <c r="K37" s="12"/>
    </row>
    <row r="38" spans="1:11" ht="21.75" customHeight="1" x14ac:dyDescent="0.3">
      <c r="A38" s="45">
        <v>7</v>
      </c>
      <c r="B38" s="99" t="s">
        <v>130</v>
      </c>
      <c r="C38" s="100"/>
      <c r="D38" s="100"/>
      <c r="E38" s="100"/>
      <c r="F38" s="100"/>
      <c r="G38" s="100"/>
      <c r="H38" s="100"/>
      <c r="I38" s="100"/>
      <c r="J38" s="101"/>
      <c r="K38" s="12"/>
    </row>
    <row r="39" spans="1:11" ht="21.75" customHeight="1" x14ac:dyDescent="0.3">
      <c r="A39" s="45" t="s">
        <v>131</v>
      </c>
      <c r="B39" s="112" t="s">
        <v>132</v>
      </c>
      <c r="C39" s="113"/>
      <c r="D39" s="113"/>
      <c r="E39" s="113"/>
      <c r="F39" s="113"/>
      <c r="G39" s="6" t="s">
        <v>46</v>
      </c>
      <c r="H39" s="6">
        <v>1</v>
      </c>
      <c r="I39" s="17">
        <v>1000000</v>
      </c>
      <c r="J39" s="17">
        <f>+H39*I39</f>
        <v>1000000</v>
      </c>
      <c r="K39" s="12"/>
    </row>
    <row r="40" spans="1:11" ht="19.5" customHeight="1" x14ac:dyDescent="0.3">
      <c r="A40" s="13" t="s">
        <v>133</v>
      </c>
      <c r="B40" s="103" t="s">
        <v>134</v>
      </c>
      <c r="C40" s="174"/>
      <c r="D40" s="174"/>
      <c r="E40" s="174"/>
      <c r="F40" s="175"/>
      <c r="G40" s="6" t="s">
        <v>28</v>
      </c>
      <c r="H40" s="6">
        <v>27</v>
      </c>
      <c r="I40" s="17">
        <v>20000</v>
      </c>
      <c r="J40" s="17">
        <f>+H40*I40</f>
        <v>540000</v>
      </c>
      <c r="K40" s="12"/>
    </row>
    <row r="41" spans="1:11" x14ac:dyDescent="0.3">
      <c r="A41" s="45">
        <v>5</v>
      </c>
      <c r="B41" s="99" t="s">
        <v>63</v>
      </c>
      <c r="C41" s="100"/>
      <c r="D41" s="100"/>
      <c r="E41" s="100"/>
      <c r="F41" s="100"/>
      <c r="G41" s="100"/>
      <c r="H41" s="100"/>
      <c r="I41" s="100"/>
      <c r="J41" s="101"/>
      <c r="K41" s="12"/>
    </row>
    <row r="42" spans="1:11" ht="36" customHeight="1" x14ac:dyDescent="0.3">
      <c r="A42" s="13" t="s">
        <v>55</v>
      </c>
      <c r="B42" s="112" t="s">
        <v>64</v>
      </c>
      <c r="C42" s="113"/>
      <c r="D42" s="113"/>
      <c r="E42" s="113"/>
      <c r="F42" s="113"/>
      <c r="G42" s="6" t="s">
        <v>28</v>
      </c>
      <c r="H42" s="6">
        <f>+J56</f>
        <v>57.339999999999996</v>
      </c>
      <c r="I42" s="17">
        <v>6000</v>
      </c>
      <c r="J42" s="17">
        <f>+H42*I42</f>
        <v>344040</v>
      </c>
      <c r="K42" s="12"/>
    </row>
    <row r="43" spans="1:11" ht="6.75" customHeight="1" thickBot="1" x14ac:dyDescent="0.35">
      <c r="A43" s="2"/>
      <c r="B43" s="114"/>
      <c r="C43" s="115"/>
      <c r="D43" s="115"/>
      <c r="E43" s="115"/>
      <c r="F43" s="115"/>
      <c r="G43" s="116"/>
      <c r="H43" s="117"/>
      <c r="I43" s="117"/>
      <c r="J43" s="118"/>
      <c r="K43" s="12"/>
    </row>
    <row r="44" spans="1:11" x14ac:dyDescent="0.3">
      <c r="A44" s="2"/>
      <c r="B44" s="119"/>
      <c r="C44" s="119"/>
      <c r="D44" s="119"/>
      <c r="E44" s="119"/>
      <c r="F44" s="119"/>
      <c r="G44" s="179" t="s">
        <v>65</v>
      </c>
      <c r="H44" s="180"/>
      <c r="I44" s="180"/>
      <c r="J44" s="54">
        <f>+J14+J16+J17+J18+J19+J20+J21+J23+J24+J25+J26+J27+J29+J30+J32+J33+J34+J36+J37+J39+J40+J42</f>
        <v>26587251.772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x14ac:dyDescent="0.3">
      <c r="A46" s="2"/>
      <c r="B46" s="119"/>
      <c r="C46" s="119"/>
      <c r="D46" s="119"/>
      <c r="E46" s="119"/>
      <c r="F46" s="119"/>
      <c r="G46" s="122" t="s">
        <v>66</v>
      </c>
      <c r="H46" s="123"/>
      <c r="I46" s="49">
        <v>0.05</v>
      </c>
      <c r="J46" s="21">
        <f>+J44*I46</f>
        <v>1329362.5886000001</v>
      </c>
      <c r="K46" s="12"/>
    </row>
    <row r="47" spans="1:11" x14ac:dyDescent="0.3">
      <c r="A47" s="2"/>
      <c r="B47" s="119"/>
      <c r="C47" s="119"/>
      <c r="D47" s="119"/>
      <c r="E47" s="119"/>
      <c r="F47" s="119"/>
      <c r="G47" s="122" t="s">
        <v>67</v>
      </c>
      <c r="H47" s="123"/>
      <c r="I47" s="49">
        <v>0.1</v>
      </c>
      <c r="J47" s="21">
        <f>+J44*I47</f>
        <v>2658725.1772000003</v>
      </c>
      <c r="K47" s="12"/>
    </row>
    <row r="48" spans="1:11" x14ac:dyDescent="0.3">
      <c r="A48" s="2"/>
      <c r="B48" s="119"/>
      <c r="C48" s="119"/>
      <c r="D48" s="119"/>
      <c r="E48" s="119"/>
      <c r="F48" s="119"/>
      <c r="G48" s="122" t="s">
        <v>68</v>
      </c>
      <c r="H48" s="123"/>
      <c r="I48" s="2"/>
      <c r="J48" s="21">
        <v>0</v>
      </c>
      <c r="K48" s="12"/>
    </row>
    <row r="49" spans="1:11" x14ac:dyDescent="0.3">
      <c r="A49" s="2"/>
      <c r="B49" s="124"/>
      <c r="C49" s="124"/>
      <c r="D49" s="124"/>
      <c r="E49" s="124"/>
      <c r="F49" s="124"/>
      <c r="G49" s="122" t="s">
        <v>69</v>
      </c>
      <c r="H49" s="123"/>
      <c r="I49" s="2"/>
      <c r="J49" s="21">
        <v>0</v>
      </c>
      <c r="K49" s="12"/>
    </row>
    <row r="50" spans="1:11" x14ac:dyDescent="0.3">
      <c r="A50" s="2"/>
      <c r="B50" s="119"/>
      <c r="C50" s="119"/>
      <c r="D50" s="119"/>
      <c r="E50" s="119"/>
      <c r="F50" s="119"/>
      <c r="G50" s="125" t="s">
        <v>70</v>
      </c>
      <c r="H50" s="126"/>
      <c r="I50" s="126"/>
      <c r="J50" s="53">
        <f>+SUM(J46:J49)</f>
        <v>3988087.7658000002</v>
      </c>
      <c r="K50" s="12"/>
    </row>
    <row r="51" spans="1:11" ht="7.5" customHeight="1" x14ac:dyDescent="0.3">
      <c r="A51" s="2"/>
      <c r="B51" s="119"/>
      <c r="C51" s="119"/>
      <c r="D51" s="119"/>
      <c r="E51" s="119"/>
      <c r="F51" s="119"/>
      <c r="G51" s="122"/>
      <c r="H51" s="123"/>
      <c r="I51" s="123"/>
      <c r="J51" s="127"/>
      <c r="K51" s="12"/>
    </row>
    <row r="52" spans="1:11" ht="15" thickBot="1" x14ac:dyDescent="0.35">
      <c r="A52" s="2"/>
      <c r="B52" s="119"/>
      <c r="C52" s="119"/>
      <c r="D52" s="119"/>
      <c r="E52" s="119"/>
      <c r="F52" s="119"/>
      <c r="G52" s="132" t="s">
        <v>71</v>
      </c>
      <c r="H52" s="133"/>
      <c r="I52" s="133"/>
      <c r="J52" s="52">
        <f>+J44+J50</f>
        <v>30575339.537799999</v>
      </c>
      <c r="K52" s="12"/>
    </row>
    <row r="53" spans="1:11" ht="15" thickBot="1" x14ac:dyDescent="0.35">
      <c r="A53" s="80" t="s">
        <v>72</v>
      </c>
      <c r="B53" s="81"/>
      <c r="C53" s="81"/>
      <c r="D53" s="81"/>
      <c r="E53" s="81"/>
      <c r="F53" s="81"/>
      <c r="G53" s="81"/>
      <c r="H53" s="81"/>
      <c r="I53" s="81"/>
      <c r="J53" s="81"/>
      <c r="K53" s="82"/>
    </row>
    <row r="54" spans="1:11" x14ac:dyDescent="0.3">
      <c r="A54" s="134"/>
      <c r="B54" s="136" t="s">
        <v>73</v>
      </c>
      <c r="C54" s="137"/>
      <c r="D54" s="27" t="s">
        <v>135</v>
      </c>
      <c r="E54" s="27" t="s">
        <v>75</v>
      </c>
      <c r="F54" s="27" t="s">
        <v>76</v>
      </c>
      <c r="G54" s="27" t="s">
        <v>77</v>
      </c>
      <c r="H54" s="27" t="s">
        <v>78</v>
      </c>
      <c r="I54" s="27" t="s">
        <v>22</v>
      </c>
      <c r="J54" s="28" t="s">
        <v>79</v>
      </c>
      <c r="K54" s="12"/>
    </row>
    <row r="55" spans="1:11" ht="14.25" customHeight="1" x14ac:dyDescent="0.3">
      <c r="A55" s="135"/>
      <c r="B55" s="138" t="s">
        <v>80</v>
      </c>
      <c r="C55" s="100"/>
      <c r="D55" s="100"/>
      <c r="E55" s="100"/>
      <c r="F55" s="100"/>
      <c r="G55" s="100"/>
      <c r="H55" s="100"/>
      <c r="I55" s="100"/>
      <c r="J55" s="139"/>
      <c r="K55" s="12"/>
    </row>
    <row r="56" spans="1:11" ht="14.25" customHeight="1" x14ac:dyDescent="0.3">
      <c r="A56" s="135"/>
      <c r="B56" s="128" t="s">
        <v>27</v>
      </c>
      <c r="C56" s="129"/>
      <c r="D56" s="18">
        <v>12.2</v>
      </c>
      <c r="E56" s="18">
        <v>4.7</v>
      </c>
      <c r="F56" s="18" t="s">
        <v>81</v>
      </c>
      <c r="G56" s="6">
        <f>+D56*E56</f>
        <v>57.339999999999996</v>
      </c>
      <c r="H56" s="6" t="s">
        <v>81</v>
      </c>
      <c r="I56" s="6">
        <v>1</v>
      </c>
      <c r="J56" s="19">
        <f>+G56</f>
        <v>57.339999999999996</v>
      </c>
      <c r="K56" s="25" t="s">
        <v>82</v>
      </c>
    </row>
    <row r="57" spans="1:11" ht="14.25" customHeight="1" x14ac:dyDescent="0.3">
      <c r="A57" s="135"/>
      <c r="B57" s="140" t="s">
        <v>29</v>
      </c>
      <c r="C57" s="141"/>
      <c r="D57" s="141"/>
      <c r="E57" s="141"/>
      <c r="F57" s="141"/>
      <c r="G57" s="141"/>
      <c r="H57" s="141"/>
      <c r="I57" s="141"/>
      <c r="J57" s="142"/>
      <c r="K57" s="25"/>
    </row>
    <row r="58" spans="1:11" ht="15.6" x14ac:dyDescent="0.3">
      <c r="A58" s="135"/>
      <c r="B58" s="128" t="s">
        <v>84</v>
      </c>
      <c r="C58" s="129"/>
      <c r="D58" s="6">
        <v>0.4</v>
      </c>
      <c r="E58" s="6">
        <v>0.4</v>
      </c>
      <c r="F58" s="6">
        <v>0.45</v>
      </c>
      <c r="G58" s="9">
        <f>+D58*E58</f>
        <v>0.16000000000000003</v>
      </c>
      <c r="H58" s="10">
        <f>+F58*G58</f>
        <v>7.2000000000000022E-2</v>
      </c>
      <c r="I58" s="6">
        <v>13</v>
      </c>
      <c r="J58" s="29">
        <f>+H58*I58</f>
        <v>0.93600000000000028</v>
      </c>
      <c r="K58" s="25" t="s">
        <v>85</v>
      </c>
    </row>
    <row r="59" spans="1:11" ht="31.5" customHeight="1" x14ac:dyDescent="0.3">
      <c r="A59" s="135"/>
      <c r="B59" s="128" t="s">
        <v>136</v>
      </c>
      <c r="C59" s="129"/>
      <c r="D59" s="6">
        <v>1.75</v>
      </c>
      <c r="E59" s="6">
        <v>0.2</v>
      </c>
      <c r="F59" s="6">
        <v>0.2</v>
      </c>
      <c r="G59" s="9">
        <f t="shared" ref="G59:G62" si="3">+D59*E59</f>
        <v>0.35000000000000003</v>
      </c>
      <c r="H59" s="10">
        <f>+G59*F59</f>
        <v>7.0000000000000007E-2</v>
      </c>
      <c r="I59" s="6">
        <v>6</v>
      </c>
      <c r="J59" s="29">
        <f>+H59*I59</f>
        <v>0.42000000000000004</v>
      </c>
      <c r="K59" s="25" t="s">
        <v>85</v>
      </c>
    </row>
    <row r="60" spans="1:11" ht="31.5" customHeight="1" x14ac:dyDescent="0.3">
      <c r="A60" s="135"/>
      <c r="B60" s="128" t="s">
        <v>136</v>
      </c>
      <c r="C60" s="129"/>
      <c r="D60" s="6">
        <v>2.6</v>
      </c>
      <c r="E60" s="6">
        <v>0.2</v>
      </c>
      <c r="F60" s="6">
        <v>0.2</v>
      </c>
      <c r="G60" s="9">
        <f t="shared" si="3"/>
        <v>0.52</v>
      </c>
      <c r="H60" s="10">
        <f t="shared" ref="H60:H61" si="4">+G60*F60</f>
        <v>0.10400000000000001</v>
      </c>
      <c r="I60" s="6">
        <v>8</v>
      </c>
      <c r="J60" s="29">
        <f t="shared" ref="J60:J64" si="5">+H60*I60</f>
        <v>0.83200000000000007</v>
      </c>
      <c r="K60" s="25" t="s">
        <v>82</v>
      </c>
    </row>
    <row r="61" spans="1:11" ht="31.5" customHeight="1" x14ac:dyDescent="0.3">
      <c r="A61" s="135"/>
      <c r="B61" s="128" t="s">
        <v>136</v>
      </c>
      <c r="C61" s="129"/>
      <c r="D61" s="6">
        <v>4.0999999999999996</v>
      </c>
      <c r="E61" s="6">
        <v>0.2</v>
      </c>
      <c r="F61" s="6">
        <v>0.2</v>
      </c>
      <c r="G61" s="9">
        <f t="shared" si="3"/>
        <v>0.82</v>
      </c>
      <c r="H61" s="10">
        <f t="shared" si="4"/>
        <v>0.16400000000000001</v>
      </c>
      <c r="I61" s="6">
        <v>2</v>
      </c>
      <c r="J61" s="29">
        <f t="shared" si="5"/>
        <v>0.32800000000000001</v>
      </c>
      <c r="K61" s="25" t="s">
        <v>85</v>
      </c>
    </row>
    <row r="62" spans="1:11" ht="36" customHeight="1" x14ac:dyDescent="0.3">
      <c r="A62" s="135"/>
      <c r="B62" s="128" t="s">
        <v>87</v>
      </c>
      <c r="C62" s="129"/>
      <c r="D62" s="6">
        <v>12</v>
      </c>
      <c r="E62" s="6">
        <v>4.5</v>
      </c>
      <c r="F62" s="6">
        <v>6.0000000000000001E-3</v>
      </c>
      <c r="G62" s="9">
        <f t="shared" si="3"/>
        <v>54</v>
      </c>
      <c r="H62" s="10" t="s">
        <v>81</v>
      </c>
      <c r="I62" s="6">
        <v>1</v>
      </c>
      <c r="J62" s="29">
        <f>+G62*I62</f>
        <v>54</v>
      </c>
      <c r="K62" s="25" t="s">
        <v>82</v>
      </c>
    </row>
    <row r="63" spans="1:11" ht="15.75" customHeight="1" x14ac:dyDescent="0.3">
      <c r="A63" s="135"/>
      <c r="B63" s="128" t="s">
        <v>86</v>
      </c>
      <c r="C63" s="129"/>
      <c r="D63" s="6" t="s">
        <v>81</v>
      </c>
      <c r="E63" s="9" t="s">
        <v>81</v>
      </c>
      <c r="F63" s="6">
        <v>0.1</v>
      </c>
      <c r="G63" s="9">
        <v>54</v>
      </c>
      <c r="H63" s="10">
        <f>+G63*F63</f>
        <v>5.4</v>
      </c>
      <c r="I63" s="6">
        <v>1</v>
      </c>
      <c r="J63" s="29">
        <f>+H63</f>
        <v>5.4</v>
      </c>
      <c r="K63" s="25" t="s">
        <v>82</v>
      </c>
    </row>
    <row r="64" spans="1:11" ht="31.5" customHeight="1" x14ac:dyDescent="0.3">
      <c r="A64" s="135"/>
      <c r="B64" s="128" t="s">
        <v>137</v>
      </c>
      <c r="C64" s="129"/>
      <c r="D64" s="6">
        <v>0.5</v>
      </c>
      <c r="E64" s="6">
        <v>0.5</v>
      </c>
      <c r="F64" s="6">
        <v>0.6</v>
      </c>
      <c r="G64" s="6" t="s">
        <v>81</v>
      </c>
      <c r="H64" s="6">
        <f>+D64*E64*F64</f>
        <v>0.15</v>
      </c>
      <c r="I64" s="6">
        <v>1</v>
      </c>
      <c r="J64" s="29">
        <f t="shared" si="5"/>
        <v>0.15</v>
      </c>
      <c r="K64" s="25" t="s">
        <v>85</v>
      </c>
    </row>
    <row r="65" spans="1:11" ht="15.75" customHeight="1" x14ac:dyDescent="0.3">
      <c r="A65" s="135"/>
      <c r="B65" s="140" t="s">
        <v>88</v>
      </c>
      <c r="C65" s="141"/>
      <c r="D65" s="141"/>
      <c r="E65" s="141"/>
      <c r="F65" s="141"/>
      <c r="G65" s="141"/>
      <c r="H65" s="141"/>
      <c r="I65" s="141"/>
      <c r="J65" s="142"/>
      <c r="K65" s="25"/>
    </row>
    <row r="66" spans="1:11" ht="15.75" customHeight="1" x14ac:dyDescent="0.3">
      <c r="A66" s="135"/>
      <c r="B66" s="130" t="s">
        <v>89</v>
      </c>
      <c r="C66" s="131"/>
      <c r="D66" s="6">
        <v>0.4</v>
      </c>
      <c r="E66" s="6">
        <v>0.4</v>
      </c>
      <c r="F66" s="6">
        <v>0.45</v>
      </c>
      <c r="G66" s="9" t="s">
        <v>81</v>
      </c>
      <c r="H66" s="10">
        <f>+D66*E66*F66</f>
        <v>7.2000000000000022E-2</v>
      </c>
      <c r="I66" s="6">
        <v>13</v>
      </c>
      <c r="J66" s="29">
        <f>+I66*H66</f>
        <v>0.93600000000000028</v>
      </c>
      <c r="K66" s="25" t="s">
        <v>85</v>
      </c>
    </row>
    <row r="67" spans="1:11" ht="15.75" customHeight="1" x14ac:dyDescent="0.3">
      <c r="A67" s="135"/>
      <c r="B67" s="130" t="s">
        <v>138</v>
      </c>
      <c r="C67" s="131"/>
      <c r="D67" s="6">
        <v>1.85</v>
      </c>
      <c r="E67" s="6">
        <v>0.2</v>
      </c>
      <c r="F67" s="6">
        <v>0.2</v>
      </c>
      <c r="G67" s="9"/>
      <c r="H67" s="10">
        <f>+D67*E67*F67</f>
        <v>7.400000000000001E-2</v>
      </c>
      <c r="I67" s="6">
        <v>4</v>
      </c>
      <c r="J67" s="29">
        <f>+I67*H67</f>
        <v>0.29600000000000004</v>
      </c>
      <c r="K67" s="25" t="s">
        <v>85</v>
      </c>
    </row>
    <row r="68" spans="1:11" ht="15.75" customHeight="1" x14ac:dyDescent="0.3">
      <c r="A68" s="135"/>
      <c r="B68" s="130" t="s">
        <v>138</v>
      </c>
      <c r="C68" s="131"/>
      <c r="D68" s="6">
        <v>2.6</v>
      </c>
      <c r="E68" s="6">
        <v>0.2</v>
      </c>
      <c r="F68" s="6">
        <v>0.2</v>
      </c>
      <c r="G68" s="9"/>
      <c r="H68" s="10">
        <f t="shared" ref="H68:H69" si="6">+D68*E68*F68</f>
        <v>0.10400000000000001</v>
      </c>
      <c r="I68" s="6">
        <v>8</v>
      </c>
      <c r="J68" s="29">
        <f t="shared" ref="J68:J69" si="7">+I68*H68</f>
        <v>0.83200000000000007</v>
      </c>
      <c r="K68" s="25" t="s">
        <v>85</v>
      </c>
    </row>
    <row r="69" spans="1:11" ht="15.75" customHeight="1" x14ac:dyDescent="0.3">
      <c r="A69" s="135"/>
      <c r="B69" s="130" t="s">
        <v>138</v>
      </c>
      <c r="C69" s="131"/>
      <c r="D69" s="6">
        <v>4.0999999999999996</v>
      </c>
      <c r="E69" s="6">
        <v>0.2</v>
      </c>
      <c r="F69" s="6">
        <v>0.2</v>
      </c>
      <c r="G69" s="9"/>
      <c r="H69" s="10">
        <f t="shared" si="6"/>
        <v>0.16400000000000001</v>
      </c>
      <c r="I69" s="6">
        <v>2</v>
      </c>
      <c r="J69" s="29">
        <f t="shared" si="7"/>
        <v>0.32800000000000001</v>
      </c>
      <c r="K69" s="25" t="s">
        <v>85</v>
      </c>
    </row>
    <row r="70" spans="1:11" ht="15.75" customHeight="1" x14ac:dyDescent="0.3">
      <c r="A70" s="135"/>
      <c r="B70" s="130" t="s">
        <v>139</v>
      </c>
      <c r="C70" s="131"/>
      <c r="D70" s="6"/>
      <c r="E70" s="6"/>
      <c r="F70" s="6"/>
      <c r="G70" s="9"/>
      <c r="H70" s="10"/>
      <c r="I70" s="6"/>
      <c r="J70" s="29"/>
      <c r="K70" s="25"/>
    </row>
    <row r="71" spans="1:11" ht="15.75" customHeight="1" x14ac:dyDescent="0.3">
      <c r="A71" s="135"/>
      <c r="B71" s="130" t="s">
        <v>90</v>
      </c>
      <c r="C71" s="131"/>
      <c r="D71" s="6"/>
      <c r="E71" s="6"/>
      <c r="F71" s="6"/>
      <c r="G71" s="9"/>
      <c r="H71" s="10"/>
      <c r="I71" s="6"/>
      <c r="J71" s="29"/>
      <c r="K71" s="25"/>
    </row>
    <row r="72" spans="1:11" x14ac:dyDescent="0.3">
      <c r="A72" s="135"/>
      <c r="B72" s="176" t="s">
        <v>94</v>
      </c>
      <c r="C72" s="177"/>
      <c r="D72" s="177"/>
      <c r="E72" s="177"/>
      <c r="F72" s="177"/>
      <c r="G72" s="177"/>
      <c r="H72" s="177"/>
      <c r="I72" s="177"/>
      <c r="J72" s="178"/>
      <c r="K72" s="25"/>
    </row>
    <row r="73" spans="1:11" ht="45.75" customHeight="1" x14ac:dyDescent="0.3">
      <c r="A73" s="135"/>
      <c r="B73" s="172" t="s">
        <v>140</v>
      </c>
      <c r="C73" s="173"/>
      <c r="D73" s="6" t="s">
        <v>81</v>
      </c>
      <c r="E73" s="6" t="s">
        <v>81</v>
      </c>
      <c r="F73" s="6">
        <v>2.5</v>
      </c>
      <c r="G73" s="6" t="s">
        <v>81</v>
      </c>
      <c r="H73" s="6" t="s">
        <v>81</v>
      </c>
      <c r="I73" s="6">
        <v>5</v>
      </c>
      <c r="J73" s="19">
        <f>+I73*F73</f>
        <v>12.5</v>
      </c>
      <c r="K73" s="25" t="s">
        <v>96</v>
      </c>
    </row>
    <row r="74" spans="1:11" ht="48.75" customHeight="1" x14ac:dyDescent="0.3">
      <c r="A74" s="135"/>
      <c r="B74" s="172" t="s">
        <v>140</v>
      </c>
      <c r="C74" s="173"/>
      <c r="D74" s="6" t="s">
        <v>81</v>
      </c>
      <c r="E74" s="6" t="s">
        <v>81</v>
      </c>
      <c r="F74" s="6">
        <v>2.75</v>
      </c>
      <c r="G74" s="6" t="s">
        <v>81</v>
      </c>
      <c r="H74" s="6" t="s">
        <v>81</v>
      </c>
      <c r="I74" s="6">
        <v>5</v>
      </c>
      <c r="J74" s="19">
        <f t="shared" ref="J74:J75" si="8">+I74*F74</f>
        <v>13.75</v>
      </c>
      <c r="K74" s="25" t="s">
        <v>96</v>
      </c>
    </row>
    <row r="75" spans="1:11" ht="52.5" customHeight="1" x14ac:dyDescent="0.3">
      <c r="A75" s="135"/>
      <c r="B75" s="172" t="s">
        <v>140</v>
      </c>
      <c r="C75" s="173"/>
      <c r="D75" s="6" t="s">
        <v>81</v>
      </c>
      <c r="E75" s="6" t="s">
        <v>81</v>
      </c>
      <c r="F75" s="6">
        <v>3</v>
      </c>
      <c r="G75" s="6" t="s">
        <v>81</v>
      </c>
      <c r="H75" s="6" t="s">
        <v>81</v>
      </c>
      <c r="I75" s="6">
        <v>5</v>
      </c>
      <c r="J75" s="19">
        <f t="shared" si="8"/>
        <v>15</v>
      </c>
      <c r="K75" s="25" t="s">
        <v>96</v>
      </c>
    </row>
    <row r="76" spans="1:11" ht="52.5" customHeight="1" x14ac:dyDescent="0.3">
      <c r="A76" s="135"/>
      <c r="B76" s="172" t="s">
        <v>141</v>
      </c>
      <c r="C76" s="173"/>
      <c r="D76" s="6">
        <v>12.8</v>
      </c>
      <c r="E76" s="6" t="s">
        <v>81</v>
      </c>
      <c r="F76" s="6" t="s">
        <v>81</v>
      </c>
      <c r="G76" s="6" t="s">
        <v>81</v>
      </c>
      <c r="H76" s="6" t="s">
        <v>81</v>
      </c>
      <c r="I76" s="6">
        <v>3</v>
      </c>
      <c r="J76" s="19">
        <f>+I76*D76</f>
        <v>38.400000000000006</v>
      </c>
      <c r="K76" s="25" t="s">
        <v>96</v>
      </c>
    </row>
    <row r="77" spans="1:11" ht="52.5" customHeight="1" x14ac:dyDescent="0.3">
      <c r="A77" s="135"/>
      <c r="B77" s="172" t="s">
        <v>142</v>
      </c>
      <c r="C77" s="173"/>
      <c r="D77" s="6">
        <v>22.8</v>
      </c>
      <c r="E77" s="6" t="s">
        <v>81</v>
      </c>
      <c r="F77" s="6" t="s">
        <v>81</v>
      </c>
      <c r="G77" s="6" t="s">
        <v>81</v>
      </c>
      <c r="H77" s="6" t="s">
        <v>81</v>
      </c>
      <c r="I77" s="6" t="s">
        <v>81</v>
      </c>
      <c r="J77" s="8">
        <f>+D77</f>
        <v>22.8</v>
      </c>
      <c r="K77" s="25" t="s">
        <v>143</v>
      </c>
    </row>
    <row r="78" spans="1:11" ht="52.5" customHeight="1" x14ac:dyDescent="0.3">
      <c r="A78" s="135"/>
      <c r="B78" s="172" t="s">
        <v>144</v>
      </c>
      <c r="C78" s="173"/>
      <c r="D78" s="6">
        <v>22.8</v>
      </c>
      <c r="E78" s="6" t="s">
        <v>81</v>
      </c>
      <c r="F78" s="6">
        <v>0.75</v>
      </c>
      <c r="G78" s="6" t="s">
        <v>81</v>
      </c>
      <c r="H78" s="6" t="s">
        <v>81</v>
      </c>
      <c r="I78" s="6" t="s">
        <v>81</v>
      </c>
      <c r="J78" s="8">
        <f>+D78*F78</f>
        <v>17.100000000000001</v>
      </c>
      <c r="K78" s="25" t="s">
        <v>82</v>
      </c>
    </row>
    <row r="79" spans="1:11" ht="47.25" customHeight="1" x14ac:dyDescent="0.3">
      <c r="A79" s="135"/>
      <c r="B79" s="172" t="s">
        <v>145</v>
      </c>
      <c r="C79" s="173"/>
      <c r="D79" s="6">
        <v>37.39</v>
      </c>
      <c r="E79" s="6" t="s">
        <v>81</v>
      </c>
      <c r="F79" s="6" t="s">
        <v>81</v>
      </c>
      <c r="G79" s="6" t="s">
        <v>81</v>
      </c>
      <c r="H79" s="6" t="s">
        <v>81</v>
      </c>
      <c r="I79" s="6" t="s">
        <v>81</v>
      </c>
      <c r="J79" s="8">
        <v>73.540000000000006</v>
      </c>
      <c r="K79" s="25" t="s">
        <v>82</v>
      </c>
    </row>
    <row r="80" spans="1:11" ht="18.75" customHeight="1" x14ac:dyDescent="0.3">
      <c r="A80" s="135"/>
      <c r="B80" s="140" t="s">
        <v>61</v>
      </c>
      <c r="C80" s="141"/>
      <c r="D80" s="141"/>
      <c r="E80" s="141"/>
      <c r="F80" s="141"/>
      <c r="G80" s="141"/>
      <c r="H80" s="141"/>
      <c r="I80" s="141"/>
      <c r="J80" s="142"/>
      <c r="K80" s="25"/>
    </row>
    <row r="81" spans="1:11" ht="18.75" customHeight="1" x14ac:dyDescent="0.3">
      <c r="A81" s="135"/>
      <c r="B81" s="172" t="s">
        <v>146</v>
      </c>
      <c r="C81" s="173"/>
      <c r="D81" s="6">
        <v>5.2</v>
      </c>
      <c r="E81" s="6" t="s">
        <v>81</v>
      </c>
      <c r="F81" s="6" t="s">
        <v>81</v>
      </c>
      <c r="G81" s="9" t="s">
        <v>81</v>
      </c>
      <c r="H81" s="10" t="s">
        <v>81</v>
      </c>
      <c r="I81" s="6">
        <v>12</v>
      </c>
      <c r="J81" s="29">
        <f>+D81*I81</f>
        <v>62.400000000000006</v>
      </c>
      <c r="K81" s="25" t="s">
        <v>96</v>
      </c>
    </row>
    <row r="82" spans="1:11" ht="18.75" customHeight="1" x14ac:dyDescent="0.3">
      <c r="A82" s="135"/>
      <c r="B82" s="172" t="s">
        <v>147</v>
      </c>
      <c r="C82" s="173"/>
      <c r="D82" s="6">
        <v>12.8</v>
      </c>
      <c r="E82" s="6">
        <v>5.2</v>
      </c>
      <c r="F82" s="6">
        <f>+D82*E82</f>
        <v>66.56</v>
      </c>
      <c r="G82" s="9" t="s">
        <v>81</v>
      </c>
      <c r="H82" s="10" t="s">
        <v>81</v>
      </c>
      <c r="I82" s="6">
        <v>1</v>
      </c>
      <c r="J82" s="29">
        <v>67</v>
      </c>
      <c r="K82" s="25" t="s">
        <v>82</v>
      </c>
    </row>
    <row r="83" spans="1:11" ht="18.75" customHeight="1" thickBot="1" x14ac:dyDescent="0.35">
      <c r="A83" s="135"/>
      <c r="B83" s="172" t="s">
        <v>148</v>
      </c>
      <c r="C83" s="173"/>
      <c r="D83" s="6">
        <v>12.8</v>
      </c>
      <c r="E83" s="9" t="s">
        <v>81</v>
      </c>
      <c r="F83" s="9" t="s">
        <v>81</v>
      </c>
      <c r="G83" s="9" t="s">
        <v>81</v>
      </c>
      <c r="H83" s="10" t="s">
        <v>81</v>
      </c>
      <c r="I83" s="6">
        <v>1</v>
      </c>
      <c r="J83" s="29">
        <f>+I83*D83</f>
        <v>12.8</v>
      </c>
      <c r="K83" s="25" t="s">
        <v>143</v>
      </c>
    </row>
    <row r="84" spans="1:11" ht="21.75" customHeight="1" thickBot="1" x14ac:dyDescent="0.35">
      <c r="A84" s="163" t="s">
        <v>102</v>
      </c>
      <c r="B84" s="163"/>
      <c r="C84" s="163"/>
      <c r="D84" s="163"/>
      <c r="E84" s="171"/>
      <c r="F84" s="171"/>
      <c r="G84" s="171"/>
      <c r="H84" s="171"/>
      <c r="I84" s="163"/>
      <c r="J84" s="164"/>
      <c r="K84" s="40"/>
    </row>
    <row r="85" spans="1:11" ht="22.5" customHeight="1" thickBot="1" x14ac:dyDescent="0.35">
      <c r="A85" s="30"/>
      <c r="B85" s="33"/>
      <c r="C85" s="31"/>
      <c r="D85" s="161" t="s">
        <v>103</v>
      </c>
      <c r="E85" s="161"/>
      <c r="F85" s="161"/>
      <c r="G85" s="162"/>
      <c r="H85" s="44">
        <v>60</v>
      </c>
      <c r="I85" s="38"/>
      <c r="J85" s="38"/>
      <c r="K85" s="41"/>
    </row>
    <row r="86" spans="1:11" x14ac:dyDescent="0.3">
      <c r="A86" s="163" t="s">
        <v>104</v>
      </c>
      <c r="B86" s="163"/>
      <c r="C86" s="163"/>
      <c r="D86" s="163"/>
      <c r="E86" s="155"/>
      <c r="F86" s="155"/>
      <c r="G86" s="155"/>
      <c r="H86" s="155"/>
      <c r="I86" s="163"/>
      <c r="J86" s="164"/>
      <c r="K86" s="42"/>
    </row>
    <row r="87" spans="1:11" ht="25.5" customHeight="1" x14ac:dyDescent="0.3">
      <c r="A87" s="39"/>
      <c r="B87" s="165" t="s">
        <v>151</v>
      </c>
      <c r="C87" s="166"/>
      <c r="D87" s="166"/>
      <c r="E87" s="166"/>
      <c r="F87" s="166"/>
      <c r="G87" s="166"/>
      <c r="H87" s="166"/>
      <c r="I87" s="166"/>
      <c r="J87" s="166"/>
      <c r="K87" s="42"/>
    </row>
    <row r="88" spans="1:11" ht="25.5" customHeight="1" x14ac:dyDescent="0.3">
      <c r="A88" s="34"/>
      <c r="B88" s="167" t="s">
        <v>105</v>
      </c>
      <c r="C88" s="168"/>
      <c r="D88" s="168"/>
      <c r="E88" s="168"/>
      <c r="F88" s="168"/>
      <c r="G88" s="168"/>
      <c r="H88" s="168"/>
      <c r="I88" s="168"/>
      <c r="J88" s="168"/>
      <c r="K88" s="42"/>
    </row>
    <row r="89" spans="1:11" ht="25.5" customHeight="1" x14ac:dyDescent="0.3">
      <c r="A89" s="34"/>
      <c r="B89" s="167" t="s">
        <v>105</v>
      </c>
      <c r="C89" s="168"/>
      <c r="D89" s="168"/>
      <c r="E89" s="168"/>
      <c r="F89" s="168"/>
      <c r="G89" s="168"/>
      <c r="H89" s="168"/>
      <c r="I89" s="168"/>
      <c r="J89" s="168"/>
      <c r="K89" s="42"/>
    </row>
    <row r="90" spans="1:11" ht="25.5" customHeight="1" thickBot="1" x14ac:dyDescent="0.35">
      <c r="A90" s="35"/>
      <c r="B90" s="169" t="s">
        <v>105</v>
      </c>
      <c r="C90" s="170"/>
      <c r="D90" s="170"/>
      <c r="E90" s="170"/>
      <c r="F90" s="170"/>
      <c r="G90" s="170"/>
      <c r="H90" s="170"/>
      <c r="I90" s="170"/>
      <c r="J90" s="170"/>
      <c r="K90" s="42"/>
    </row>
    <row r="91" spans="1:11" ht="15" thickBot="1" x14ac:dyDescent="0.35">
      <c r="A91" s="146" t="s">
        <v>106</v>
      </c>
      <c r="B91" s="147"/>
      <c r="C91" s="147"/>
      <c r="D91" s="147"/>
      <c r="E91" s="147"/>
      <c r="F91" s="147"/>
      <c r="G91" s="147"/>
      <c r="H91" s="147"/>
      <c r="I91" s="147"/>
      <c r="J91" s="148"/>
      <c r="K91" s="42"/>
    </row>
    <row r="92" spans="1:11" ht="27.6" x14ac:dyDescent="0.3">
      <c r="A92" s="34"/>
      <c r="B92" s="36" t="s">
        <v>153</v>
      </c>
      <c r="C92" s="149"/>
      <c r="D92" s="149"/>
      <c r="E92" s="149"/>
      <c r="F92" s="149"/>
      <c r="G92" s="149"/>
      <c r="H92" s="149"/>
      <c r="I92" s="149"/>
      <c r="J92" s="150"/>
      <c r="K92" s="42"/>
    </row>
    <row r="93" spans="1:11" x14ac:dyDescent="0.3">
      <c r="A93" s="34"/>
      <c r="B93" s="37">
        <v>1124863369</v>
      </c>
      <c r="C93" s="151"/>
      <c r="D93" s="151"/>
      <c r="E93" s="151"/>
      <c r="F93" s="151"/>
      <c r="G93" s="151"/>
      <c r="H93" s="151"/>
      <c r="I93" s="151"/>
      <c r="J93" s="152"/>
      <c r="K93" s="42"/>
    </row>
    <row r="94" spans="1:11" ht="21" thickBot="1" x14ac:dyDescent="0.35">
      <c r="A94" s="34"/>
      <c r="B94" s="50" t="s">
        <v>152</v>
      </c>
      <c r="C94" s="153"/>
      <c r="D94" s="153"/>
      <c r="E94" s="153"/>
      <c r="F94" s="153"/>
      <c r="G94" s="153"/>
      <c r="H94" s="153"/>
      <c r="I94" s="153"/>
      <c r="J94" s="154"/>
      <c r="K94" s="42"/>
    </row>
    <row r="95" spans="1:11" x14ac:dyDescent="0.3">
      <c r="A95" s="146" t="s">
        <v>108</v>
      </c>
      <c r="B95" s="155"/>
      <c r="C95" s="155"/>
      <c r="D95" s="155"/>
      <c r="E95" s="155"/>
      <c r="F95" s="155"/>
      <c r="G95" s="155"/>
      <c r="H95" s="155"/>
      <c r="I95" s="155"/>
      <c r="J95" s="156"/>
      <c r="K95" s="42"/>
    </row>
    <row r="96" spans="1:11" ht="36" customHeight="1" x14ac:dyDescent="0.3">
      <c r="A96" s="14" t="s">
        <v>109</v>
      </c>
      <c r="B96" s="157" t="s">
        <v>110</v>
      </c>
      <c r="C96" s="157"/>
      <c r="D96" s="157"/>
      <c r="E96" s="157"/>
      <c r="F96" s="157"/>
      <c r="G96" s="157"/>
      <c r="H96" s="157"/>
      <c r="I96" s="157"/>
      <c r="J96" s="158"/>
      <c r="K96" s="42"/>
    </row>
    <row r="97" spans="1:11" ht="36" customHeight="1" thickBot="1" x14ac:dyDescent="0.35">
      <c r="A97" s="15" t="s">
        <v>111</v>
      </c>
      <c r="B97" s="159" t="s">
        <v>112</v>
      </c>
      <c r="C97" s="159"/>
      <c r="D97" s="159"/>
      <c r="E97" s="159"/>
      <c r="F97" s="159"/>
      <c r="G97" s="159"/>
      <c r="H97" s="159"/>
      <c r="I97" s="159"/>
      <c r="J97" s="160"/>
      <c r="K97" s="43"/>
    </row>
  </sheetData>
  <mergeCells count="120">
    <mergeCell ref="B90:J90"/>
    <mergeCell ref="A91:J91"/>
    <mergeCell ref="C92:J94"/>
    <mergeCell ref="A95:J95"/>
    <mergeCell ref="B96:J96"/>
    <mergeCell ref="B97:J97"/>
    <mergeCell ref="A84:J84"/>
    <mergeCell ref="D85:G85"/>
    <mergeCell ref="A86:J86"/>
    <mergeCell ref="B87:J87"/>
    <mergeCell ref="B88:J88"/>
    <mergeCell ref="B89:J89"/>
    <mergeCell ref="B80:J80"/>
    <mergeCell ref="B81:C81"/>
    <mergeCell ref="B82:C82"/>
    <mergeCell ref="B83:C83"/>
    <mergeCell ref="B72:J72"/>
    <mergeCell ref="B73:C73"/>
    <mergeCell ref="B74:C74"/>
    <mergeCell ref="B75:C75"/>
    <mergeCell ref="B76:C76"/>
    <mergeCell ref="B77:C77"/>
    <mergeCell ref="B52:F52"/>
    <mergeCell ref="G52:I52"/>
    <mergeCell ref="A53:K53"/>
    <mergeCell ref="A54:A83"/>
    <mergeCell ref="B54:C54"/>
    <mergeCell ref="B55:J55"/>
    <mergeCell ref="B56:C56"/>
    <mergeCell ref="B57:J57"/>
    <mergeCell ref="B58:C58"/>
    <mergeCell ref="B59:C59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J65"/>
    <mergeCell ref="B78:C78"/>
    <mergeCell ref="B79:C79"/>
    <mergeCell ref="B49:F49"/>
    <mergeCell ref="G49:H49"/>
    <mergeCell ref="B50:F50"/>
    <mergeCell ref="G50:I50"/>
    <mergeCell ref="B51:F51"/>
    <mergeCell ref="G51:J51"/>
    <mergeCell ref="B46:F46"/>
    <mergeCell ref="G46:H46"/>
    <mergeCell ref="B47:F47"/>
    <mergeCell ref="G47:H47"/>
    <mergeCell ref="B48:F48"/>
    <mergeCell ref="G48:H48"/>
    <mergeCell ref="B42:F42"/>
    <mergeCell ref="B43:F43"/>
    <mergeCell ref="G43:J43"/>
    <mergeCell ref="B44:F44"/>
    <mergeCell ref="G44:I44"/>
    <mergeCell ref="B45:F45"/>
    <mergeCell ref="G45:J45"/>
    <mergeCell ref="B36:F36"/>
    <mergeCell ref="B37:F37"/>
    <mergeCell ref="B38:J38"/>
    <mergeCell ref="B39:F39"/>
    <mergeCell ref="B40:F40"/>
    <mergeCell ref="B41:J41"/>
    <mergeCell ref="B30:F30"/>
    <mergeCell ref="B31:J31"/>
    <mergeCell ref="B32:F32"/>
    <mergeCell ref="B33:F33"/>
    <mergeCell ref="B34:F34"/>
    <mergeCell ref="B35:J35"/>
    <mergeCell ref="B24:F24"/>
    <mergeCell ref="B25:F25"/>
    <mergeCell ref="B26:F26"/>
    <mergeCell ref="B27:F27"/>
    <mergeCell ref="B28:J28"/>
    <mergeCell ref="B29:F29"/>
    <mergeCell ref="B17:F17"/>
    <mergeCell ref="B18:F18"/>
    <mergeCell ref="B19:F19"/>
    <mergeCell ref="B20:F20"/>
    <mergeCell ref="B21:F21"/>
    <mergeCell ref="B23:F23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hyperlinks>
    <hyperlink ref="B94" r:id="rId1" xr:uid="{B14F6412-4EBE-4E85-93A6-7DF11D93D3DD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3B1F-5F05-406C-8260-32E7C912CB69}">
  <dimension ref="A1:K97"/>
  <sheetViews>
    <sheetView showGridLines="0" zoomScale="110" zoomScaleNormal="110" workbookViewId="0">
      <selection activeCell="G16" sqref="G16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181">
        <v>45365</v>
      </c>
      <c r="I3" s="182"/>
      <c r="J3" s="182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78" t="s">
        <v>8</v>
      </c>
      <c r="I4" s="78"/>
      <c r="J4" s="78"/>
      <c r="K4" s="12"/>
    </row>
    <row r="5" spans="1:11" x14ac:dyDescent="0.3">
      <c r="A5" s="11"/>
      <c r="B5" s="1" t="s">
        <v>9</v>
      </c>
      <c r="C5" s="78" t="s">
        <v>8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+J56</f>
        <v>57.339999999999996</v>
      </c>
      <c r="I14" s="17">
        <v>0</v>
      </c>
      <c r="J14" s="17">
        <v>0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+J56</f>
        <v>57.339999999999996</v>
      </c>
      <c r="I16" s="17">
        <v>0</v>
      </c>
      <c r="J16" s="17">
        <v>0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60.76*0.15++SUM(J58:J61)</f>
        <v>11.629999999999999</v>
      </c>
      <c r="I17" s="17">
        <v>0</v>
      </c>
      <c r="J17" s="17">
        <v>0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+J63</f>
        <v>5.4</v>
      </c>
      <c r="I18" s="17">
        <v>0</v>
      </c>
      <c r="J18" s="17">
        <v>0</v>
      </c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28</v>
      </c>
      <c r="H19" s="8">
        <f>+J62</f>
        <v>54</v>
      </c>
      <c r="I19" s="17">
        <v>0</v>
      </c>
      <c r="J19" s="17">
        <v>0</v>
      </c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54*0.05</f>
        <v>2.7</v>
      </c>
      <c r="I20" s="17">
        <v>0</v>
      </c>
      <c r="J20" s="17">
        <v>0</v>
      </c>
      <c r="K20" s="12"/>
    </row>
    <row r="21" spans="1:11" ht="33.75" customHeight="1" x14ac:dyDescent="0.3">
      <c r="A21" s="13" t="s">
        <v>114</v>
      </c>
      <c r="B21" s="112" t="s">
        <v>115</v>
      </c>
      <c r="C21" s="112"/>
      <c r="D21" s="112"/>
      <c r="E21" s="112"/>
      <c r="F21" s="112"/>
      <c r="G21" s="6" t="s">
        <v>34</v>
      </c>
      <c r="H21" s="8">
        <f>+J64</f>
        <v>0.15</v>
      </c>
      <c r="I21" s="17">
        <v>0</v>
      </c>
      <c r="J21" s="17">
        <v>0</v>
      </c>
      <c r="K21" s="12"/>
    </row>
    <row r="22" spans="1:11" ht="17.25" customHeight="1" x14ac:dyDescent="0.3">
      <c r="A22" s="45">
        <v>3</v>
      </c>
      <c r="B22" s="3" t="s">
        <v>41</v>
      </c>
      <c r="C22" s="4"/>
      <c r="D22" s="4"/>
      <c r="E22" s="4"/>
      <c r="F22" s="4"/>
      <c r="G22" s="4"/>
      <c r="H22" s="4"/>
      <c r="I22" s="4"/>
      <c r="J22" s="5"/>
      <c r="K22" s="12"/>
    </row>
    <row r="23" spans="1:11" ht="33.75" customHeight="1" x14ac:dyDescent="0.3">
      <c r="A23" s="13" t="s">
        <v>42</v>
      </c>
      <c r="B23" s="112" t="s">
        <v>43</v>
      </c>
      <c r="C23" s="112"/>
      <c r="D23" s="112"/>
      <c r="E23" s="112"/>
      <c r="F23" s="112"/>
      <c r="G23" s="6" t="s">
        <v>28</v>
      </c>
      <c r="H23" s="8">
        <v>60.76</v>
      </c>
      <c r="I23" s="17">
        <v>0</v>
      </c>
      <c r="J23" s="17">
        <v>0</v>
      </c>
      <c r="K23" s="12"/>
    </row>
    <row r="24" spans="1:11" ht="33.75" customHeight="1" x14ac:dyDescent="0.3">
      <c r="A24" s="13" t="s">
        <v>44</v>
      </c>
      <c r="B24" s="112" t="s">
        <v>45</v>
      </c>
      <c r="C24" s="113"/>
      <c r="D24" s="113"/>
      <c r="E24" s="113"/>
      <c r="F24" s="113"/>
      <c r="G24" s="6" t="s">
        <v>28</v>
      </c>
      <c r="H24" s="8">
        <f>+SUM(J66)</f>
        <v>0.93600000000000028</v>
      </c>
      <c r="I24" s="17">
        <v>0</v>
      </c>
      <c r="J24" s="17">
        <v>0</v>
      </c>
      <c r="K24" s="12"/>
    </row>
    <row r="25" spans="1:11" ht="33.75" customHeight="1" x14ac:dyDescent="0.3">
      <c r="A25" s="13" t="s">
        <v>47</v>
      </c>
      <c r="B25" s="112" t="s">
        <v>116</v>
      </c>
      <c r="C25" s="113"/>
      <c r="D25" s="113"/>
      <c r="E25" s="113"/>
      <c r="F25" s="113"/>
      <c r="G25" s="6" t="s">
        <v>34</v>
      </c>
      <c r="H25" s="8">
        <f>+SUM(J67:J69)</f>
        <v>1.4560000000000002</v>
      </c>
      <c r="I25" s="17">
        <v>0</v>
      </c>
      <c r="J25" s="17">
        <v>0</v>
      </c>
      <c r="K25" s="12"/>
    </row>
    <row r="26" spans="1:11" ht="33.75" customHeight="1" x14ac:dyDescent="0.3">
      <c r="A26" s="13" t="s">
        <v>49</v>
      </c>
      <c r="B26" s="103" t="s">
        <v>117</v>
      </c>
      <c r="C26" s="104"/>
      <c r="D26" s="104"/>
      <c r="E26" s="104"/>
      <c r="F26" s="105"/>
      <c r="G26" s="6" t="s">
        <v>28</v>
      </c>
      <c r="H26" s="6">
        <v>54</v>
      </c>
      <c r="I26" s="17">
        <v>0</v>
      </c>
      <c r="J26" s="17">
        <v>0</v>
      </c>
      <c r="K26" s="12"/>
    </row>
    <row r="27" spans="1:11" ht="18" customHeight="1" x14ac:dyDescent="0.3">
      <c r="A27" s="13" t="s">
        <v>118</v>
      </c>
      <c r="B27" s="112" t="s">
        <v>119</v>
      </c>
      <c r="C27" s="112"/>
      <c r="D27" s="112"/>
      <c r="E27" s="112"/>
      <c r="F27" s="112"/>
      <c r="G27" s="6" t="s">
        <v>120</v>
      </c>
      <c r="H27" s="6">
        <v>5.8</v>
      </c>
      <c r="I27" s="17">
        <v>0</v>
      </c>
      <c r="J27" s="17">
        <v>0</v>
      </c>
      <c r="K27" s="12"/>
    </row>
    <row r="28" spans="1:11" x14ac:dyDescent="0.3">
      <c r="A28" s="13">
        <v>4</v>
      </c>
      <c r="B28" s="99" t="s">
        <v>51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64.5" customHeight="1" x14ac:dyDescent="0.3">
      <c r="A29" s="13" t="s">
        <v>52</v>
      </c>
      <c r="B29" s="112" t="s">
        <v>121</v>
      </c>
      <c r="C29" s="113"/>
      <c r="D29" s="113"/>
      <c r="E29" s="113"/>
      <c r="F29" s="113"/>
      <c r="G29" s="6" t="s">
        <v>28</v>
      </c>
      <c r="H29" s="6">
        <v>54</v>
      </c>
      <c r="I29" s="17">
        <v>0</v>
      </c>
      <c r="J29" s="17">
        <v>0</v>
      </c>
      <c r="K29" s="12"/>
    </row>
    <row r="30" spans="1:11" ht="64.5" customHeight="1" x14ac:dyDescent="0.3">
      <c r="A30" s="13" t="s">
        <v>122</v>
      </c>
      <c r="B30" s="112" t="s">
        <v>123</v>
      </c>
      <c r="C30" s="113"/>
      <c r="D30" s="113"/>
      <c r="E30" s="113"/>
      <c r="F30" s="113"/>
      <c r="G30" s="6" t="s">
        <v>28</v>
      </c>
      <c r="H30" s="8">
        <v>74</v>
      </c>
      <c r="I30" s="17">
        <v>0</v>
      </c>
      <c r="J30" s="17">
        <v>0</v>
      </c>
      <c r="K30" s="12"/>
    </row>
    <row r="31" spans="1:11" ht="17.25" customHeight="1" x14ac:dyDescent="0.3">
      <c r="A31" s="13">
        <v>5</v>
      </c>
      <c r="B31" s="99" t="s">
        <v>54</v>
      </c>
      <c r="C31" s="100"/>
      <c r="D31" s="100"/>
      <c r="E31" s="100"/>
      <c r="F31" s="100"/>
      <c r="G31" s="100"/>
      <c r="H31" s="100"/>
      <c r="I31" s="100"/>
      <c r="J31" s="101"/>
      <c r="K31" s="12"/>
    </row>
    <row r="32" spans="1:11" ht="30.75" customHeight="1" x14ac:dyDescent="0.3">
      <c r="A32" s="13" t="s">
        <v>55</v>
      </c>
      <c r="B32" s="112" t="s">
        <v>124</v>
      </c>
      <c r="C32" s="112"/>
      <c r="D32" s="112"/>
      <c r="E32" s="112"/>
      <c r="F32" s="112"/>
      <c r="G32" s="6" t="s">
        <v>46</v>
      </c>
      <c r="H32" s="6">
        <v>2</v>
      </c>
      <c r="I32" s="17"/>
      <c r="J32" s="17"/>
      <c r="K32" s="12"/>
    </row>
    <row r="33" spans="1:11" ht="18.75" customHeight="1" x14ac:dyDescent="0.3">
      <c r="A33" s="13" t="s">
        <v>57</v>
      </c>
      <c r="B33" s="112" t="s">
        <v>125</v>
      </c>
      <c r="C33" s="112"/>
      <c r="D33" s="112"/>
      <c r="E33" s="112"/>
      <c r="F33" s="112"/>
      <c r="G33" s="6" t="s">
        <v>46</v>
      </c>
      <c r="H33" s="6">
        <v>4</v>
      </c>
      <c r="I33" s="17"/>
      <c r="J33" s="17"/>
      <c r="K33" s="12"/>
    </row>
    <row r="34" spans="1:11" ht="33.75" customHeight="1" x14ac:dyDescent="0.3">
      <c r="A34" s="13" t="s">
        <v>126</v>
      </c>
      <c r="B34" s="103" t="s">
        <v>127</v>
      </c>
      <c r="C34" s="104"/>
      <c r="D34" s="104"/>
      <c r="E34" s="104"/>
      <c r="F34" s="105"/>
      <c r="G34" s="6" t="s">
        <v>120</v>
      </c>
      <c r="H34" s="6">
        <v>22.88</v>
      </c>
      <c r="I34" s="17"/>
      <c r="J34" s="17"/>
      <c r="K34" s="12"/>
    </row>
    <row r="35" spans="1:11" x14ac:dyDescent="0.3">
      <c r="A35" s="45">
        <v>6</v>
      </c>
      <c r="B35" s="99" t="s">
        <v>61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5.25" customHeight="1" x14ac:dyDescent="0.3">
      <c r="A36" s="13">
        <v>6.1</v>
      </c>
      <c r="B36" s="112" t="s">
        <v>128</v>
      </c>
      <c r="C36" s="112"/>
      <c r="D36" s="112"/>
      <c r="E36" s="112"/>
      <c r="F36" s="112"/>
      <c r="G36" s="6" t="s">
        <v>28</v>
      </c>
      <c r="H36" s="6">
        <v>500</v>
      </c>
      <c r="I36" s="17">
        <v>0</v>
      </c>
      <c r="J36" s="17">
        <v>0</v>
      </c>
      <c r="K36" s="12"/>
    </row>
    <row r="37" spans="1:11" ht="21.75" customHeight="1" x14ac:dyDescent="0.3">
      <c r="A37" s="13">
        <v>6.2</v>
      </c>
      <c r="B37" s="112" t="s">
        <v>129</v>
      </c>
      <c r="C37" s="112"/>
      <c r="D37" s="112"/>
      <c r="E37" s="112"/>
      <c r="F37" s="112"/>
      <c r="G37" s="6" t="s">
        <v>120</v>
      </c>
      <c r="H37" s="6">
        <v>12.8</v>
      </c>
      <c r="I37" s="17">
        <v>0</v>
      </c>
      <c r="J37" s="17">
        <v>0</v>
      </c>
      <c r="K37" s="12"/>
    </row>
    <row r="38" spans="1:11" ht="21.75" customHeight="1" x14ac:dyDescent="0.3">
      <c r="A38" s="45">
        <v>7</v>
      </c>
      <c r="B38" s="99" t="s">
        <v>130</v>
      </c>
      <c r="C38" s="100"/>
      <c r="D38" s="100"/>
      <c r="E38" s="100"/>
      <c r="F38" s="100"/>
      <c r="G38" s="100"/>
      <c r="H38" s="100"/>
      <c r="I38" s="100"/>
      <c r="J38" s="101"/>
      <c r="K38" s="12"/>
    </row>
    <row r="39" spans="1:11" ht="21.75" customHeight="1" x14ac:dyDescent="0.3">
      <c r="A39" s="45" t="s">
        <v>131</v>
      </c>
      <c r="B39" s="112" t="s">
        <v>132</v>
      </c>
      <c r="C39" s="113"/>
      <c r="D39" s="113"/>
      <c r="E39" s="113"/>
      <c r="F39" s="113"/>
      <c r="G39" s="6" t="s">
        <v>46</v>
      </c>
      <c r="H39" s="6">
        <v>1</v>
      </c>
      <c r="I39" s="17">
        <v>0</v>
      </c>
      <c r="J39" s="17">
        <v>0</v>
      </c>
      <c r="K39" s="12"/>
    </row>
    <row r="40" spans="1:11" ht="19.5" customHeight="1" x14ac:dyDescent="0.3">
      <c r="A40" s="13" t="s">
        <v>133</v>
      </c>
      <c r="B40" s="103" t="s">
        <v>134</v>
      </c>
      <c r="C40" s="174"/>
      <c r="D40" s="174"/>
      <c r="E40" s="174"/>
      <c r="F40" s="175"/>
      <c r="G40" s="6" t="s">
        <v>28</v>
      </c>
      <c r="H40" s="6">
        <v>27</v>
      </c>
      <c r="I40" s="17">
        <v>0</v>
      </c>
      <c r="J40" s="17">
        <v>0</v>
      </c>
      <c r="K40" s="12"/>
    </row>
    <row r="41" spans="1:11" x14ac:dyDescent="0.3">
      <c r="A41" s="45">
        <v>5</v>
      </c>
      <c r="B41" s="99" t="s">
        <v>63</v>
      </c>
      <c r="C41" s="100"/>
      <c r="D41" s="100"/>
      <c r="E41" s="100"/>
      <c r="F41" s="100"/>
      <c r="G41" s="100"/>
      <c r="H41" s="100"/>
      <c r="I41" s="100"/>
      <c r="J41" s="101"/>
      <c r="K41" s="12"/>
    </row>
    <row r="42" spans="1:11" ht="36" customHeight="1" x14ac:dyDescent="0.3">
      <c r="A42" s="13" t="s">
        <v>55</v>
      </c>
      <c r="B42" s="112" t="s">
        <v>64</v>
      </c>
      <c r="C42" s="113"/>
      <c r="D42" s="113"/>
      <c r="E42" s="113"/>
      <c r="F42" s="113"/>
      <c r="G42" s="6" t="s">
        <v>28</v>
      </c>
      <c r="H42" s="6">
        <f>+J56</f>
        <v>57.339999999999996</v>
      </c>
      <c r="I42" s="17">
        <v>0</v>
      </c>
      <c r="J42" s="17">
        <v>0</v>
      </c>
      <c r="K42" s="12"/>
    </row>
    <row r="43" spans="1:11" ht="6.75" customHeight="1" thickBot="1" x14ac:dyDescent="0.35">
      <c r="A43" s="2"/>
      <c r="B43" s="114"/>
      <c r="C43" s="115"/>
      <c r="D43" s="115"/>
      <c r="E43" s="115"/>
      <c r="F43" s="115"/>
      <c r="G43" s="116"/>
      <c r="H43" s="117"/>
      <c r="I43" s="117"/>
      <c r="J43" s="118"/>
      <c r="K43" s="12"/>
    </row>
    <row r="44" spans="1:11" x14ac:dyDescent="0.3">
      <c r="A44" s="2"/>
      <c r="B44" s="119"/>
      <c r="C44" s="119"/>
      <c r="D44" s="119"/>
      <c r="E44" s="119"/>
      <c r="F44" s="119"/>
      <c r="G44" s="120" t="s">
        <v>65</v>
      </c>
      <c r="H44" s="121"/>
      <c r="I44" s="121"/>
      <c r="J44" s="20">
        <v>0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x14ac:dyDescent="0.3">
      <c r="A46" s="2"/>
      <c r="B46" s="119"/>
      <c r="C46" s="119"/>
      <c r="D46" s="119"/>
      <c r="E46" s="119"/>
      <c r="F46" s="119"/>
      <c r="G46" s="122" t="s">
        <v>66</v>
      </c>
      <c r="H46" s="123"/>
      <c r="I46" s="2"/>
      <c r="J46" s="21">
        <v>0</v>
      </c>
      <c r="K46" s="12"/>
    </row>
    <row r="47" spans="1:11" x14ac:dyDescent="0.3">
      <c r="A47" s="2"/>
      <c r="B47" s="119"/>
      <c r="C47" s="119"/>
      <c r="D47" s="119"/>
      <c r="E47" s="119"/>
      <c r="F47" s="119"/>
      <c r="G47" s="122" t="s">
        <v>67</v>
      </c>
      <c r="H47" s="123"/>
      <c r="I47" s="2"/>
      <c r="J47" s="21">
        <v>0</v>
      </c>
      <c r="K47" s="12"/>
    </row>
    <row r="48" spans="1:11" x14ac:dyDescent="0.3">
      <c r="A48" s="2"/>
      <c r="B48" s="119"/>
      <c r="C48" s="119"/>
      <c r="D48" s="119"/>
      <c r="E48" s="119"/>
      <c r="F48" s="119"/>
      <c r="G48" s="122" t="s">
        <v>68</v>
      </c>
      <c r="H48" s="123"/>
      <c r="I48" s="2"/>
      <c r="J48" s="21">
        <v>0</v>
      </c>
      <c r="K48" s="12"/>
    </row>
    <row r="49" spans="1:11" x14ac:dyDescent="0.3">
      <c r="A49" s="2"/>
      <c r="B49" s="124"/>
      <c r="C49" s="124"/>
      <c r="D49" s="124"/>
      <c r="E49" s="124"/>
      <c r="F49" s="124"/>
      <c r="G49" s="122" t="s">
        <v>69</v>
      </c>
      <c r="H49" s="123"/>
      <c r="I49" s="2"/>
      <c r="J49" s="21">
        <v>0</v>
      </c>
      <c r="K49" s="12"/>
    </row>
    <row r="50" spans="1:11" x14ac:dyDescent="0.3">
      <c r="A50" s="2"/>
      <c r="B50" s="119"/>
      <c r="C50" s="119"/>
      <c r="D50" s="119"/>
      <c r="E50" s="119"/>
      <c r="F50" s="119"/>
      <c r="G50" s="125" t="s">
        <v>70</v>
      </c>
      <c r="H50" s="126"/>
      <c r="I50" s="126"/>
      <c r="J50" s="21">
        <v>0</v>
      </c>
      <c r="K50" s="12"/>
    </row>
    <row r="51" spans="1:11" ht="7.5" customHeight="1" x14ac:dyDescent="0.3">
      <c r="A51" s="2"/>
      <c r="B51" s="119"/>
      <c r="C51" s="119"/>
      <c r="D51" s="119"/>
      <c r="E51" s="119"/>
      <c r="F51" s="119"/>
      <c r="G51" s="122"/>
      <c r="H51" s="123"/>
      <c r="I51" s="123"/>
      <c r="J51" s="127"/>
      <c r="K51" s="12"/>
    </row>
    <row r="52" spans="1:11" ht="15" thickBot="1" x14ac:dyDescent="0.35">
      <c r="A52" s="2"/>
      <c r="B52" s="119"/>
      <c r="C52" s="119"/>
      <c r="D52" s="119"/>
      <c r="E52" s="119"/>
      <c r="F52" s="119"/>
      <c r="G52" s="132" t="s">
        <v>71</v>
      </c>
      <c r="H52" s="133"/>
      <c r="I52" s="133"/>
      <c r="J52" s="22">
        <v>0</v>
      </c>
      <c r="K52" s="12"/>
    </row>
    <row r="53" spans="1:11" ht="15" thickBot="1" x14ac:dyDescent="0.35">
      <c r="A53" s="80" t="s">
        <v>72</v>
      </c>
      <c r="B53" s="81"/>
      <c r="C53" s="81"/>
      <c r="D53" s="81"/>
      <c r="E53" s="81"/>
      <c r="F53" s="81"/>
      <c r="G53" s="81"/>
      <c r="H53" s="81"/>
      <c r="I53" s="81"/>
      <c r="J53" s="81"/>
      <c r="K53" s="82"/>
    </row>
    <row r="54" spans="1:11" x14ac:dyDescent="0.3">
      <c r="A54" s="134"/>
      <c r="B54" s="136" t="s">
        <v>73</v>
      </c>
      <c r="C54" s="137"/>
      <c r="D54" s="27" t="s">
        <v>135</v>
      </c>
      <c r="E54" s="27" t="s">
        <v>75</v>
      </c>
      <c r="F54" s="27" t="s">
        <v>76</v>
      </c>
      <c r="G54" s="27" t="s">
        <v>77</v>
      </c>
      <c r="H54" s="27" t="s">
        <v>78</v>
      </c>
      <c r="I54" s="27" t="s">
        <v>22</v>
      </c>
      <c r="J54" s="28" t="s">
        <v>79</v>
      </c>
      <c r="K54" s="12"/>
    </row>
    <row r="55" spans="1:11" ht="14.25" customHeight="1" x14ac:dyDescent="0.3">
      <c r="A55" s="135"/>
      <c r="B55" s="138" t="s">
        <v>80</v>
      </c>
      <c r="C55" s="100"/>
      <c r="D55" s="100"/>
      <c r="E55" s="100"/>
      <c r="F55" s="100"/>
      <c r="G55" s="100"/>
      <c r="H55" s="100"/>
      <c r="I55" s="100"/>
      <c r="J55" s="139"/>
      <c r="K55" s="12"/>
    </row>
    <row r="56" spans="1:11" ht="14.25" customHeight="1" x14ac:dyDescent="0.3">
      <c r="A56" s="135"/>
      <c r="B56" s="128" t="s">
        <v>27</v>
      </c>
      <c r="C56" s="129"/>
      <c r="D56" s="18">
        <v>12.2</v>
      </c>
      <c r="E56" s="18">
        <v>4.7</v>
      </c>
      <c r="F56" s="18" t="s">
        <v>81</v>
      </c>
      <c r="G56" s="6">
        <f>+D56*E56</f>
        <v>57.339999999999996</v>
      </c>
      <c r="H56" s="6" t="s">
        <v>81</v>
      </c>
      <c r="I56" s="6">
        <v>1</v>
      </c>
      <c r="J56" s="19">
        <f>+G56</f>
        <v>57.339999999999996</v>
      </c>
      <c r="K56" s="25" t="s">
        <v>82</v>
      </c>
    </row>
    <row r="57" spans="1:11" ht="14.25" customHeight="1" x14ac:dyDescent="0.3">
      <c r="A57" s="135"/>
      <c r="B57" s="140" t="s">
        <v>29</v>
      </c>
      <c r="C57" s="141"/>
      <c r="D57" s="141"/>
      <c r="E57" s="141"/>
      <c r="F57" s="141"/>
      <c r="G57" s="141"/>
      <c r="H57" s="141"/>
      <c r="I57" s="141"/>
      <c r="J57" s="142"/>
      <c r="K57" s="25"/>
    </row>
    <row r="58" spans="1:11" ht="15.6" x14ac:dyDescent="0.3">
      <c r="A58" s="135"/>
      <c r="B58" s="128" t="s">
        <v>84</v>
      </c>
      <c r="C58" s="129"/>
      <c r="D58" s="6">
        <v>0.4</v>
      </c>
      <c r="E58" s="6">
        <v>0.4</v>
      </c>
      <c r="F58" s="6">
        <v>0.45</v>
      </c>
      <c r="G58" s="9">
        <f>+D58*E58</f>
        <v>0.16000000000000003</v>
      </c>
      <c r="H58" s="10">
        <f>+F58*G58</f>
        <v>7.2000000000000022E-2</v>
      </c>
      <c r="I58" s="6">
        <v>13</v>
      </c>
      <c r="J58" s="29">
        <f>+H58*I58</f>
        <v>0.93600000000000028</v>
      </c>
      <c r="K58" s="25" t="s">
        <v>85</v>
      </c>
    </row>
    <row r="59" spans="1:11" ht="31.5" customHeight="1" x14ac:dyDescent="0.3">
      <c r="A59" s="135"/>
      <c r="B59" s="128" t="s">
        <v>136</v>
      </c>
      <c r="C59" s="129"/>
      <c r="D59" s="6">
        <v>1.75</v>
      </c>
      <c r="E59" s="6">
        <v>0.2</v>
      </c>
      <c r="F59" s="6">
        <v>0.2</v>
      </c>
      <c r="G59" s="9">
        <f t="shared" ref="G59:G62" si="0">+D59*E59</f>
        <v>0.35000000000000003</v>
      </c>
      <c r="H59" s="10">
        <f>+G59*F59</f>
        <v>7.0000000000000007E-2</v>
      </c>
      <c r="I59" s="6">
        <v>6</v>
      </c>
      <c r="J59" s="29">
        <f>+H59*I59</f>
        <v>0.42000000000000004</v>
      </c>
      <c r="K59" s="25" t="s">
        <v>85</v>
      </c>
    </row>
    <row r="60" spans="1:11" ht="31.5" customHeight="1" x14ac:dyDescent="0.3">
      <c r="A60" s="135"/>
      <c r="B60" s="128" t="s">
        <v>136</v>
      </c>
      <c r="C60" s="129"/>
      <c r="D60" s="6">
        <v>2.6</v>
      </c>
      <c r="E60" s="6">
        <v>0.2</v>
      </c>
      <c r="F60" s="6">
        <v>0.2</v>
      </c>
      <c r="G60" s="9">
        <f t="shared" si="0"/>
        <v>0.52</v>
      </c>
      <c r="H60" s="10">
        <f t="shared" ref="H60:H61" si="1">+G60*F60</f>
        <v>0.10400000000000001</v>
      </c>
      <c r="I60" s="6">
        <v>8</v>
      </c>
      <c r="J60" s="29">
        <f t="shared" ref="J60:J64" si="2">+H60*I60</f>
        <v>0.83200000000000007</v>
      </c>
      <c r="K60" s="25" t="s">
        <v>82</v>
      </c>
    </row>
    <row r="61" spans="1:11" ht="31.5" customHeight="1" x14ac:dyDescent="0.3">
      <c r="A61" s="135"/>
      <c r="B61" s="128" t="s">
        <v>136</v>
      </c>
      <c r="C61" s="129"/>
      <c r="D61" s="6">
        <v>4.0999999999999996</v>
      </c>
      <c r="E61" s="6">
        <v>0.2</v>
      </c>
      <c r="F61" s="6">
        <v>0.2</v>
      </c>
      <c r="G61" s="9">
        <f t="shared" si="0"/>
        <v>0.82</v>
      </c>
      <c r="H61" s="10">
        <f t="shared" si="1"/>
        <v>0.16400000000000001</v>
      </c>
      <c r="I61" s="6">
        <v>2</v>
      </c>
      <c r="J61" s="29">
        <f t="shared" si="2"/>
        <v>0.32800000000000001</v>
      </c>
      <c r="K61" s="25" t="s">
        <v>85</v>
      </c>
    </row>
    <row r="62" spans="1:11" ht="36" customHeight="1" x14ac:dyDescent="0.3">
      <c r="A62" s="135"/>
      <c r="B62" s="128" t="s">
        <v>87</v>
      </c>
      <c r="C62" s="129"/>
      <c r="D62" s="6">
        <v>12</v>
      </c>
      <c r="E62" s="6">
        <v>4.5</v>
      </c>
      <c r="F62" s="6">
        <v>6.0000000000000001E-3</v>
      </c>
      <c r="G62" s="9">
        <f t="shared" si="0"/>
        <v>54</v>
      </c>
      <c r="H62" s="10" t="s">
        <v>81</v>
      </c>
      <c r="I62" s="6">
        <v>1</v>
      </c>
      <c r="J62" s="29">
        <f>+G62*I62</f>
        <v>54</v>
      </c>
      <c r="K62" s="25" t="s">
        <v>82</v>
      </c>
    </row>
    <row r="63" spans="1:11" ht="15.75" customHeight="1" x14ac:dyDescent="0.3">
      <c r="A63" s="135"/>
      <c r="B63" s="128" t="s">
        <v>86</v>
      </c>
      <c r="C63" s="129"/>
      <c r="D63" s="6" t="s">
        <v>81</v>
      </c>
      <c r="E63" s="9" t="s">
        <v>81</v>
      </c>
      <c r="F63" s="6">
        <v>0.1</v>
      </c>
      <c r="G63" s="9">
        <v>54</v>
      </c>
      <c r="H63" s="10">
        <f>+G63*F63</f>
        <v>5.4</v>
      </c>
      <c r="I63" s="6">
        <v>1</v>
      </c>
      <c r="J63" s="29">
        <f>+H63</f>
        <v>5.4</v>
      </c>
      <c r="K63" s="25" t="s">
        <v>82</v>
      </c>
    </row>
    <row r="64" spans="1:11" ht="31.5" customHeight="1" x14ac:dyDescent="0.3">
      <c r="A64" s="135"/>
      <c r="B64" s="128" t="s">
        <v>137</v>
      </c>
      <c r="C64" s="129"/>
      <c r="D64" s="6">
        <v>0.5</v>
      </c>
      <c r="E64" s="6">
        <v>0.5</v>
      </c>
      <c r="F64" s="6">
        <v>0.6</v>
      </c>
      <c r="G64" s="6" t="s">
        <v>81</v>
      </c>
      <c r="H64" s="6">
        <f>+D64*E64*F64</f>
        <v>0.15</v>
      </c>
      <c r="I64" s="6">
        <v>1</v>
      </c>
      <c r="J64" s="29">
        <f t="shared" si="2"/>
        <v>0.15</v>
      </c>
      <c r="K64" s="25" t="s">
        <v>85</v>
      </c>
    </row>
    <row r="65" spans="1:11" ht="15.75" customHeight="1" x14ac:dyDescent="0.3">
      <c r="A65" s="135"/>
      <c r="B65" s="140" t="s">
        <v>88</v>
      </c>
      <c r="C65" s="141"/>
      <c r="D65" s="141"/>
      <c r="E65" s="141"/>
      <c r="F65" s="141"/>
      <c r="G65" s="141"/>
      <c r="H65" s="141"/>
      <c r="I65" s="141"/>
      <c r="J65" s="142"/>
      <c r="K65" s="25"/>
    </row>
    <row r="66" spans="1:11" ht="15.75" customHeight="1" x14ac:dyDescent="0.3">
      <c r="A66" s="135"/>
      <c r="B66" s="130" t="s">
        <v>89</v>
      </c>
      <c r="C66" s="131"/>
      <c r="D66" s="6">
        <v>0.4</v>
      </c>
      <c r="E66" s="6">
        <v>0.4</v>
      </c>
      <c r="F66" s="6">
        <v>0.45</v>
      </c>
      <c r="G66" s="9" t="s">
        <v>81</v>
      </c>
      <c r="H66" s="10">
        <f>+D66*E66*F66</f>
        <v>7.2000000000000022E-2</v>
      </c>
      <c r="I66" s="6">
        <v>13</v>
      </c>
      <c r="J66" s="29">
        <f>+I66*H66</f>
        <v>0.93600000000000028</v>
      </c>
      <c r="K66" s="25" t="s">
        <v>85</v>
      </c>
    </row>
    <row r="67" spans="1:11" ht="15.75" customHeight="1" x14ac:dyDescent="0.3">
      <c r="A67" s="135"/>
      <c r="B67" s="130" t="s">
        <v>138</v>
      </c>
      <c r="C67" s="131"/>
      <c r="D67" s="6">
        <v>1.85</v>
      </c>
      <c r="E67" s="6">
        <v>0.2</v>
      </c>
      <c r="F67" s="6">
        <v>0.2</v>
      </c>
      <c r="G67" s="9"/>
      <c r="H67" s="10">
        <f>+D67*E67*F67</f>
        <v>7.400000000000001E-2</v>
      </c>
      <c r="I67" s="6">
        <v>4</v>
      </c>
      <c r="J67" s="29">
        <f>+I67*H67</f>
        <v>0.29600000000000004</v>
      </c>
      <c r="K67" s="25" t="s">
        <v>85</v>
      </c>
    </row>
    <row r="68" spans="1:11" ht="15.75" customHeight="1" x14ac:dyDescent="0.3">
      <c r="A68" s="135"/>
      <c r="B68" s="130" t="s">
        <v>138</v>
      </c>
      <c r="C68" s="131"/>
      <c r="D68" s="6">
        <v>2.6</v>
      </c>
      <c r="E68" s="6">
        <v>0.2</v>
      </c>
      <c r="F68" s="6">
        <v>0.2</v>
      </c>
      <c r="G68" s="9"/>
      <c r="H68" s="10">
        <f t="shared" ref="H68:H69" si="3">+D68*E68*F68</f>
        <v>0.10400000000000001</v>
      </c>
      <c r="I68" s="6">
        <v>8</v>
      </c>
      <c r="J68" s="29">
        <f t="shared" ref="J68:J69" si="4">+I68*H68</f>
        <v>0.83200000000000007</v>
      </c>
      <c r="K68" s="25" t="s">
        <v>85</v>
      </c>
    </row>
    <row r="69" spans="1:11" ht="15.75" customHeight="1" x14ac:dyDescent="0.3">
      <c r="A69" s="135"/>
      <c r="B69" s="130" t="s">
        <v>138</v>
      </c>
      <c r="C69" s="131"/>
      <c r="D69" s="6">
        <v>4.0999999999999996</v>
      </c>
      <c r="E69" s="6">
        <v>0.2</v>
      </c>
      <c r="F69" s="6">
        <v>0.2</v>
      </c>
      <c r="G69" s="9"/>
      <c r="H69" s="10">
        <f t="shared" si="3"/>
        <v>0.16400000000000001</v>
      </c>
      <c r="I69" s="6">
        <v>2</v>
      </c>
      <c r="J69" s="29">
        <f t="shared" si="4"/>
        <v>0.32800000000000001</v>
      </c>
      <c r="K69" s="25" t="s">
        <v>85</v>
      </c>
    </row>
    <row r="70" spans="1:11" ht="15.75" customHeight="1" x14ac:dyDescent="0.3">
      <c r="A70" s="135"/>
      <c r="B70" s="130" t="s">
        <v>139</v>
      </c>
      <c r="C70" s="131"/>
      <c r="D70" s="6"/>
      <c r="E70" s="6"/>
      <c r="F70" s="6"/>
      <c r="G70" s="9"/>
      <c r="H70" s="10"/>
      <c r="I70" s="6"/>
      <c r="J70" s="29"/>
      <c r="K70" s="25"/>
    </row>
    <row r="71" spans="1:11" ht="15.75" customHeight="1" x14ac:dyDescent="0.3">
      <c r="A71" s="135"/>
      <c r="B71" s="130" t="s">
        <v>90</v>
      </c>
      <c r="C71" s="131"/>
      <c r="D71" s="6"/>
      <c r="E71" s="6"/>
      <c r="F71" s="6"/>
      <c r="G71" s="9"/>
      <c r="H71" s="10"/>
      <c r="I71" s="6"/>
      <c r="J71" s="29"/>
      <c r="K71" s="25"/>
    </row>
    <row r="72" spans="1:11" x14ac:dyDescent="0.3">
      <c r="A72" s="135"/>
      <c r="B72" s="176" t="s">
        <v>94</v>
      </c>
      <c r="C72" s="177"/>
      <c r="D72" s="177"/>
      <c r="E72" s="177"/>
      <c r="F72" s="177"/>
      <c r="G72" s="177"/>
      <c r="H72" s="177"/>
      <c r="I72" s="177"/>
      <c r="J72" s="178"/>
      <c r="K72" s="25"/>
    </row>
    <row r="73" spans="1:11" ht="45.75" customHeight="1" x14ac:dyDescent="0.3">
      <c r="A73" s="135"/>
      <c r="B73" s="172" t="s">
        <v>140</v>
      </c>
      <c r="C73" s="173"/>
      <c r="D73" s="6" t="s">
        <v>81</v>
      </c>
      <c r="E73" s="6" t="s">
        <v>81</v>
      </c>
      <c r="F73" s="6">
        <v>2.5</v>
      </c>
      <c r="G73" s="6" t="s">
        <v>81</v>
      </c>
      <c r="H73" s="6" t="s">
        <v>81</v>
      </c>
      <c r="I73" s="6">
        <v>5</v>
      </c>
      <c r="J73" s="19">
        <f>+I73*F73</f>
        <v>12.5</v>
      </c>
      <c r="K73" s="25" t="s">
        <v>96</v>
      </c>
    </row>
    <row r="74" spans="1:11" ht="48.75" customHeight="1" x14ac:dyDescent="0.3">
      <c r="A74" s="135"/>
      <c r="B74" s="172" t="s">
        <v>140</v>
      </c>
      <c r="C74" s="173"/>
      <c r="D74" s="6" t="s">
        <v>81</v>
      </c>
      <c r="E74" s="6" t="s">
        <v>81</v>
      </c>
      <c r="F74" s="6">
        <v>2.75</v>
      </c>
      <c r="G74" s="6" t="s">
        <v>81</v>
      </c>
      <c r="H74" s="6" t="s">
        <v>81</v>
      </c>
      <c r="I74" s="6">
        <v>5</v>
      </c>
      <c r="J74" s="19">
        <f t="shared" ref="J74:J75" si="5">+I74*F74</f>
        <v>13.75</v>
      </c>
      <c r="K74" s="25" t="s">
        <v>96</v>
      </c>
    </row>
    <row r="75" spans="1:11" ht="52.5" customHeight="1" x14ac:dyDescent="0.3">
      <c r="A75" s="135"/>
      <c r="B75" s="172" t="s">
        <v>140</v>
      </c>
      <c r="C75" s="173"/>
      <c r="D75" s="6" t="s">
        <v>81</v>
      </c>
      <c r="E75" s="6" t="s">
        <v>81</v>
      </c>
      <c r="F75" s="6">
        <v>3</v>
      </c>
      <c r="G75" s="6" t="s">
        <v>81</v>
      </c>
      <c r="H75" s="6" t="s">
        <v>81</v>
      </c>
      <c r="I75" s="6">
        <v>5</v>
      </c>
      <c r="J75" s="19">
        <f t="shared" si="5"/>
        <v>15</v>
      </c>
      <c r="K75" s="25" t="s">
        <v>96</v>
      </c>
    </row>
    <row r="76" spans="1:11" ht="52.5" customHeight="1" x14ac:dyDescent="0.3">
      <c r="A76" s="135"/>
      <c r="B76" s="172" t="s">
        <v>141</v>
      </c>
      <c r="C76" s="173"/>
      <c r="D76" s="6">
        <v>12.8</v>
      </c>
      <c r="E76" s="6" t="s">
        <v>81</v>
      </c>
      <c r="F76" s="6" t="s">
        <v>81</v>
      </c>
      <c r="G76" s="6" t="s">
        <v>81</v>
      </c>
      <c r="H76" s="6" t="s">
        <v>81</v>
      </c>
      <c r="I76" s="6">
        <v>3</v>
      </c>
      <c r="J76" s="19">
        <f>+I76*D76</f>
        <v>38.400000000000006</v>
      </c>
      <c r="K76" s="25" t="s">
        <v>96</v>
      </c>
    </row>
    <row r="77" spans="1:11" ht="52.5" customHeight="1" x14ac:dyDescent="0.3">
      <c r="A77" s="135"/>
      <c r="B77" s="172" t="s">
        <v>142</v>
      </c>
      <c r="C77" s="173"/>
      <c r="D77" s="6">
        <v>22.8</v>
      </c>
      <c r="E77" s="6" t="s">
        <v>81</v>
      </c>
      <c r="F77" s="6" t="s">
        <v>81</v>
      </c>
      <c r="G77" s="6" t="s">
        <v>81</v>
      </c>
      <c r="H77" s="6" t="s">
        <v>81</v>
      </c>
      <c r="I77" s="6" t="s">
        <v>81</v>
      </c>
      <c r="J77" s="8">
        <f>+D77</f>
        <v>22.8</v>
      </c>
      <c r="K77" s="25" t="s">
        <v>143</v>
      </c>
    </row>
    <row r="78" spans="1:11" ht="52.5" customHeight="1" x14ac:dyDescent="0.3">
      <c r="A78" s="135"/>
      <c r="B78" s="172" t="s">
        <v>144</v>
      </c>
      <c r="C78" s="173"/>
      <c r="D78" s="6">
        <v>22.8</v>
      </c>
      <c r="E78" s="6" t="s">
        <v>81</v>
      </c>
      <c r="F78" s="6">
        <v>0.75</v>
      </c>
      <c r="G78" s="6" t="s">
        <v>81</v>
      </c>
      <c r="H78" s="6" t="s">
        <v>81</v>
      </c>
      <c r="I78" s="6" t="s">
        <v>81</v>
      </c>
      <c r="J78" s="8">
        <f>+D78*F78</f>
        <v>17.100000000000001</v>
      </c>
      <c r="K78" s="25" t="s">
        <v>82</v>
      </c>
    </row>
    <row r="79" spans="1:11" ht="47.25" customHeight="1" x14ac:dyDescent="0.3">
      <c r="A79" s="135"/>
      <c r="B79" s="172" t="s">
        <v>145</v>
      </c>
      <c r="C79" s="173"/>
      <c r="D79" s="6">
        <v>37.39</v>
      </c>
      <c r="E79" s="6" t="s">
        <v>81</v>
      </c>
      <c r="F79" s="6" t="s">
        <v>81</v>
      </c>
      <c r="G79" s="6" t="s">
        <v>81</v>
      </c>
      <c r="H79" s="6" t="s">
        <v>81</v>
      </c>
      <c r="I79" s="6" t="s">
        <v>81</v>
      </c>
      <c r="J79" s="8">
        <v>73.540000000000006</v>
      </c>
      <c r="K79" s="25" t="s">
        <v>82</v>
      </c>
    </row>
    <row r="80" spans="1:11" ht="18.75" customHeight="1" x14ac:dyDescent="0.3">
      <c r="A80" s="135"/>
      <c r="B80" s="140" t="s">
        <v>61</v>
      </c>
      <c r="C80" s="141"/>
      <c r="D80" s="141"/>
      <c r="E80" s="141"/>
      <c r="F80" s="141"/>
      <c r="G80" s="141"/>
      <c r="H80" s="141"/>
      <c r="I80" s="141"/>
      <c r="J80" s="142"/>
      <c r="K80" s="25"/>
    </row>
    <row r="81" spans="1:11" ht="18.75" customHeight="1" x14ac:dyDescent="0.3">
      <c r="A81" s="135"/>
      <c r="B81" s="172" t="s">
        <v>146</v>
      </c>
      <c r="C81" s="173"/>
      <c r="D81" s="6">
        <v>5.2</v>
      </c>
      <c r="E81" s="6" t="s">
        <v>81</v>
      </c>
      <c r="F81" s="6" t="s">
        <v>81</v>
      </c>
      <c r="G81" s="9" t="s">
        <v>81</v>
      </c>
      <c r="H81" s="10" t="s">
        <v>81</v>
      </c>
      <c r="I81" s="6">
        <v>12</v>
      </c>
      <c r="J81" s="29">
        <f>+D81*I81</f>
        <v>62.400000000000006</v>
      </c>
      <c r="K81" s="25" t="s">
        <v>96</v>
      </c>
    </row>
    <row r="82" spans="1:11" ht="18.75" customHeight="1" x14ac:dyDescent="0.3">
      <c r="A82" s="135"/>
      <c r="B82" s="172" t="s">
        <v>147</v>
      </c>
      <c r="C82" s="173"/>
      <c r="D82" s="6">
        <v>12.8</v>
      </c>
      <c r="E82" s="6">
        <v>5.2</v>
      </c>
      <c r="F82" s="6">
        <f>+D82*E82</f>
        <v>66.56</v>
      </c>
      <c r="G82" s="9" t="s">
        <v>81</v>
      </c>
      <c r="H82" s="10" t="s">
        <v>81</v>
      </c>
      <c r="I82" s="6">
        <v>1</v>
      </c>
      <c r="J82" s="29">
        <v>67</v>
      </c>
      <c r="K82" s="25" t="s">
        <v>82</v>
      </c>
    </row>
    <row r="83" spans="1:11" ht="18.75" customHeight="1" thickBot="1" x14ac:dyDescent="0.35">
      <c r="A83" s="135"/>
      <c r="B83" s="172" t="s">
        <v>148</v>
      </c>
      <c r="C83" s="173"/>
      <c r="D83" s="6">
        <v>12.8</v>
      </c>
      <c r="E83" s="9" t="s">
        <v>81</v>
      </c>
      <c r="F83" s="9" t="s">
        <v>81</v>
      </c>
      <c r="G83" s="9" t="s">
        <v>81</v>
      </c>
      <c r="H83" s="10" t="s">
        <v>81</v>
      </c>
      <c r="I83" s="6">
        <v>1</v>
      </c>
      <c r="J83" s="29">
        <f>+I83*D83</f>
        <v>12.8</v>
      </c>
      <c r="K83" s="25" t="s">
        <v>143</v>
      </c>
    </row>
    <row r="84" spans="1:11" ht="21.75" customHeight="1" thickBot="1" x14ac:dyDescent="0.35">
      <c r="A84" s="163" t="s">
        <v>102</v>
      </c>
      <c r="B84" s="163"/>
      <c r="C84" s="163"/>
      <c r="D84" s="163"/>
      <c r="E84" s="171"/>
      <c r="F84" s="171"/>
      <c r="G84" s="171"/>
      <c r="H84" s="171"/>
      <c r="I84" s="163"/>
      <c r="J84" s="164"/>
      <c r="K84" s="40"/>
    </row>
    <row r="85" spans="1:11" ht="22.5" customHeight="1" thickBot="1" x14ac:dyDescent="0.35">
      <c r="A85" s="30"/>
      <c r="B85" s="33"/>
      <c r="C85" s="31"/>
      <c r="D85" s="161" t="s">
        <v>103</v>
      </c>
      <c r="E85" s="161"/>
      <c r="F85" s="161"/>
      <c r="G85" s="162"/>
      <c r="H85" s="44"/>
      <c r="I85" s="38"/>
      <c r="J85" s="38"/>
      <c r="K85" s="41"/>
    </row>
    <row r="86" spans="1:11" x14ac:dyDescent="0.3">
      <c r="A86" s="163" t="s">
        <v>104</v>
      </c>
      <c r="B86" s="163"/>
      <c r="C86" s="163"/>
      <c r="D86" s="163"/>
      <c r="E86" s="155"/>
      <c r="F86" s="155"/>
      <c r="G86" s="155"/>
      <c r="H86" s="155"/>
      <c r="I86" s="163"/>
      <c r="J86" s="164"/>
      <c r="K86" s="42"/>
    </row>
    <row r="87" spans="1:11" ht="25.5" customHeight="1" x14ac:dyDescent="0.3">
      <c r="A87" s="39"/>
      <c r="B87" s="185" t="s">
        <v>105</v>
      </c>
      <c r="C87" s="186"/>
      <c r="D87" s="186"/>
      <c r="E87" s="186"/>
      <c r="F87" s="186"/>
      <c r="G87" s="186"/>
      <c r="H87" s="186"/>
      <c r="I87" s="186"/>
      <c r="J87" s="186"/>
      <c r="K87" s="42"/>
    </row>
    <row r="88" spans="1:11" ht="25.5" customHeight="1" x14ac:dyDescent="0.3">
      <c r="A88" s="34"/>
      <c r="B88" s="167" t="s">
        <v>105</v>
      </c>
      <c r="C88" s="168"/>
      <c r="D88" s="168"/>
      <c r="E88" s="168"/>
      <c r="F88" s="168"/>
      <c r="G88" s="168"/>
      <c r="H88" s="168"/>
      <c r="I88" s="168"/>
      <c r="J88" s="168"/>
      <c r="K88" s="42"/>
    </row>
    <row r="89" spans="1:11" ht="25.5" customHeight="1" x14ac:dyDescent="0.3">
      <c r="A89" s="34"/>
      <c r="B89" s="167" t="s">
        <v>105</v>
      </c>
      <c r="C89" s="168"/>
      <c r="D89" s="168"/>
      <c r="E89" s="168"/>
      <c r="F89" s="168"/>
      <c r="G89" s="168"/>
      <c r="H89" s="168"/>
      <c r="I89" s="168"/>
      <c r="J89" s="168"/>
      <c r="K89" s="42"/>
    </row>
    <row r="90" spans="1:11" ht="25.5" customHeight="1" thickBot="1" x14ac:dyDescent="0.35">
      <c r="A90" s="35"/>
      <c r="B90" s="169" t="s">
        <v>105</v>
      </c>
      <c r="C90" s="170"/>
      <c r="D90" s="170"/>
      <c r="E90" s="170"/>
      <c r="F90" s="170"/>
      <c r="G90" s="170"/>
      <c r="H90" s="170"/>
      <c r="I90" s="170"/>
      <c r="J90" s="170"/>
      <c r="K90" s="42"/>
    </row>
    <row r="91" spans="1:11" ht="15" thickBot="1" x14ac:dyDescent="0.35">
      <c r="A91" s="146" t="s">
        <v>106</v>
      </c>
      <c r="B91" s="147"/>
      <c r="C91" s="147"/>
      <c r="D91" s="147"/>
      <c r="E91" s="147"/>
      <c r="F91" s="147"/>
      <c r="G91" s="147"/>
      <c r="H91" s="147"/>
      <c r="I91" s="147"/>
      <c r="J91" s="148"/>
      <c r="K91" s="42"/>
    </row>
    <row r="92" spans="1:11" ht="27.6" x14ac:dyDescent="0.3">
      <c r="A92" s="34"/>
      <c r="B92" s="36" t="s">
        <v>175</v>
      </c>
      <c r="C92" s="149" t="s">
        <v>107</v>
      </c>
      <c r="D92" s="149"/>
      <c r="E92" s="149"/>
      <c r="F92" s="149"/>
      <c r="G92" s="149"/>
      <c r="H92" s="149"/>
      <c r="I92" s="149"/>
      <c r="J92" s="150"/>
      <c r="K92" s="42"/>
    </row>
    <row r="93" spans="1:11" ht="27.6" x14ac:dyDescent="0.3">
      <c r="A93" s="34"/>
      <c r="B93" s="37" t="s">
        <v>176</v>
      </c>
      <c r="C93" s="151"/>
      <c r="D93" s="151"/>
      <c r="E93" s="151"/>
      <c r="F93" s="151"/>
      <c r="G93" s="151"/>
      <c r="H93" s="151"/>
      <c r="I93" s="151"/>
      <c r="J93" s="152"/>
      <c r="K93" s="42"/>
    </row>
    <row r="94" spans="1:11" ht="42" thickBot="1" x14ac:dyDescent="0.35">
      <c r="A94" s="34"/>
      <c r="B94" s="187" t="s">
        <v>177</v>
      </c>
      <c r="C94" s="153"/>
      <c r="D94" s="153"/>
      <c r="E94" s="153"/>
      <c r="F94" s="153"/>
      <c r="G94" s="153"/>
      <c r="H94" s="153"/>
      <c r="I94" s="153"/>
      <c r="J94" s="154"/>
      <c r="K94" s="42"/>
    </row>
    <row r="95" spans="1:11" x14ac:dyDescent="0.3">
      <c r="A95" s="146" t="s">
        <v>108</v>
      </c>
      <c r="B95" s="155"/>
      <c r="C95" s="155"/>
      <c r="D95" s="155"/>
      <c r="E95" s="155"/>
      <c r="F95" s="155"/>
      <c r="G95" s="155"/>
      <c r="H95" s="155"/>
      <c r="I95" s="155"/>
      <c r="J95" s="156"/>
      <c r="K95" s="42"/>
    </row>
    <row r="96" spans="1:11" ht="36" customHeight="1" x14ac:dyDescent="0.3">
      <c r="A96" s="14" t="s">
        <v>109</v>
      </c>
      <c r="B96" s="157" t="s">
        <v>110</v>
      </c>
      <c r="C96" s="157"/>
      <c r="D96" s="157"/>
      <c r="E96" s="157"/>
      <c r="F96" s="157"/>
      <c r="G96" s="157"/>
      <c r="H96" s="157"/>
      <c r="I96" s="157"/>
      <c r="J96" s="158"/>
      <c r="K96" s="42"/>
    </row>
    <row r="97" spans="1:11" ht="36" customHeight="1" thickBot="1" x14ac:dyDescent="0.35">
      <c r="A97" s="15" t="s">
        <v>111</v>
      </c>
      <c r="B97" s="159" t="s">
        <v>112</v>
      </c>
      <c r="C97" s="159"/>
      <c r="D97" s="159"/>
      <c r="E97" s="159"/>
      <c r="F97" s="159"/>
      <c r="G97" s="159"/>
      <c r="H97" s="159"/>
      <c r="I97" s="159"/>
      <c r="J97" s="160"/>
      <c r="K97" s="43"/>
    </row>
  </sheetData>
  <mergeCells count="120">
    <mergeCell ref="B90:J90"/>
    <mergeCell ref="A91:J91"/>
    <mergeCell ref="C92:J94"/>
    <mergeCell ref="A95:J95"/>
    <mergeCell ref="B96:J96"/>
    <mergeCell ref="B97:J97"/>
    <mergeCell ref="A84:J84"/>
    <mergeCell ref="D85:G85"/>
    <mergeCell ref="A86:J86"/>
    <mergeCell ref="B87:J87"/>
    <mergeCell ref="B88:J88"/>
    <mergeCell ref="B89:J89"/>
    <mergeCell ref="B78:C78"/>
    <mergeCell ref="B79:C79"/>
    <mergeCell ref="B80:J80"/>
    <mergeCell ref="B81:C81"/>
    <mergeCell ref="B82:C82"/>
    <mergeCell ref="B83:C83"/>
    <mergeCell ref="B72:J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J65"/>
    <mergeCell ref="B52:F52"/>
    <mergeCell ref="G52:I52"/>
    <mergeCell ref="A53:K53"/>
    <mergeCell ref="A54:A83"/>
    <mergeCell ref="B54:C54"/>
    <mergeCell ref="B55:J55"/>
    <mergeCell ref="B56:C56"/>
    <mergeCell ref="B57:J57"/>
    <mergeCell ref="B58:C58"/>
    <mergeCell ref="B59:C59"/>
    <mergeCell ref="B49:F49"/>
    <mergeCell ref="G49:H49"/>
    <mergeCell ref="B50:F50"/>
    <mergeCell ref="G50:I50"/>
    <mergeCell ref="B51:F51"/>
    <mergeCell ref="G51:J51"/>
    <mergeCell ref="B46:F46"/>
    <mergeCell ref="G46:H46"/>
    <mergeCell ref="B47:F47"/>
    <mergeCell ref="G47:H47"/>
    <mergeCell ref="B48:F48"/>
    <mergeCell ref="G48:H48"/>
    <mergeCell ref="B42:F42"/>
    <mergeCell ref="B43:F43"/>
    <mergeCell ref="G43:J43"/>
    <mergeCell ref="B44:F44"/>
    <mergeCell ref="G44:I44"/>
    <mergeCell ref="B45:F45"/>
    <mergeCell ref="G45:J45"/>
    <mergeCell ref="B36:F36"/>
    <mergeCell ref="B37:F37"/>
    <mergeCell ref="B38:J38"/>
    <mergeCell ref="B39:F39"/>
    <mergeCell ref="B40:F40"/>
    <mergeCell ref="B41:J41"/>
    <mergeCell ref="B30:F30"/>
    <mergeCell ref="B31:J31"/>
    <mergeCell ref="B32:F32"/>
    <mergeCell ref="B33:F33"/>
    <mergeCell ref="B34:F34"/>
    <mergeCell ref="B35:J35"/>
    <mergeCell ref="B24:F24"/>
    <mergeCell ref="B25:F25"/>
    <mergeCell ref="B26:F26"/>
    <mergeCell ref="B27:F27"/>
    <mergeCell ref="B28:J28"/>
    <mergeCell ref="B29:F29"/>
    <mergeCell ref="B17:F17"/>
    <mergeCell ref="B18:F18"/>
    <mergeCell ref="B19:F19"/>
    <mergeCell ref="B20:F20"/>
    <mergeCell ref="B21:F21"/>
    <mergeCell ref="B23:F23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B340-5B70-468C-9450-5D5AC5DCA3EC}">
  <dimension ref="A1:K82"/>
  <sheetViews>
    <sheetView showGridLines="0" zoomScaleNormal="100" workbookViewId="0">
      <selection activeCell="G17" sqref="G17"/>
    </sheetView>
  </sheetViews>
  <sheetFormatPr baseColWidth="10" defaultColWidth="9.109375" defaultRowHeight="14.4" x14ac:dyDescent="0.3"/>
  <cols>
    <col min="1" max="1" width="4.109375" customWidth="1"/>
    <col min="2" max="2" width="15.5546875" customWidth="1"/>
    <col min="3" max="6" width="13.88671875" customWidth="1"/>
    <col min="7" max="7" width="12.109375" customWidth="1"/>
    <col min="8" max="8" width="13.5546875" customWidth="1"/>
    <col min="9" max="10" width="15.88671875" customWidth="1"/>
    <col min="11" max="11" width="4.44140625" customWidth="1"/>
  </cols>
  <sheetData>
    <row r="1" spans="1:11" ht="15" thickBot="1" x14ac:dyDescent="0.3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" thickBot="1" x14ac:dyDescent="0.3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x14ac:dyDescent="0.3">
      <c r="A3" s="23"/>
      <c r="B3" s="24" t="s">
        <v>2</v>
      </c>
      <c r="C3" s="91" t="s">
        <v>3</v>
      </c>
      <c r="D3" s="91"/>
      <c r="E3" s="91"/>
      <c r="F3" s="92" t="s">
        <v>4</v>
      </c>
      <c r="G3" s="92"/>
      <c r="H3" s="181">
        <v>45365</v>
      </c>
      <c r="I3" s="182"/>
      <c r="J3" s="182"/>
      <c r="K3" s="12"/>
    </row>
    <row r="4" spans="1:11" x14ac:dyDescent="0.3">
      <c r="A4" s="11"/>
      <c r="B4" s="1" t="s">
        <v>5</v>
      </c>
      <c r="C4" s="78" t="s">
        <v>6</v>
      </c>
      <c r="D4" s="78"/>
      <c r="E4" s="78"/>
      <c r="F4" s="79" t="s">
        <v>7</v>
      </c>
      <c r="G4" s="79"/>
      <c r="H4" s="78" t="s">
        <v>8</v>
      </c>
      <c r="I4" s="78"/>
      <c r="J4" s="78"/>
      <c r="K4" s="12"/>
    </row>
    <row r="5" spans="1:11" x14ac:dyDescent="0.3">
      <c r="A5" s="11"/>
      <c r="B5" s="1" t="s">
        <v>9</v>
      </c>
      <c r="C5" s="78" t="s">
        <v>8</v>
      </c>
      <c r="D5" s="78"/>
      <c r="E5" s="78"/>
      <c r="F5" s="79" t="s">
        <v>10</v>
      </c>
      <c r="G5" s="79"/>
      <c r="H5" s="78" t="s">
        <v>8</v>
      </c>
      <c r="I5" s="78"/>
      <c r="J5" s="78"/>
      <c r="K5" s="12"/>
    </row>
    <row r="6" spans="1:11" x14ac:dyDescent="0.3">
      <c r="A6" s="80" t="s">
        <v>11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x14ac:dyDescent="0.3">
      <c r="A7" s="11"/>
      <c r="B7" s="7" t="s">
        <v>12</v>
      </c>
      <c r="C7" s="83" t="s">
        <v>8</v>
      </c>
      <c r="D7" s="83"/>
      <c r="E7" s="83"/>
      <c r="F7" s="84" t="s">
        <v>13</v>
      </c>
      <c r="G7" s="84"/>
      <c r="H7" s="78" t="s">
        <v>8</v>
      </c>
      <c r="I7" s="78"/>
      <c r="J7" s="78"/>
      <c r="K7" s="12"/>
    </row>
    <row r="8" spans="1:11" ht="26.25" customHeight="1" x14ac:dyDescent="0.3">
      <c r="A8" s="11"/>
      <c r="B8" s="7" t="s">
        <v>14</v>
      </c>
      <c r="C8" s="83" t="s">
        <v>8</v>
      </c>
      <c r="D8" s="83"/>
      <c r="E8" s="83"/>
      <c r="F8" s="84" t="s">
        <v>15</v>
      </c>
      <c r="G8" s="84"/>
      <c r="H8" s="78" t="s">
        <v>8</v>
      </c>
      <c r="I8" s="78"/>
      <c r="J8" s="78"/>
      <c r="K8" s="12"/>
    </row>
    <row r="9" spans="1:11" x14ac:dyDescent="0.3">
      <c r="A9" s="106"/>
      <c r="B9" s="107" t="s">
        <v>16</v>
      </c>
      <c r="C9" s="108" t="s">
        <v>8</v>
      </c>
      <c r="D9" s="108"/>
      <c r="E9" s="109"/>
      <c r="F9" s="84" t="s">
        <v>17</v>
      </c>
      <c r="G9" s="84"/>
      <c r="H9" s="78" t="s">
        <v>8</v>
      </c>
      <c r="I9" s="78"/>
      <c r="J9" s="78"/>
      <c r="K9" s="12"/>
    </row>
    <row r="10" spans="1:11" ht="26.25" customHeight="1" x14ac:dyDescent="0.3">
      <c r="A10" s="106"/>
      <c r="B10" s="107"/>
      <c r="C10" s="110"/>
      <c r="D10" s="110"/>
      <c r="E10" s="111"/>
      <c r="F10" s="84" t="s">
        <v>18</v>
      </c>
      <c r="G10" s="84"/>
      <c r="H10" s="78" t="s">
        <v>8</v>
      </c>
      <c r="I10" s="78"/>
      <c r="J10" s="78"/>
      <c r="K10" s="12"/>
    </row>
    <row r="11" spans="1:11" x14ac:dyDescent="0.3">
      <c r="A11" s="80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</row>
    <row r="12" spans="1:11" x14ac:dyDescent="0.3">
      <c r="A12" s="96" t="s">
        <v>20</v>
      </c>
      <c r="B12" s="97"/>
      <c r="C12" s="97"/>
      <c r="D12" s="97"/>
      <c r="E12" s="97"/>
      <c r="F12" s="98"/>
      <c r="G12" s="16" t="s">
        <v>21</v>
      </c>
      <c r="H12" s="16" t="s">
        <v>22</v>
      </c>
      <c r="I12" s="16" t="s">
        <v>23</v>
      </c>
      <c r="J12" s="16" t="s">
        <v>24</v>
      </c>
      <c r="K12" s="12"/>
    </row>
    <row r="13" spans="1:11" x14ac:dyDescent="0.3">
      <c r="A13" s="45">
        <v>1</v>
      </c>
      <c r="B13" s="99" t="s">
        <v>25</v>
      </c>
      <c r="C13" s="100"/>
      <c r="D13" s="100"/>
      <c r="E13" s="100"/>
      <c r="F13" s="100"/>
      <c r="G13" s="100"/>
      <c r="H13" s="100"/>
      <c r="I13" s="100"/>
      <c r="J13" s="101"/>
      <c r="K13" s="12"/>
    </row>
    <row r="14" spans="1:11" x14ac:dyDescent="0.3">
      <c r="A14" s="13" t="s">
        <v>26</v>
      </c>
      <c r="B14" s="102" t="s">
        <v>27</v>
      </c>
      <c r="C14" s="102"/>
      <c r="D14" s="102"/>
      <c r="E14" s="102"/>
      <c r="F14" s="102"/>
      <c r="G14" s="6" t="s">
        <v>28</v>
      </c>
      <c r="H14" s="6">
        <f>6.4*12.4</f>
        <v>79.360000000000014</v>
      </c>
      <c r="I14" s="17">
        <v>0</v>
      </c>
      <c r="J14" s="17">
        <v>0</v>
      </c>
      <c r="K14" s="12"/>
    </row>
    <row r="15" spans="1:11" x14ac:dyDescent="0.3">
      <c r="A15" s="45">
        <v>2</v>
      </c>
      <c r="B15" s="99" t="s">
        <v>29</v>
      </c>
      <c r="C15" s="100"/>
      <c r="D15" s="100"/>
      <c r="E15" s="100"/>
      <c r="F15" s="100"/>
      <c r="G15" s="100"/>
      <c r="H15" s="100"/>
      <c r="I15" s="100"/>
      <c r="J15" s="101"/>
      <c r="K15" s="12"/>
    </row>
    <row r="16" spans="1:11" x14ac:dyDescent="0.3">
      <c r="A16" s="13" t="s">
        <v>30</v>
      </c>
      <c r="B16" s="103" t="s">
        <v>31</v>
      </c>
      <c r="C16" s="104"/>
      <c r="D16" s="104"/>
      <c r="E16" s="104"/>
      <c r="F16" s="105"/>
      <c r="G16" s="6" t="s">
        <v>28</v>
      </c>
      <c r="H16" s="6">
        <f>6.4*12.4</f>
        <v>79.360000000000014</v>
      </c>
      <c r="I16" s="17">
        <v>0</v>
      </c>
      <c r="J16" s="17">
        <v>0</v>
      </c>
      <c r="K16" s="12"/>
    </row>
    <row r="17" spans="1:11" ht="61.5" customHeight="1" x14ac:dyDescent="0.3">
      <c r="A17" s="13" t="s">
        <v>32</v>
      </c>
      <c r="B17" s="112" t="s">
        <v>33</v>
      </c>
      <c r="C17" s="112"/>
      <c r="D17" s="112"/>
      <c r="E17" s="112"/>
      <c r="F17" s="112"/>
      <c r="G17" s="6" t="s">
        <v>34</v>
      </c>
      <c r="H17" s="8">
        <f>10.8+J52+J53</f>
        <v>11.202909257822892</v>
      </c>
      <c r="I17" s="17">
        <v>0</v>
      </c>
      <c r="J17" s="17">
        <v>0</v>
      </c>
      <c r="K17" s="12"/>
    </row>
    <row r="18" spans="1:11" ht="18" customHeight="1" x14ac:dyDescent="0.3">
      <c r="A18" s="13" t="s">
        <v>35</v>
      </c>
      <c r="B18" s="103" t="s">
        <v>36</v>
      </c>
      <c r="C18" s="104"/>
      <c r="D18" s="104"/>
      <c r="E18" s="104"/>
      <c r="F18" s="105"/>
      <c r="G18" s="6" t="s">
        <v>34</v>
      </c>
      <c r="H18" s="8">
        <f>72*0.1</f>
        <v>7.2</v>
      </c>
      <c r="I18" s="17"/>
      <c r="J18" s="17"/>
      <c r="K18" s="12"/>
    </row>
    <row r="19" spans="1:11" ht="17.25" customHeight="1" x14ac:dyDescent="0.3">
      <c r="A19" s="13" t="s">
        <v>37</v>
      </c>
      <c r="B19" s="112" t="s">
        <v>38</v>
      </c>
      <c r="C19" s="112"/>
      <c r="D19" s="112"/>
      <c r="E19" s="112"/>
      <c r="F19" s="112"/>
      <c r="G19" s="6" t="s">
        <v>34</v>
      </c>
      <c r="H19" s="8">
        <v>72</v>
      </c>
      <c r="I19" s="17"/>
      <c r="J19" s="17"/>
      <c r="K19" s="12"/>
    </row>
    <row r="20" spans="1:11" ht="16.5" customHeight="1" x14ac:dyDescent="0.3">
      <c r="A20" s="13" t="s">
        <v>39</v>
      </c>
      <c r="B20" s="112" t="s">
        <v>40</v>
      </c>
      <c r="C20" s="112"/>
      <c r="D20" s="112"/>
      <c r="E20" s="112"/>
      <c r="F20" s="112"/>
      <c r="G20" s="6" t="s">
        <v>34</v>
      </c>
      <c r="H20" s="8">
        <f>72*0.05</f>
        <v>3.6</v>
      </c>
      <c r="I20" s="17"/>
      <c r="J20" s="17"/>
      <c r="K20" s="12"/>
    </row>
    <row r="21" spans="1:11" ht="17.25" customHeight="1" x14ac:dyDescent="0.3">
      <c r="A21" s="45">
        <v>3</v>
      </c>
      <c r="B21" s="3" t="s">
        <v>41</v>
      </c>
      <c r="C21" s="4"/>
      <c r="D21" s="4"/>
      <c r="E21" s="4"/>
      <c r="F21" s="4"/>
      <c r="G21" s="4"/>
      <c r="H21" s="4"/>
      <c r="I21" s="4"/>
      <c r="J21" s="5"/>
      <c r="K21" s="12"/>
    </row>
    <row r="22" spans="1:11" ht="33.75" customHeight="1" x14ac:dyDescent="0.3">
      <c r="A22" s="13" t="s">
        <v>42</v>
      </c>
      <c r="B22" s="112" t="s">
        <v>43</v>
      </c>
      <c r="C22" s="112"/>
      <c r="D22" s="112"/>
      <c r="E22" s="112"/>
      <c r="F22" s="112"/>
      <c r="G22" s="6" t="s">
        <v>28</v>
      </c>
      <c r="H22" s="8">
        <f>12*6</f>
        <v>72</v>
      </c>
      <c r="I22" s="183"/>
      <c r="J22" s="184"/>
      <c r="K22" s="12"/>
    </row>
    <row r="23" spans="1:11" ht="33.75" customHeight="1" x14ac:dyDescent="0.3">
      <c r="A23" s="13" t="s">
        <v>44</v>
      </c>
      <c r="B23" s="112" t="s">
        <v>45</v>
      </c>
      <c r="C23" s="113"/>
      <c r="D23" s="113"/>
      <c r="E23" s="113"/>
      <c r="F23" s="113"/>
      <c r="G23" s="6" t="s">
        <v>46</v>
      </c>
      <c r="H23" s="6">
        <v>10</v>
      </c>
      <c r="I23" s="17">
        <v>0</v>
      </c>
      <c r="J23" s="17">
        <v>0</v>
      </c>
      <c r="K23" s="12"/>
    </row>
    <row r="24" spans="1:11" ht="33.75" customHeight="1" x14ac:dyDescent="0.3">
      <c r="A24" s="13" t="s">
        <v>47</v>
      </c>
      <c r="B24" s="112" t="s">
        <v>48</v>
      </c>
      <c r="C24" s="113"/>
      <c r="D24" s="113"/>
      <c r="E24" s="113"/>
      <c r="F24" s="113"/>
      <c r="G24" s="6" t="s">
        <v>46</v>
      </c>
      <c r="H24" s="6">
        <v>4</v>
      </c>
      <c r="I24" s="17"/>
      <c r="J24" s="17"/>
      <c r="K24" s="12"/>
    </row>
    <row r="25" spans="1:11" ht="18.75" customHeight="1" x14ac:dyDescent="0.3">
      <c r="A25" s="13" t="s">
        <v>49</v>
      </c>
      <c r="B25" s="103" t="s">
        <v>50</v>
      </c>
      <c r="C25" s="104"/>
      <c r="D25" s="104"/>
      <c r="E25" s="104"/>
      <c r="F25" s="105"/>
      <c r="G25" s="6" t="s">
        <v>28</v>
      </c>
      <c r="H25" s="6">
        <v>72</v>
      </c>
      <c r="I25" s="17">
        <v>0</v>
      </c>
      <c r="J25" s="17">
        <v>0</v>
      </c>
      <c r="K25" s="12"/>
    </row>
    <row r="26" spans="1:11" x14ac:dyDescent="0.3">
      <c r="A26" s="13">
        <v>4</v>
      </c>
      <c r="B26" s="99" t="s">
        <v>51</v>
      </c>
      <c r="C26" s="100"/>
      <c r="D26" s="100"/>
      <c r="E26" s="100"/>
      <c r="F26" s="100"/>
      <c r="G26" s="100"/>
      <c r="H26" s="100"/>
      <c r="I26" s="100"/>
      <c r="J26" s="101"/>
      <c r="K26" s="12"/>
    </row>
    <row r="27" spans="1:11" ht="66" customHeight="1" x14ac:dyDescent="0.3">
      <c r="A27" s="13" t="s">
        <v>52</v>
      </c>
      <c r="B27" s="112" t="s">
        <v>53</v>
      </c>
      <c r="C27" s="112"/>
      <c r="D27" s="112"/>
      <c r="E27" s="112"/>
      <c r="F27" s="112"/>
      <c r="G27" s="6" t="s">
        <v>28</v>
      </c>
      <c r="H27" s="8">
        <v>72</v>
      </c>
      <c r="I27" s="17">
        <v>0</v>
      </c>
      <c r="J27" s="17">
        <v>0</v>
      </c>
      <c r="K27" s="12"/>
    </row>
    <row r="28" spans="1:11" ht="17.25" customHeight="1" x14ac:dyDescent="0.3">
      <c r="A28" s="13">
        <v>5</v>
      </c>
      <c r="B28" s="99" t="s">
        <v>54</v>
      </c>
      <c r="C28" s="100"/>
      <c r="D28" s="100"/>
      <c r="E28" s="100"/>
      <c r="F28" s="100"/>
      <c r="G28" s="100"/>
      <c r="H28" s="100"/>
      <c r="I28" s="100"/>
      <c r="J28" s="101"/>
      <c r="K28" s="12"/>
    </row>
    <row r="29" spans="1:11" ht="30.75" customHeight="1" x14ac:dyDescent="0.3">
      <c r="A29" s="13" t="s">
        <v>55</v>
      </c>
      <c r="B29" s="112" t="s">
        <v>56</v>
      </c>
      <c r="C29" s="112"/>
      <c r="D29" s="112"/>
      <c r="E29" s="112"/>
      <c r="F29" s="112"/>
      <c r="G29" s="6" t="s">
        <v>46</v>
      </c>
      <c r="H29" s="6">
        <v>2</v>
      </c>
      <c r="I29" s="17">
        <v>0</v>
      </c>
      <c r="J29" s="17">
        <v>0</v>
      </c>
      <c r="K29" s="12"/>
    </row>
    <row r="30" spans="1:11" ht="30.75" customHeight="1" x14ac:dyDescent="0.3">
      <c r="A30" s="13" t="s">
        <v>57</v>
      </c>
      <c r="B30" s="112" t="s">
        <v>58</v>
      </c>
      <c r="C30" s="112"/>
      <c r="D30" s="112"/>
      <c r="E30" s="112"/>
      <c r="F30" s="112"/>
      <c r="G30" s="6" t="s">
        <v>46</v>
      </c>
      <c r="H30" s="6">
        <v>1</v>
      </c>
      <c r="I30" s="17"/>
      <c r="J30" s="17"/>
      <c r="K30" s="12"/>
    </row>
    <row r="31" spans="1:11" ht="30.75" customHeight="1" x14ac:dyDescent="0.3">
      <c r="A31" s="13">
        <v>5.3</v>
      </c>
      <c r="B31" s="112" t="s">
        <v>59</v>
      </c>
      <c r="C31" s="112"/>
      <c r="D31" s="112"/>
      <c r="E31" s="112"/>
      <c r="F31" s="112"/>
      <c r="G31" s="6" t="s">
        <v>46</v>
      </c>
      <c r="H31" s="6">
        <v>1</v>
      </c>
      <c r="I31" s="17"/>
      <c r="J31" s="17"/>
      <c r="K31" s="12"/>
    </row>
    <row r="32" spans="1:11" ht="30.75" customHeight="1" x14ac:dyDescent="0.3">
      <c r="A32" s="13">
        <v>5.4</v>
      </c>
      <c r="B32" s="103" t="s">
        <v>60</v>
      </c>
      <c r="C32" s="104"/>
      <c r="D32" s="104"/>
      <c r="E32" s="104"/>
      <c r="F32" s="105"/>
      <c r="G32" s="6" t="s">
        <v>46</v>
      </c>
      <c r="H32" s="6">
        <v>2</v>
      </c>
      <c r="I32" s="17"/>
      <c r="J32" s="17"/>
      <c r="K32" s="12"/>
    </row>
    <row r="33" spans="1:11" x14ac:dyDescent="0.3">
      <c r="A33" s="45">
        <v>6</v>
      </c>
      <c r="B33" s="99" t="s">
        <v>61</v>
      </c>
      <c r="C33" s="100"/>
      <c r="D33" s="100"/>
      <c r="E33" s="100"/>
      <c r="F33" s="100"/>
      <c r="G33" s="100"/>
      <c r="H33" s="100"/>
      <c r="I33" s="100"/>
      <c r="J33" s="101"/>
      <c r="K33" s="12"/>
    </row>
    <row r="34" spans="1:11" ht="63" customHeight="1" x14ac:dyDescent="0.3">
      <c r="A34" s="13">
        <v>6.1</v>
      </c>
      <c r="B34" s="112" t="s">
        <v>62</v>
      </c>
      <c r="C34" s="112"/>
      <c r="D34" s="112"/>
      <c r="E34" s="112"/>
      <c r="F34" s="112"/>
      <c r="G34" s="6" t="s">
        <v>28</v>
      </c>
      <c r="H34" s="6">
        <v>181</v>
      </c>
      <c r="I34" s="17">
        <v>0</v>
      </c>
      <c r="J34" s="17">
        <v>0</v>
      </c>
      <c r="K34" s="12"/>
    </row>
    <row r="35" spans="1:11" x14ac:dyDescent="0.3">
      <c r="A35" s="45">
        <v>8</v>
      </c>
      <c r="B35" s="99" t="s">
        <v>63</v>
      </c>
      <c r="C35" s="100"/>
      <c r="D35" s="100"/>
      <c r="E35" s="100"/>
      <c r="F35" s="100"/>
      <c r="G35" s="100"/>
      <c r="H35" s="100"/>
      <c r="I35" s="100"/>
      <c r="J35" s="101"/>
      <c r="K35" s="12"/>
    </row>
    <row r="36" spans="1:11" ht="36" customHeight="1" x14ac:dyDescent="0.3">
      <c r="A36" s="13">
        <v>8.1</v>
      </c>
      <c r="B36" s="112" t="s">
        <v>64</v>
      </c>
      <c r="C36" s="113"/>
      <c r="D36" s="113"/>
      <c r="E36" s="113"/>
      <c r="F36" s="113"/>
      <c r="G36" s="6" t="s">
        <v>28</v>
      </c>
      <c r="H36" s="6">
        <f>6.4*12.4</f>
        <v>79.360000000000014</v>
      </c>
      <c r="I36" s="17">
        <v>0</v>
      </c>
      <c r="J36" s="17">
        <v>0</v>
      </c>
      <c r="K36" s="12"/>
    </row>
    <row r="37" spans="1:11" ht="6.75" customHeight="1" thickBot="1" x14ac:dyDescent="0.35">
      <c r="A37" s="2"/>
      <c r="B37" s="114"/>
      <c r="C37" s="115"/>
      <c r="D37" s="115"/>
      <c r="E37" s="115"/>
      <c r="F37" s="115"/>
      <c r="G37" s="116"/>
      <c r="H37" s="117"/>
      <c r="I37" s="117"/>
      <c r="J37" s="118"/>
      <c r="K37" s="12"/>
    </row>
    <row r="38" spans="1:11" x14ac:dyDescent="0.3">
      <c r="A38" s="2"/>
      <c r="B38" s="119"/>
      <c r="C38" s="119"/>
      <c r="D38" s="119"/>
      <c r="E38" s="119"/>
      <c r="F38" s="119"/>
      <c r="G38" s="120" t="s">
        <v>65</v>
      </c>
      <c r="H38" s="121"/>
      <c r="I38" s="121"/>
      <c r="J38" s="20">
        <v>0</v>
      </c>
      <c r="K38" s="12"/>
    </row>
    <row r="39" spans="1:11" ht="7.5" customHeight="1" x14ac:dyDescent="0.3">
      <c r="A39" s="2"/>
      <c r="B39" s="119"/>
      <c r="C39" s="119"/>
      <c r="D39" s="119"/>
      <c r="E39" s="119"/>
      <c r="F39" s="119"/>
      <c r="G39" s="122"/>
      <c r="H39" s="123"/>
      <c r="I39" s="123"/>
      <c r="J39" s="127"/>
      <c r="K39" s="12"/>
    </row>
    <row r="40" spans="1:11" x14ac:dyDescent="0.3">
      <c r="A40" s="2"/>
      <c r="B40" s="119"/>
      <c r="C40" s="119"/>
      <c r="D40" s="119"/>
      <c r="E40" s="119"/>
      <c r="F40" s="119"/>
      <c r="G40" s="122" t="s">
        <v>66</v>
      </c>
      <c r="H40" s="123"/>
      <c r="I40" s="2"/>
      <c r="J40" s="21">
        <v>0</v>
      </c>
      <c r="K40" s="12"/>
    </row>
    <row r="41" spans="1:11" x14ac:dyDescent="0.3">
      <c r="A41" s="2"/>
      <c r="B41" s="119"/>
      <c r="C41" s="119"/>
      <c r="D41" s="119"/>
      <c r="E41" s="119"/>
      <c r="F41" s="119"/>
      <c r="G41" s="122" t="s">
        <v>67</v>
      </c>
      <c r="H41" s="123"/>
      <c r="I41" s="2"/>
      <c r="J41" s="21">
        <v>0</v>
      </c>
      <c r="K41" s="12"/>
    </row>
    <row r="42" spans="1:11" x14ac:dyDescent="0.3">
      <c r="A42" s="2"/>
      <c r="B42" s="119"/>
      <c r="C42" s="119"/>
      <c r="D42" s="119"/>
      <c r="E42" s="119"/>
      <c r="F42" s="119"/>
      <c r="G42" s="122" t="s">
        <v>68</v>
      </c>
      <c r="H42" s="123"/>
      <c r="I42" s="2"/>
      <c r="J42" s="21">
        <v>0</v>
      </c>
      <c r="K42" s="12"/>
    </row>
    <row r="43" spans="1:11" x14ac:dyDescent="0.3">
      <c r="A43" s="2"/>
      <c r="B43" s="124"/>
      <c r="C43" s="124"/>
      <c r="D43" s="124"/>
      <c r="E43" s="124"/>
      <c r="F43" s="124"/>
      <c r="G43" s="122" t="s">
        <v>69</v>
      </c>
      <c r="H43" s="123"/>
      <c r="I43" s="2"/>
      <c r="J43" s="21">
        <v>0</v>
      </c>
      <c r="K43" s="12"/>
    </row>
    <row r="44" spans="1:11" x14ac:dyDescent="0.3">
      <c r="A44" s="2"/>
      <c r="B44" s="119"/>
      <c r="C44" s="119"/>
      <c r="D44" s="119"/>
      <c r="E44" s="119"/>
      <c r="F44" s="119"/>
      <c r="G44" s="125" t="s">
        <v>70</v>
      </c>
      <c r="H44" s="126"/>
      <c r="I44" s="126"/>
      <c r="J44" s="21">
        <v>0</v>
      </c>
      <c r="K44" s="12"/>
    </row>
    <row r="45" spans="1:11" ht="7.5" customHeight="1" x14ac:dyDescent="0.3">
      <c r="A45" s="2"/>
      <c r="B45" s="119"/>
      <c r="C45" s="119"/>
      <c r="D45" s="119"/>
      <c r="E45" s="119"/>
      <c r="F45" s="119"/>
      <c r="G45" s="122"/>
      <c r="H45" s="123"/>
      <c r="I45" s="123"/>
      <c r="J45" s="127"/>
      <c r="K45" s="12"/>
    </row>
    <row r="46" spans="1:11" ht="15" thickBot="1" x14ac:dyDescent="0.35">
      <c r="A46" s="2"/>
      <c r="B46" s="119"/>
      <c r="C46" s="119"/>
      <c r="D46" s="119"/>
      <c r="E46" s="119"/>
      <c r="F46" s="119"/>
      <c r="G46" s="132" t="s">
        <v>71</v>
      </c>
      <c r="H46" s="133"/>
      <c r="I46" s="133"/>
      <c r="J46" s="22">
        <v>0</v>
      </c>
      <c r="K46" s="12"/>
    </row>
    <row r="47" spans="1:11" ht="15" thickBot="1" x14ac:dyDescent="0.35">
      <c r="A47" s="80" t="s">
        <v>72</v>
      </c>
      <c r="B47" s="81"/>
      <c r="C47" s="81"/>
      <c r="D47" s="81"/>
      <c r="E47" s="81"/>
      <c r="F47" s="81"/>
      <c r="G47" s="81"/>
      <c r="H47" s="81"/>
      <c r="I47" s="81"/>
      <c r="J47" s="81"/>
      <c r="K47" s="82"/>
    </row>
    <row r="48" spans="1:11" x14ac:dyDescent="0.3">
      <c r="A48" s="134"/>
      <c r="B48" s="136" t="s">
        <v>73</v>
      </c>
      <c r="C48" s="137"/>
      <c r="D48" s="27" t="s">
        <v>74</v>
      </c>
      <c r="E48" s="27" t="s">
        <v>75</v>
      </c>
      <c r="F48" s="27" t="s">
        <v>76</v>
      </c>
      <c r="G48" s="27" t="s">
        <v>77</v>
      </c>
      <c r="H48" s="27" t="s">
        <v>78</v>
      </c>
      <c r="I48" s="27" t="s">
        <v>22</v>
      </c>
      <c r="J48" s="28" t="s">
        <v>79</v>
      </c>
      <c r="K48" s="12"/>
    </row>
    <row r="49" spans="1:11" ht="14.25" customHeight="1" x14ac:dyDescent="0.3">
      <c r="A49" s="135"/>
      <c r="B49" s="138" t="s">
        <v>80</v>
      </c>
      <c r="C49" s="100"/>
      <c r="D49" s="100"/>
      <c r="E49" s="100"/>
      <c r="F49" s="100"/>
      <c r="G49" s="100"/>
      <c r="H49" s="100"/>
      <c r="I49" s="100"/>
      <c r="J49" s="139"/>
      <c r="K49" s="12"/>
    </row>
    <row r="50" spans="1:11" ht="14.25" customHeight="1" x14ac:dyDescent="0.3">
      <c r="A50" s="135"/>
      <c r="B50" s="128" t="s">
        <v>27</v>
      </c>
      <c r="C50" s="129"/>
      <c r="D50" s="18">
        <v>12.4</v>
      </c>
      <c r="E50" s="18">
        <v>6.4</v>
      </c>
      <c r="F50" s="18" t="s">
        <v>81</v>
      </c>
      <c r="G50" s="6">
        <f>+D50*E50</f>
        <v>79.360000000000014</v>
      </c>
      <c r="H50" s="6" t="s">
        <v>81</v>
      </c>
      <c r="I50" s="6">
        <v>1</v>
      </c>
      <c r="J50" s="19">
        <f>+G50</f>
        <v>79.360000000000014</v>
      </c>
      <c r="K50" s="25" t="s">
        <v>82</v>
      </c>
    </row>
    <row r="51" spans="1:11" ht="14.25" customHeight="1" x14ac:dyDescent="0.3">
      <c r="A51" s="135"/>
      <c r="B51" s="140" t="s">
        <v>83</v>
      </c>
      <c r="C51" s="141"/>
      <c r="D51" s="141"/>
      <c r="E51" s="141"/>
      <c r="F51" s="141"/>
      <c r="G51" s="141"/>
      <c r="H51" s="141"/>
      <c r="I51" s="141"/>
      <c r="J51" s="142"/>
      <c r="K51" s="25"/>
    </row>
    <row r="52" spans="1:11" ht="15.6" x14ac:dyDescent="0.3">
      <c r="A52" s="135"/>
      <c r="B52" s="128" t="s">
        <v>84</v>
      </c>
      <c r="C52" s="129"/>
      <c r="D52" s="6">
        <v>0.4</v>
      </c>
      <c r="E52" s="6">
        <v>0.4</v>
      </c>
      <c r="F52" s="6">
        <v>0.45</v>
      </c>
      <c r="G52" s="9">
        <f>+PI()*(0.15^2)</f>
        <v>7.0685834705770348E-2</v>
      </c>
      <c r="H52" s="10">
        <f>+G52*F52</f>
        <v>3.1808625617596654E-2</v>
      </c>
      <c r="I52" s="6">
        <v>10</v>
      </c>
      <c r="J52" s="29">
        <f>+H52*I52</f>
        <v>0.31808625617596653</v>
      </c>
      <c r="K52" s="25" t="s">
        <v>85</v>
      </c>
    </row>
    <row r="53" spans="1:11" ht="15.75" customHeight="1" x14ac:dyDescent="0.3">
      <c r="A53" s="135"/>
      <c r="B53" s="128" t="s">
        <v>84</v>
      </c>
      <c r="C53" s="129"/>
      <c r="D53" s="6">
        <v>0.2</v>
      </c>
      <c r="E53" s="6">
        <v>0.2</v>
      </c>
      <c r="F53" s="6">
        <v>0.3</v>
      </c>
      <c r="G53" s="9">
        <f>+PI()*(0.15^2)</f>
        <v>7.0685834705770348E-2</v>
      </c>
      <c r="H53" s="10">
        <f>+G53*F53</f>
        <v>2.1205750411731103E-2</v>
      </c>
      <c r="I53" s="6">
        <v>4</v>
      </c>
      <c r="J53" s="29">
        <f>+H53*I53</f>
        <v>8.4823001646924412E-2</v>
      </c>
      <c r="K53" s="25" t="s">
        <v>85</v>
      </c>
    </row>
    <row r="54" spans="1:11" ht="15.75" customHeight="1" x14ac:dyDescent="0.3">
      <c r="A54" s="135"/>
      <c r="B54" s="128" t="s">
        <v>86</v>
      </c>
      <c r="C54" s="129"/>
      <c r="D54" s="6">
        <v>12</v>
      </c>
      <c r="E54" s="46">
        <v>6</v>
      </c>
      <c r="F54" s="6">
        <v>0.1</v>
      </c>
      <c r="G54" s="8">
        <f>+D54*E54</f>
        <v>72</v>
      </c>
      <c r="H54" s="8">
        <f>+G54*F54</f>
        <v>7.2</v>
      </c>
      <c r="I54" s="6">
        <v>1</v>
      </c>
      <c r="J54" s="29">
        <f>+H54</f>
        <v>7.2</v>
      </c>
      <c r="K54" s="25" t="s">
        <v>85</v>
      </c>
    </row>
    <row r="55" spans="1:11" ht="30" customHeight="1" x14ac:dyDescent="0.3">
      <c r="A55" s="135"/>
      <c r="B55" s="128" t="s">
        <v>87</v>
      </c>
      <c r="C55" s="129"/>
      <c r="D55" s="6">
        <v>12</v>
      </c>
      <c r="E55" s="6">
        <v>6</v>
      </c>
      <c r="F55" s="6">
        <v>6.0000000000000001E-3</v>
      </c>
      <c r="G55" s="9">
        <f t="shared" ref="G55" si="0">+D55*E55</f>
        <v>72</v>
      </c>
      <c r="H55" s="10" t="s">
        <v>81</v>
      </c>
      <c r="I55" s="6">
        <v>1</v>
      </c>
      <c r="J55" s="29">
        <f>+G55*I55</f>
        <v>72</v>
      </c>
      <c r="K55" s="25" t="s">
        <v>82</v>
      </c>
    </row>
    <row r="56" spans="1:11" ht="15.75" customHeight="1" x14ac:dyDescent="0.3">
      <c r="A56" s="135"/>
      <c r="B56" s="140" t="s">
        <v>88</v>
      </c>
      <c r="C56" s="141"/>
      <c r="D56" s="141"/>
      <c r="E56" s="141"/>
      <c r="F56" s="141"/>
      <c r="G56" s="141"/>
      <c r="H56" s="141"/>
      <c r="I56" s="141"/>
      <c r="J56" s="142"/>
      <c r="K56" s="25"/>
    </row>
    <row r="57" spans="1:11" ht="15.75" customHeight="1" x14ac:dyDescent="0.3">
      <c r="A57" s="135"/>
      <c r="B57" s="130" t="s">
        <v>89</v>
      </c>
      <c r="C57" s="131"/>
      <c r="D57" s="6">
        <v>0.4</v>
      </c>
      <c r="E57" s="6">
        <v>0.4</v>
      </c>
      <c r="F57" s="6">
        <v>0.45</v>
      </c>
      <c r="G57" s="9" t="s">
        <v>81</v>
      </c>
      <c r="H57" s="10">
        <f>+D57*E57*F57</f>
        <v>7.2000000000000022E-2</v>
      </c>
      <c r="I57" s="6">
        <v>10</v>
      </c>
      <c r="J57" s="29">
        <f>+I57*H57</f>
        <v>0.7200000000000002</v>
      </c>
      <c r="K57" s="25" t="s">
        <v>85</v>
      </c>
    </row>
    <row r="58" spans="1:11" ht="15.75" customHeight="1" x14ac:dyDescent="0.3">
      <c r="A58" s="135"/>
      <c r="B58" s="130" t="s">
        <v>89</v>
      </c>
      <c r="C58" s="131"/>
      <c r="D58" s="6">
        <v>0.2</v>
      </c>
      <c r="E58" s="6">
        <v>0.2</v>
      </c>
      <c r="F58" s="6">
        <v>0.3</v>
      </c>
      <c r="G58" s="9" t="s">
        <v>81</v>
      </c>
      <c r="H58" s="10">
        <f>+D58*E58*F58</f>
        <v>1.2000000000000002E-2</v>
      </c>
      <c r="I58" s="6">
        <v>4</v>
      </c>
      <c r="J58" s="29">
        <f>+I58*H58</f>
        <v>4.8000000000000008E-2</v>
      </c>
      <c r="K58" s="25" t="s">
        <v>85</v>
      </c>
    </row>
    <row r="59" spans="1:11" ht="15.75" customHeight="1" x14ac:dyDescent="0.3">
      <c r="A59" s="135"/>
      <c r="B59" s="130" t="s">
        <v>90</v>
      </c>
      <c r="C59" s="131"/>
      <c r="D59" s="6">
        <v>0.15</v>
      </c>
      <c r="E59" s="6">
        <v>0.15</v>
      </c>
      <c r="F59" s="6">
        <v>4.0000000000000001E-3</v>
      </c>
      <c r="G59" s="9">
        <f>+D59*E59</f>
        <v>2.2499999999999999E-2</v>
      </c>
      <c r="H59" s="10"/>
      <c r="I59" s="6">
        <v>4</v>
      </c>
      <c r="J59" s="29">
        <f>+I59*G59</f>
        <v>0.09</v>
      </c>
      <c r="K59" s="25" t="s">
        <v>82</v>
      </c>
    </row>
    <row r="60" spans="1:11" ht="15.75" customHeight="1" x14ac:dyDescent="0.3">
      <c r="A60" s="135"/>
      <c r="B60" s="130" t="s">
        <v>91</v>
      </c>
      <c r="C60" s="131"/>
      <c r="D60" s="6">
        <v>0.35</v>
      </c>
      <c r="E60" s="6">
        <v>0.35</v>
      </c>
      <c r="F60" s="6">
        <v>4.0000000000000001E-3</v>
      </c>
      <c r="G60" s="9">
        <f>+D60*E60</f>
        <v>0.12249999999999998</v>
      </c>
      <c r="H60" s="10"/>
      <c r="I60" s="6">
        <v>9</v>
      </c>
      <c r="J60" s="29">
        <f>+I60*G60</f>
        <v>1.1024999999999998</v>
      </c>
      <c r="K60" s="25" t="s">
        <v>92</v>
      </c>
    </row>
    <row r="61" spans="1:11" ht="15.75" customHeight="1" x14ac:dyDescent="0.3">
      <c r="A61" s="135"/>
      <c r="B61" s="130" t="s">
        <v>93</v>
      </c>
      <c r="C61" s="131"/>
      <c r="D61" s="6"/>
      <c r="E61" s="6"/>
      <c r="F61" s="6">
        <v>0.1</v>
      </c>
      <c r="G61" s="9">
        <v>77.599999999999994</v>
      </c>
      <c r="H61" s="10">
        <f>+F61*G61</f>
        <v>7.76</v>
      </c>
      <c r="I61" s="6">
        <v>1</v>
      </c>
      <c r="J61" s="29">
        <f>+H61</f>
        <v>7.76</v>
      </c>
      <c r="K61" s="25" t="s">
        <v>85</v>
      </c>
    </row>
    <row r="62" spans="1:11" ht="15.6" x14ac:dyDescent="0.3">
      <c r="A62" s="135"/>
      <c r="B62" s="143" t="s">
        <v>94</v>
      </c>
      <c r="C62" s="144"/>
      <c r="D62" s="144"/>
      <c r="E62" s="144"/>
      <c r="F62" s="144"/>
      <c r="G62" s="144"/>
      <c r="H62" s="144"/>
      <c r="I62" s="144"/>
      <c r="J62" s="145"/>
      <c r="K62" s="25"/>
    </row>
    <row r="63" spans="1:11" ht="45.75" customHeight="1" x14ac:dyDescent="0.3">
      <c r="A63" s="135"/>
      <c r="B63" s="130" t="s">
        <v>95</v>
      </c>
      <c r="C63" s="131"/>
      <c r="D63" s="6" t="s">
        <v>81</v>
      </c>
      <c r="E63" s="6" t="s">
        <v>81</v>
      </c>
      <c r="F63" s="6">
        <v>2</v>
      </c>
      <c r="G63" s="6" t="s">
        <v>81</v>
      </c>
      <c r="H63" s="6" t="s">
        <v>81</v>
      </c>
      <c r="I63" s="6">
        <v>10</v>
      </c>
      <c r="J63" s="19">
        <f>+I63*F63</f>
        <v>20</v>
      </c>
      <c r="K63" s="25" t="s">
        <v>96</v>
      </c>
    </row>
    <row r="64" spans="1:11" ht="45.75" customHeight="1" x14ac:dyDescent="0.3">
      <c r="A64" s="135"/>
      <c r="B64" s="130" t="s">
        <v>97</v>
      </c>
      <c r="C64" s="131"/>
      <c r="D64" s="6" t="s">
        <v>81</v>
      </c>
      <c r="E64" s="6" t="s">
        <v>81</v>
      </c>
      <c r="F64" s="6">
        <v>2.15</v>
      </c>
      <c r="G64" s="6" t="s">
        <v>81</v>
      </c>
      <c r="H64" s="6" t="s">
        <v>81</v>
      </c>
      <c r="I64" s="6">
        <v>4</v>
      </c>
      <c r="J64" s="19">
        <f t="shared" ref="J64" si="1">+I64*F64</f>
        <v>8.6</v>
      </c>
      <c r="K64" s="25" t="s">
        <v>96</v>
      </c>
    </row>
    <row r="65" spans="1:11" ht="52.5" customHeight="1" x14ac:dyDescent="0.3">
      <c r="A65" s="135"/>
      <c r="B65" s="130" t="s">
        <v>98</v>
      </c>
      <c r="C65" s="131"/>
      <c r="D65" s="6">
        <v>12.08</v>
      </c>
      <c r="E65" s="6" t="s">
        <v>81</v>
      </c>
      <c r="F65" s="6" t="s">
        <v>81</v>
      </c>
      <c r="G65" s="6" t="s">
        <v>81</v>
      </c>
      <c r="H65" s="6" t="s">
        <v>81</v>
      </c>
      <c r="I65" s="6">
        <v>6</v>
      </c>
      <c r="J65" s="19">
        <f>+I65*D65</f>
        <v>72.48</v>
      </c>
      <c r="K65" s="25" t="s">
        <v>96</v>
      </c>
    </row>
    <row r="66" spans="1:11" ht="52.5" customHeight="1" x14ac:dyDescent="0.3">
      <c r="A66" s="135"/>
      <c r="B66" s="130" t="s">
        <v>99</v>
      </c>
      <c r="C66" s="131"/>
      <c r="D66" s="6">
        <v>12.1</v>
      </c>
      <c r="E66" s="6" t="s">
        <v>81</v>
      </c>
      <c r="F66" s="6" t="s">
        <v>81</v>
      </c>
      <c r="G66" s="6" t="s">
        <v>81</v>
      </c>
      <c r="H66" s="6" t="s">
        <v>81</v>
      </c>
      <c r="I66" s="6">
        <v>2</v>
      </c>
      <c r="J66" s="19">
        <f>+I66*D66</f>
        <v>24.2</v>
      </c>
      <c r="K66" s="25" t="s">
        <v>96</v>
      </c>
    </row>
    <row r="67" spans="1:11" ht="32.25" customHeight="1" x14ac:dyDescent="0.3">
      <c r="A67" s="135"/>
      <c r="B67" s="130" t="s">
        <v>100</v>
      </c>
      <c r="C67" s="131"/>
      <c r="D67" s="6">
        <v>12.8</v>
      </c>
      <c r="E67" s="6" t="s">
        <v>81</v>
      </c>
      <c r="F67" s="6" t="s">
        <v>81</v>
      </c>
      <c r="G67" s="6" t="s">
        <v>81</v>
      </c>
      <c r="H67" s="6" t="s">
        <v>81</v>
      </c>
      <c r="I67" s="6">
        <v>2</v>
      </c>
      <c r="J67" s="8">
        <v>67.191000000000003</v>
      </c>
      <c r="K67" s="25" t="s">
        <v>96</v>
      </c>
    </row>
    <row r="68" spans="1:11" ht="32.25" customHeight="1" thickBot="1" x14ac:dyDescent="0.35">
      <c r="A68" s="135"/>
      <c r="B68" s="130" t="s">
        <v>101</v>
      </c>
      <c r="C68" s="131"/>
      <c r="D68" s="32" t="s">
        <v>81</v>
      </c>
      <c r="E68" s="32"/>
      <c r="F68" s="32" t="s">
        <v>81</v>
      </c>
      <c r="G68" s="32" t="s">
        <v>81</v>
      </c>
      <c r="H68" s="32" t="s">
        <v>81</v>
      </c>
      <c r="I68" s="32" t="s">
        <v>81</v>
      </c>
      <c r="J68" s="6">
        <v>11.67</v>
      </c>
      <c r="K68" s="26" t="s">
        <v>96</v>
      </c>
    </row>
    <row r="69" spans="1:11" ht="21.75" customHeight="1" thickBot="1" x14ac:dyDescent="0.35">
      <c r="A69" s="163" t="s">
        <v>102</v>
      </c>
      <c r="B69" s="163"/>
      <c r="C69" s="163"/>
      <c r="D69" s="163"/>
      <c r="E69" s="171"/>
      <c r="F69" s="171"/>
      <c r="G69" s="171"/>
      <c r="H69" s="171"/>
      <c r="I69" s="163"/>
      <c r="J69" s="164"/>
      <c r="K69" s="40"/>
    </row>
    <row r="70" spans="1:11" ht="22.5" customHeight="1" thickBot="1" x14ac:dyDescent="0.35">
      <c r="A70" s="30"/>
      <c r="B70" s="33"/>
      <c r="C70" s="31"/>
      <c r="D70" s="161" t="s">
        <v>103</v>
      </c>
      <c r="E70" s="161"/>
      <c r="F70" s="161"/>
      <c r="G70" s="162"/>
      <c r="H70" s="44"/>
      <c r="I70" s="38"/>
      <c r="J70" s="38"/>
      <c r="K70" s="41"/>
    </row>
    <row r="71" spans="1:11" x14ac:dyDescent="0.3">
      <c r="A71" s="163" t="s">
        <v>104</v>
      </c>
      <c r="B71" s="163"/>
      <c r="C71" s="163"/>
      <c r="D71" s="163"/>
      <c r="E71" s="155"/>
      <c r="F71" s="155"/>
      <c r="G71" s="155"/>
      <c r="H71" s="155"/>
      <c r="I71" s="163"/>
      <c r="J71" s="164"/>
      <c r="K71" s="42"/>
    </row>
    <row r="72" spans="1:11" ht="25.5" customHeight="1" x14ac:dyDescent="0.3">
      <c r="A72" s="39"/>
      <c r="B72" s="185" t="s">
        <v>105</v>
      </c>
      <c r="C72" s="186"/>
      <c r="D72" s="186"/>
      <c r="E72" s="186"/>
      <c r="F72" s="186"/>
      <c r="G72" s="186"/>
      <c r="H72" s="186"/>
      <c r="I72" s="186"/>
      <c r="J72" s="186"/>
      <c r="K72" s="42"/>
    </row>
    <row r="73" spans="1:11" ht="25.5" customHeight="1" x14ac:dyDescent="0.3">
      <c r="A73" s="34"/>
      <c r="B73" s="167" t="s">
        <v>105</v>
      </c>
      <c r="C73" s="168"/>
      <c r="D73" s="168"/>
      <c r="E73" s="168"/>
      <c r="F73" s="168"/>
      <c r="G73" s="168"/>
      <c r="H73" s="168"/>
      <c r="I73" s="168"/>
      <c r="J73" s="168"/>
      <c r="K73" s="42"/>
    </row>
    <row r="74" spans="1:11" ht="25.5" customHeight="1" x14ac:dyDescent="0.3">
      <c r="A74" s="34"/>
      <c r="B74" s="167" t="s">
        <v>105</v>
      </c>
      <c r="C74" s="168"/>
      <c r="D74" s="168"/>
      <c r="E74" s="168"/>
      <c r="F74" s="168"/>
      <c r="G74" s="168"/>
      <c r="H74" s="168"/>
      <c r="I74" s="168"/>
      <c r="J74" s="168"/>
      <c r="K74" s="42"/>
    </row>
    <row r="75" spans="1:11" ht="25.5" customHeight="1" thickBot="1" x14ac:dyDescent="0.35">
      <c r="A75" s="35"/>
      <c r="B75" s="169" t="s">
        <v>105</v>
      </c>
      <c r="C75" s="170"/>
      <c r="D75" s="170"/>
      <c r="E75" s="170"/>
      <c r="F75" s="170"/>
      <c r="G75" s="170"/>
      <c r="H75" s="170"/>
      <c r="I75" s="170"/>
      <c r="J75" s="170"/>
      <c r="K75" s="42"/>
    </row>
    <row r="76" spans="1:11" ht="15" thickBot="1" x14ac:dyDescent="0.35">
      <c r="A76" s="146" t="s">
        <v>106</v>
      </c>
      <c r="B76" s="147"/>
      <c r="C76" s="147"/>
      <c r="D76" s="147"/>
      <c r="E76" s="147"/>
      <c r="F76" s="147"/>
      <c r="G76" s="147"/>
      <c r="H76" s="147"/>
      <c r="I76" s="147"/>
      <c r="J76" s="148"/>
      <c r="K76" s="42"/>
    </row>
    <row r="77" spans="1:11" ht="27.6" x14ac:dyDescent="0.3">
      <c r="A77" s="34"/>
      <c r="B77" s="36" t="s">
        <v>175</v>
      </c>
      <c r="C77" s="149" t="s">
        <v>107</v>
      </c>
      <c r="D77" s="149"/>
      <c r="E77" s="149"/>
      <c r="F77" s="149"/>
      <c r="G77" s="149"/>
      <c r="H77" s="149"/>
      <c r="I77" s="149"/>
      <c r="J77" s="150"/>
      <c r="K77" s="42"/>
    </row>
    <row r="78" spans="1:11" ht="27.6" x14ac:dyDescent="0.3">
      <c r="A78" s="34"/>
      <c r="B78" s="37" t="s">
        <v>176</v>
      </c>
      <c r="C78" s="151"/>
      <c r="D78" s="151"/>
      <c r="E78" s="151"/>
      <c r="F78" s="151"/>
      <c r="G78" s="151"/>
      <c r="H78" s="151"/>
      <c r="I78" s="151"/>
      <c r="J78" s="152"/>
      <c r="K78" s="42"/>
    </row>
    <row r="79" spans="1:11" ht="42" thickBot="1" x14ac:dyDescent="0.35">
      <c r="A79" s="34"/>
      <c r="B79" s="187" t="s">
        <v>177</v>
      </c>
      <c r="C79" s="153"/>
      <c r="D79" s="153"/>
      <c r="E79" s="153"/>
      <c r="F79" s="153"/>
      <c r="G79" s="153"/>
      <c r="H79" s="153"/>
      <c r="I79" s="153"/>
      <c r="J79" s="154"/>
      <c r="K79" s="42"/>
    </row>
    <row r="80" spans="1:11" x14ac:dyDescent="0.3">
      <c r="A80" s="146" t="s">
        <v>108</v>
      </c>
      <c r="B80" s="155"/>
      <c r="C80" s="155"/>
      <c r="D80" s="155"/>
      <c r="E80" s="155"/>
      <c r="F80" s="155"/>
      <c r="G80" s="155"/>
      <c r="H80" s="155"/>
      <c r="I80" s="155"/>
      <c r="J80" s="156"/>
      <c r="K80" s="42"/>
    </row>
    <row r="81" spans="1:11" ht="36" customHeight="1" x14ac:dyDescent="0.3">
      <c r="A81" s="14" t="s">
        <v>109</v>
      </c>
      <c r="B81" s="157" t="s">
        <v>110</v>
      </c>
      <c r="C81" s="157"/>
      <c r="D81" s="157"/>
      <c r="E81" s="157"/>
      <c r="F81" s="157"/>
      <c r="G81" s="157"/>
      <c r="H81" s="157"/>
      <c r="I81" s="157"/>
      <c r="J81" s="158"/>
      <c r="K81" s="42"/>
    </row>
    <row r="82" spans="1:11" ht="36" customHeight="1" thickBot="1" x14ac:dyDescent="0.35">
      <c r="A82" s="15" t="s">
        <v>111</v>
      </c>
      <c r="B82" s="159" t="s">
        <v>112</v>
      </c>
      <c r="C82" s="159"/>
      <c r="D82" s="159"/>
      <c r="E82" s="159"/>
      <c r="F82" s="159"/>
      <c r="G82" s="159"/>
      <c r="H82" s="159"/>
      <c r="I82" s="159"/>
      <c r="J82" s="160"/>
      <c r="K82" s="43"/>
    </row>
  </sheetData>
  <mergeCells count="105">
    <mergeCell ref="A80:J80"/>
    <mergeCell ref="B81:J81"/>
    <mergeCell ref="B82:J82"/>
    <mergeCell ref="B72:J72"/>
    <mergeCell ref="B73:J73"/>
    <mergeCell ref="B74:J74"/>
    <mergeCell ref="B75:J75"/>
    <mergeCell ref="A76:J76"/>
    <mergeCell ref="C77:J79"/>
    <mergeCell ref="B66:C66"/>
    <mergeCell ref="B67:C67"/>
    <mergeCell ref="B68:C68"/>
    <mergeCell ref="A69:J69"/>
    <mergeCell ref="D70:G70"/>
    <mergeCell ref="A71:J71"/>
    <mergeCell ref="B60:C60"/>
    <mergeCell ref="B61:C61"/>
    <mergeCell ref="B62:J62"/>
    <mergeCell ref="B63:C63"/>
    <mergeCell ref="B64:C64"/>
    <mergeCell ref="B65:C65"/>
    <mergeCell ref="B54:C54"/>
    <mergeCell ref="B55:C55"/>
    <mergeCell ref="B56:J56"/>
    <mergeCell ref="B57:C57"/>
    <mergeCell ref="B58:C58"/>
    <mergeCell ref="B59:C59"/>
    <mergeCell ref="B46:F46"/>
    <mergeCell ref="G46:I46"/>
    <mergeCell ref="A47:K47"/>
    <mergeCell ref="A48:A68"/>
    <mergeCell ref="B48:C48"/>
    <mergeCell ref="B49:J49"/>
    <mergeCell ref="B50:C50"/>
    <mergeCell ref="B51:J51"/>
    <mergeCell ref="B52:C52"/>
    <mergeCell ref="B53:C53"/>
    <mergeCell ref="B43:F43"/>
    <mergeCell ref="G43:H43"/>
    <mergeCell ref="B44:F44"/>
    <mergeCell ref="G44:I44"/>
    <mergeCell ref="B45:F45"/>
    <mergeCell ref="G45:J45"/>
    <mergeCell ref="B40:F40"/>
    <mergeCell ref="G40:H40"/>
    <mergeCell ref="B41:F41"/>
    <mergeCell ref="G41:H41"/>
    <mergeCell ref="B42:F42"/>
    <mergeCell ref="G42:H42"/>
    <mergeCell ref="B36:F36"/>
    <mergeCell ref="B37:F37"/>
    <mergeCell ref="G37:J37"/>
    <mergeCell ref="B38:F38"/>
    <mergeCell ref="G38:I38"/>
    <mergeCell ref="B39:F39"/>
    <mergeCell ref="G39:J39"/>
    <mergeCell ref="B30:F30"/>
    <mergeCell ref="B31:F31"/>
    <mergeCell ref="B32:F32"/>
    <mergeCell ref="B33:J33"/>
    <mergeCell ref="B34:F34"/>
    <mergeCell ref="B35:J35"/>
    <mergeCell ref="B24:F24"/>
    <mergeCell ref="B25:F25"/>
    <mergeCell ref="B26:J26"/>
    <mergeCell ref="B27:F27"/>
    <mergeCell ref="B28:J28"/>
    <mergeCell ref="B29:F29"/>
    <mergeCell ref="B17:F17"/>
    <mergeCell ref="B18:F18"/>
    <mergeCell ref="B19:F19"/>
    <mergeCell ref="B20:F20"/>
    <mergeCell ref="B22:F22"/>
    <mergeCell ref="B23:F23"/>
    <mergeCell ref="A11:K11"/>
    <mergeCell ref="A12:F12"/>
    <mergeCell ref="B13:J13"/>
    <mergeCell ref="B14:F14"/>
    <mergeCell ref="B15:J15"/>
    <mergeCell ref="B16:F16"/>
    <mergeCell ref="C8:E8"/>
    <mergeCell ref="F8:G8"/>
    <mergeCell ref="H8:J8"/>
    <mergeCell ref="A9:A10"/>
    <mergeCell ref="B9:B10"/>
    <mergeCell ref="C9:E10"/>
    <mergeCell ref="F9:G9"/>
    <mergeCell ref="H9:J9"/>
    <mergeCell ref="F10:G10"/>
    <mergeCell ref="H10:J10"/>
    <mergeCell ref="C5:E5"/>
    <mergeCell ref="F5:G5"/>
    <mergeCell ref="H5:J5"/>
    <mergeCell ref="A6:K6"/>
    <mergeCell ref="C7:E7"/>
    <mergeCell ref="F7:G7"/>
    <mergeCell ref="H7:J7"/>
    <mergeCell ref="A1:K1"/>
    <mergeCell ref="A2:K2"/>
    <mergeCell ref="C3:E3"/>
    <mergeCell ref="F3:G3"/>
    <mergeCell ref="H3:J3"/>
    <mergeCell ref="C4:E4"/>
    <mergeCell ref="F4:G4"/>
    <mergeCell ref="H4:J4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a8e415-c047-47c2-a206-d970f55153f1">
      <Terms xmlns="http://schemas.microsoft.com/office/infopath/2007/PartnerControls"/>
    </lcf76f155ced4ddcb4097134ff3c332f>
    <_Flow_SignoffStatus xmlns="e8a8e415-c047-47c2-a206-d970f55153f1" xsi:nil="true"/>
    <TaxCatchAll xmlns="a4ebc8de-b2eb-4f03-8127-a94208132c4c" xsi:nil="true"/>
    <_dlc_DocId xmlns="a4ebc8de-b2eb-4f03-8127-a94208132c4c">XTCA7PQ7U2YR-1452779766-983642</_dlc_DocId>
    <_dlc_DocIdUrl xmlns="a4ebc8de-b2eb-4f03-8127-a94208132c4c">
      <Url>https://adrgov.sharepoint.com/ADR/VIP/DAAP/_layouts/15/DocIdRedir.aspx?ID=XTCA7PQ7U2YR-1452779766-983642</Url>
      <Description>XTCA7PQ7U2YR-1452779766-983642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E6892A95591E41AD2DCFFEE42C52A7" ma:contentTypeVersion="109" ma:contentTypeDescription="Crear nuevo documento." ma:contentTypeScope="" ma:versionID="dfaee0e5a2688bf738e764e02b089f64">
  <xsd:schema xmlns:xsd="http://www.w3.org/2001/XMLSchema" xmlns:xs="http://www.w3.org/2001/XMLSchema" xmlns:p="http://schemas.microsoft.com/office/2006/metadata/properties" xmlns:ns2="a4ebc8de-b2eb-4f03-8127-a94208132c4c" xmlns:ns3="e8a8e415-c047-47c2-a206-d970f55153f1" targetNamespace="http://schemas.microsoft.com/office/2006/metadata/properties" ma:root="true" ma:fieldsID="51cf6cafaa668dc2f6f051f010ffb22f" ns2:_="" ns3:_="">
    <xsd:import namespace="a4ebc8de-b2eb-4f03-8127-a94208132c4c"/>
    <xsd:import namespace="e8a8e415-c047-47c2-a206-d970f55153f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bc8de-b2eb-4f03-8127-a94208132c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68ec506-cc97-4dac-95ac-a0fe6de6fb44}" ma:internalName="TaxCatchAll" ma:showField="CatchAllData" ma:web="a4ebc8de-b2eb-4f03-8127-a94208132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8e415-c047-47c2-a206-d970f5515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84b6557d-1cbe-47b6-86b8-81baa7a081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Estado de aprobación" ma:internalName="Estado_x0020_de_x0020_aprobaci_x00f3_n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076B9A-0925-45F9-A179-52BFE8C502BE}">
  <ds:schemaRefs>
    <ds:schemaRef ds:uri="http://schemas.microsoft.com/office/2006/metadata/properties"/>
    <ds:schemaRef ds:uri="http://schemas.microsoft.com/office/infopath/2007/PartnerControls"/>
    <ds:schemaRef ds:uri="e8a8e415-c047-47c2-a206-d970f55153f1"/>
    <ds:schemaRef ds:uri="a4ebc8de-b2eb-4f03-8127-a94208132c4c"/>
  </ds:schemaRefs>
</ds:datastoreItem>
</file>

<file path=customXml/itemProps2.xml><?xml version="1.0" encoding="utf-8"?>
<ds:datastoreItem xmlns:ds="http://schemas.openxmlformats.org/officeDocument/2006/customXml" ds:itemID="{8A238FDE-4B72-4DA3-BB81-DA8BFCB14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ebc8de-b2eb-4f03-8127-a94208132c4c"/>
    <ds:schemaRef ds:uri="e8a8e415-c047-47c2-a206-d970f5515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8871F3-46B8-4E05-8142-E1B49A59F1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98F12A-91DC-4912-95D6-488CB0AF41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COSTO TOTAL</vt:lpstr>
      <vt:lpstr>Unidad de secado V. Unidas</vt:lpstr>
      <vt:lpstr>C. fermentación y acopio V.Unid</vt:lpstr>
      <vt:lpstr>Unidad de secado Caunapi</vt:lpstr>
      <vt:lpstr>C. fermentación y acopio Caunap</vt:lpstr>
      <vt:lpstr>Unidad de secado Mejicano</vt:lpstr>
      <vt:lpstr>C. fermentación y acopio Mejica</vt:lpstr>
      <vt:lpstr>Centro de fermentación y acopio</vt:lpstr>
      <vt:lpstr>Formato - Unidad de secado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Camilo Vaca Alba</dc:creator>
  <cp:keywords/>
  <dc:description/>
  <cp:lastModifiedBy>Richard Molina</cp:lastModifiedBy>
  <cp:revision/>
  <dcterms:created xsi:type="dcterms:W3CDTF">2015-06-05T18:19:34Z</dcterms:created>
  <dcterms:modified xsi:type="dcterms:W3CDTF">2026-06-25T02:48:44Z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0x01010036E6892A95591E41AD2DCFFEE42C52A7</vt:lpwstr>
  </property>
  <property fmtid="{D5CDD505-2E9C-101B-9397-08002B2CF9AE}" pid="3" name="_dlc_DocIdItemGuid">
    <vt:lpwstr>f7d46ac6-136e-40e9-b7dd-1f445a4a59c6</vt:lpwstr>
  </property>
  <property fmtid="{D5CDD505-2E9C-101B-9397-08002B2CF9AE}" pid="4" name="MediaServiceImageTags">
    <vt:lpwstr/>
  </property>
</Properties>
</file>