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gela.varon\Documents\18052023\documentos\PROYECTO No. 0214 de 30-05-2025\ACTAS CTGL APROBACION DE PROFESIONALES\"/>
    </mc:Choice>
  </mc:AlternateContent>
  <bookViews>
    <workbookView xWindow="0" yWindow="0" windowWidth="28800" windowHeight="11835" firstSheet="1" activeTab="3"/>
  </bookViews>
  <sheets>
    <sheet name="PORTADA" sheetId="12" r:id="rId1"/>
    <sheet name="Datos del Proceso" sheetId="14" r:id="rId2"/>
    <sheet name="Evaluación Juridíca" sheetId="18" r:id="rId3"/>
    <sheet name="Acreditación de ExperienciaGene" sheetId="16" r:id="rId4"/>
    <sheet name="PONDERABLES" sheetId="15" r:id="rId5"/>
    <sheet name="Hoja1" sheetId="19" r:id="rId6"/>
    <sheet name="Hoja Resumen" sheetId="8" r:id="rId7"/>
    <sheet name="Hoja3" sheetId="22" r:id="rId8"/>
    <sheet name="Acreditaciòn Experiencia Especi" sheetId="20" r:id="rId9"/>
    <sheet name="Capacidad Financiera" sheetId="17" r:id="rId10"/>
    <sheet name="Hoja2" sheetId="21" r:id="rId11"/>
  </sheets>
  <externalReferences>
    <externalReference r:id="rId12"/>
    <externalReference r:id="rId13"/>
    <externalReference r:id="rId14"/>
  </externalReferences>
  <definedNames>
    <definedName name="_Fill" localSheetId="9" hidden="1">#REF!</definedName>
    <definedName name="_Fill" hidden="1">#REF!</definedName>
    <definedName name="_xlnm.Print_Area" localSheetId="3">'Acreditación de ExperienciaGene'!$B$3:$M$57</definedName>
    <definedName name="_xlnm.Print_Area" localSheetId="9">'Capacidad Financiera'!$A$3:$H$24</definedName>
    <definedName name="_xlnm.Print_Area" localSheetId="2">'Evaluación Juridíca'!$A$1:$BB$33</definedName>
    <definedName name="_xlnm.Print_Area" localSheetId="6">'Hoja Resumen'!$A$3:$N$37</definedName>
    <definedName name="_xlnm.Print_Area" localSheetId="4">PONDERABLES!$C$3:$J$24</definedName>
    <definedName name="_xlnm.Print_Area" localSheetId="0">PORTADA!$A$1:$I$42</definedName>
    <definedName name="cdr_exp_con">'[1]Exp-Obr'!$B$16:$BN$60</definedName>
    <definedName name="cdr_resumen">[1]RESUMEN!$B$24:$AD$69</definedName>
    <definedName name="cel_max_props">[1]tablas!$I$52</definedName>
    <definedName name="db_CONS_G1" localSheetId="9">#REF!</definedName>
    <definedName name="db_CONS_G1">#REF!</definedName>
    <definedName name="fecha">'[2]Experiencia P1 A P3'!$B$14</definedName>
    <definedName name="StCapacitacionRng01" localSheetId="9">#REF!</definedName>
    <definedName name="StCapacitacionRng01">#REF!</definedName>
    <definedName name="StF1_Econ_ConsCol01" localSheetId="9">#REF!</definedName>
    <definedName name="StF1_Econ_ConsCol01">#REF!</definedName>
    <definedName name="StF1_Punt_ConsCel01" localSheetId="9">#REF!</definedName>
    <definedName name="StF1_Punt_ConsCel01">#REF!</definedName>
    <definedName name="StF1_Punt_ConsRng01" localSheetId="9">#REF!</definedName>
    <definedName name="StF1_Punt_ConsRng01">#REF!</definedName>
    <definedName name="StF1_Punt_ConsRng02" localSheetId="9">#REF!</definedName>
    <definedName name="StF1_Punt_ConsRng02">#REF!</definedName>
    <definedName name="tb_consors">[1]tablas!$X$57:$AJ$141</definedName>
    <definedName name="tb_dias_habil">'[1]tb-smmlv '!$L$131:$L$243</definedName>
    <definedName name="tb_exp_esp_partic">'[1]tb-Exp-Obr'!$Y$4:$AC$608</definedName>
    <definedName name="tb_promedio">'[1]tb-Exp-Obr'!$AK$3:$AL$104</definedName>
    <definedName name="tb_props" localSheetId="0">[1]tablas!$I$10:$T$51</definedName>
    <definedName name="tb_props">[3]tablas!$I$10:$T$12</definedName>
    <definedName name="tb_smmlv">'[1]tb-smmlv '!$B$3:$C$47</definedName>
    <definedName name="td_exp_con">'[1]tb-Exp-Obr'!$A$4:$P$106</definedName>
    <definedName name="td_exp_con_2">'[1]tb-Exp-Obr'!$Y$4:$AA$608</definedName>
    <definedName name="td_exp_con_4">'[1]tb-Exp-Obr'!$R$4:$W$106</definedName>
    <definedName name="td_exp_esp">'[1]tb-Exp-Obr'!$A$4:$E$106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8" l="1"/>
  <c r="U43" i="15" l="1"/>
  <c r="T43" i="15"/>
  <c r="S43" i="15"/>
  <c r="R43" i="15"/>
  <c r="Q43" i="15"/>
  <c r="P43" i="15"/>
  <c r="O43" i="15"/>
  <c r="N43" i="15"/>
  <c r="M43" i="15"/>
  <c r="L43" i="15"/>
  <c r="K43" i="15"/>
  <c r="J43" i="15"/>
  <c r="I43" i="15"/>
  <c r="H43" i="15"/>
  <c r="G43" i="15"/>
  <c r="F43" i="15"/>
  <c r="E43" i="16"/>
  <c r="E44" i="16"/>
  <c r="E45" i="16"/>
  <c r="E46" i="16"/>
  <c r="E47" i="16"/>
  <c r="E48" i="16"/>
  <c r="E49" i="16"/>
  <c r="E50" i="16"/>
  <c r="E51" i="16"/>
  <c r="E52" i="16"/>
  <c r="E53" i="16"/>
  <c r="E54" i="16"/>
  <c r="E55" i="16"/>
  <c r="E42" i="16"/>
  <c r="Z50" i="16"/>
  <c r="B32" i="8"/>
  <c r="C52" i="16" s="1"/>
  <c r="B33" i="8"/>
  <c r="C53" i="16" s="1"/>
  <c r="B34" i="8"/>
  <c r="C54" i="16" s="1"/>
  <c r="B35" i="8"/>
  <c r="C55" i="16" s="1"/>
  <c r="B31" i="8"/>
  <c r="C51" i="16" s="1"/>
  <c r="B30" i="8"/>
  <c r="C50" i="16" s="1"/>
  <c r="B29" i="8"/>
  <c r="C49" i="16" s="1"/>
  <c r="B28" i="8"/>
  <c r="C48" i="16" s="1"/>
  <c r="B27" i="8"/>
  <c r="C47" i="16" s="1"/>
  <c r="B26" i="8"/>
  <c r="C46" i="16" s="1"/>
  <c r="B25" i="8"/>
  <c r="C45" i="16" s="1"/>
  <c r="B24" i="8"/>
  <c r="C44" i="16" s="1"/>
  <c r="B23" i="8"/>
  <c r="C43" i="16" s="1"/>
  <c r="B22" i="8"/>
  <c r="C42" i="16" s="1"/>
  <c r="C52" i="20" l="1"/>
  <c r="C51" i="20"/>
  <c r="C50" i="20"/>
  <c r="E55" i="20"/>
  <c r="D55" i="20"/>
  <c r="C55" i="20"/>
  <c r="E54" i="20"/>
  <c r="D54" i="20"/>
  <c r="C54" i="20"/>
  <c r="E53" i="20"/>
  <c r="D53" i="20"/>
  <c r="C53" i="20"/>
  <c r="E52" i="20"/>
  <c r="D52" i="20"/>
  <c r="E51" i="20"/>
  <c r="D51" i="20"/>
  <c r="E50" i="20"/>
  <c r="D50" i="20"/>
  <c r="E49" i="20"/>
  <c r="D49" i="20"/>
  <c r="C49" i="20"/>
  <c r="C45" i="20"/>
  <c r="E45" i="20"/>
  <c r="D45" i="20"/>
  <c r="B12" i="8" l="1"/>
  <c r="H22" i="15" l="1"/>
  <c r="U35" i="15"/>
  <c r="AZ12" i="18" s="1"/>
  <c r="U34" i="15"/>
  <c r="AZ11" i="18" s="1"/>
  <c r="T35" i="15"/>
  <c r="AW12" i="18" s="1"/>
  <c r="T34" i="15"/>
  <c r="AW11" i="18" s="1"/>
  <c r="S35" i="15"/>
  <c r="AT12" i="18" s="1"/>
  <c r="S34" i="15"/>
  <c r="AT11" i="18" s="1"/>
  <c r="R35" i="15"/>
  <c r="AQ12" i="18" s="1"/>
  <c r="R34" i="15"/>
  <c r="AQ11" i="18" s="1"/>
  <c r="Q35" i="15"/>
  <c r="AN12" i="18" s="1"/>
  <c r="Q34" i="15"/>
  <c r="AN11" i="18" s="1"/>
  <c r="P35" i="15"/>
  <c r="AK12" i="18" s="1"/>
  <c r="P34" i="15"/>
  <c r="AK11" i="18" s="1"/>
  <c r="O35" i="15"/>
  <c r="AH12" i="18" s="1"/>
  <c r="O34" i="15"/>
  <c r="AH11" i="18" s="1"/>
  <c r="N35" i="15"/>
  <c r="AE12" i="18" s="1"/>
  <c r="N34" i="15"/>
  <c r="AE11" i="18" s="1"/>
  <c r="M35" i="15"/>
  <c r="AB12" i="18" s="1"/>
  <c r="M34" i="15"/>
  <c r="AB11" i="18" s="1"/>
  <c r="L35" i="15"/>
  <c r="Y12" i="18" s="1"/>
  <c r="L34" i="15"/>
  <c r="Y11" i="18" s="1"/>
  <c r="K35" i="15"/>
  <c r="V12" i="18" s="1"/>
  <c r="K34" i="15"/>
  <c r="V11" i="18" s="1"/>
  <c r="J35" i="15"/>
  <c r="S12" i="18" s="1"/>
  <c r="J34" i="15"/>
  <c r="S11" i="18" s="1"/>
  <c r="I35" i="15"/>
  <c r="P12" i="18" s="1"/>
  <c r="I34" i="15"/>
  <c r="P11" i="18" s="1"/>
  <c r="H35" i="15"/>
  <c r="M12" i="18" s="1"/>
  <c r="H34" i="15"/>
  <c r="M11" i="18" s="1"/>
  <c r="C35" i="8" l="1"/>
  <c r="C34" i="8"/>
  <c r="C33" i="8"/>
  <c r="C32" i="8"/>
  <c r="C31" i="8"/>
  <c r="C30" i="8"/>
  <c r="C29" i="8"/>
  <c r="C25" i="8"/>
  <c r="C24" i="8"/>
  <c r="H27" i="20"/>
  <c r="G27" i="20"/>
  <c r="F27" i="20"/>
  <c r="H26" i="20"/>
  <c r="G26" i="20"/>
  <c r="F26" i="20"/>
  <c r="H25" i="20"/>
  <c r="G25" i="20"/>
  <c r="F25" i="20"/>
  <c r="H24" i="20"/>
  <c r="G24" i="20"/>
  <c r="F24" i="20"/>
  <c r="H23" i="20"/>
  <c r="G23" i="20"/>
  <c r="F23" i="20"/>
  <c r="H22" i="20"/>
  <c r="G22" i="20"/>
  <c r="F22" i="20"/>
  <c r="H21" i="20"/>
  <c r="G21" i="20"/>
  <c r="F21" i="20"/>
  <c r="H20" i="20"/>
  <c r="G20" i="20"/>
  <c r="F20" i="20"/>
  <c r="H19" i="20"/>
  <c r="G19" i="20"/>
  <c r="F19" i="20"/>
  <c r="C53" i="14"/>
  <c r="C52" i="14"/>
  <c r="C51" i="14"/>
  <c r="C47" i="14"/>
  <c r="C5" i="14"/>
  <c r="A36" i="12"/>
  <c r="D45" i="16" l="1"/>
  <c r="D52" i="16"/>
  <c r="D49" i="16"/>
  <c r="D53" i="16"/>
  <c r="D50" i="16"/>
  <c r="D54" i="16"/>
  <c r="D44" i="16"/>
  <c r="D51" i="16"/>
  <c r="D55" i="16"/>
  <c r="D106" i="21"/>
  <c r="H122" i="21" l="1"/>
  <c r="H103" i="21"/>
  <c r="O180" i="21"/>
  <c r="I179" i="21"/>
  <c r="L178" i="21"/>
  <c r="J176" i="21"/>
  <c r="J178" i="21" s="1"/>
  <c r="I176" i="21"/>
  <c r="H176" i="21"/>
  <c r="X165" i="21"/>
  <c r="V165" i="21"/>
  <c r="I146" i="21"/>
  <c r="L145" i="21"/>
  <c r="J143" i="21"/>
  <c r="J145" i="21" s="1"/>
  <c r="I143" i="21"/>
  <c r="O147" i="21"/>
  <c r="H143" i="21"/>
  <c r="X132" i="21"/>
  <c r="V132" i="21"/>
  <c r="J126" i="21"/>
  <c r="J121" i="21"/>
  <c r="I101" i="21"/>
  <c r="H101" i="21"/>
  <c r="J100" i="21"/>
  <c r="J101" i="21" s="1"/>
  <c r="J83" i="21"/>
  <c r="H79" i="21"/>
  <c r="I79" i="21"/>
  <c r="J78" i="21"/>
  <c r="J79" i="21" s="1"/>
  <c r="I61" i="21"/>
  <c r="H61" i="21"/>
  <c r="J60" i="21"/>
  <c r="J61" i="21" s="1"/>
  <c r="J64" i="21" s="1"/>
  <c r="J46" i="21"/>
  <c r="I32" i="21"/>
  <c r="J32" i="21"/>
  <c r="J34" i="21" s="1"/>
  <c r="H32" i="21"/>
  <c r="I17" i="21"/>
  <c r="J33" i="21" l="1"/>
  <c r="I34" i="21" s="1"/>
  <c r="L17" i="21"/>
  <c r="J19" i="21"/>
  <c r="J17" i="21"/>
  <c r="C48" i="20" l="1"/>
  <c r="C47" i="20"/>
  <c r="C46" i="20"/>
  <c r="C44" i="20"/>
  <c r="C43" i="20"/>
  <c r="C42" i="20"/>
  <c r="D43" i="20"/>
  <c r="D44" i="20"/>
  <c r="D46" i="20"/>
  <c r="D47" i="20"/>
  <c r="D48" i="20"/>
  <c r="E43" i="20"/>
  <c r="E44" i="20"/>
  <c r="E46" i="20"/>
  <c r="E47" i="20"/>
  <c r="E48" i="20"/>
  <c r="E42" i="20"/>
  <c r="D42" i="20"/>
  <c r="G12" i="18" l="1"/>
  <c r="D12" i="18"/>
  <c r="G11" i="18"/>
  <c r="D11" i="18"/>
  <c r="AB42" i="20"/>
  <c r="AB43" i="20" s="1"/>
  <c r="AB44" i="20" s="1"/>
  <c r="C46" i="14"/>
  <c r="C45" i="14"/>
  <c r="C44" i="14"/>
  <c r="C42" i="14"/>
  <c r="C40" i="14"/>
  <c r="C12" i="20"/>
  <c r="AB46" i="20" l="1"/>
  <c r="AB45" i="20"/>
  <c r="C11" i="20"/>
  <c r="C12" i="16"/>
  <c r="F21" i="17" l="1"/>
  <c r="F20" i="17"/>
  <c r="F104" i="17"/>
  <c r="F103" i="17"/>
  <c r="F102" i="17"/>
  <c r="F101" i="17"/>
  <c r="F97" i="17"/>
  <c r="F96" i="17"/>
  <c r="F95" i="17"/>
  <c r="F94" i="17"/>
  <c r="F90" i="17"/>
  <c r="F89" i="17"/>
  <c r="F88" i="17"/>
  <c r="F87" i="17"/>
  <c r="F83" i="17"/>
  <c r="F82" i="17"/>
  <c r="F81" i="17"/>
  <c r="F80" i="17"/>
  <c r="F73" i="17"/>
  <c r="F72" i="17"/>
  <c r="F71" i="17"/>
  <c r="F70" i="17"/>
  <c r="F66" i="17"/>
  <c r="F65" i="17"/>
  <c r="F64" i="17"/>
  <c r="F63" i="17"/>
  <c r="F59" i="17"/>
  <c r="F58" i="17"/>
  <c r="F57" i="17"/>
  <c r="F56" i="17"/>
  <c r="F52" i="17"/>
  <c r="F51" i="17"/>
  <c r="F50" i="17"/>
  <c r="F49" i="17"/>
  <c r="N21" i="17"/>
  <c r="F42" i="17"/>
  <c r="F41" i="17"/>
  <c r="F40" i="17"/>
  <c r="F39" i="17"/>
  <c r="F35" i="17"/>
  <c r="F34" i="17"/>
  <c r="F33" i="17"/>
  <c r="F32" i="17"/>
  <c r="F28" i="17"/>
  <c r="F27" i="17"/>
  <c r="F26" i="17"/>
  <c r="F25" i="17"/>
  <c r="F19" i="17"/>
  <c r="AA18" i="17"/>
  <c r="AA19" i="17" s="1"/>
  <c r="AA20" i="17" s="1"/>
  <c r="AA21" i="17" s="1"/>
  <c r="AA22" i="17" s="1"/>
  <c r="B12" i="17"/>
  <c r="H80" i="17" l="1"/>
  <c r="H25" i="17"/>
  <c r="H32" i="17"/>
  <c r="H39" i="17"/>
  <c r="H63" i="17"/>
  <c r="J63" i="17" s="1"/>
  <c r="H87" i="17"/>
  <c r="J87" i="17" s="1"/>
  <c r="H94" i="17"/>
  <c r="J94" i="17" s="1"/>
  <c r="J32" i="17"/>
  <c r="J80" i="17"/>
  <c r="H101" i="17"/>
  <c r="J101" i="17" s="1"/>
  <c r="H18" i="17"/>
  <c r="J18" i="17" s="1"/>
  <c r="J39" i="17"/>
  <c r="H70" i="17"/>
  <c r="J70" i="17" s="1"/>
  <c r="H56" i="17"/>
  <c r="J56" i="17" s="1"/>
  <c r="J25" i="17"/>
  <c r="H49" i="17"/>
  <c r="J49" i="17" s="1"/>
  <c r="C28" i="8"/>
  <c r="Z42" i="16"/>
  <c r="Z43" i="16" s="1"/>
  <c r="AC18" i="15"/>
  <c r="AC19" i="15" s="1"/>
  <c r="D48" i="16" l="1"/>
  <c r="Z55" i="16"/>
  <c r="H19" i="15"/>
  <c r="H20" i="15"/>
  <c r="H21" i="15"/>
  <c r="H18" i="15"/>
  <c r="D22" i="15"/>
  <c r="D21" i="15"/>
  <c r="D20" i="15"/>
  <c r="D19" i="15"/>
  <c r="D18" i="15"/>
  <c r="B11" i="17"/>
  <c r="C23" i="8"/>
  <c r="C26" i="8"/>
  <c r="C27" i="8"/>
  <c r="C22" i="8"/>
  <c r="L36" i="8"/>
  <c r="D12" i="15"/>
  <c r="D47" i="16" l="1"/>
  <c r="D46" i="16"/>
  <c r="D43" i="16"/>
  <c r="D42" i="16"/>
  <c r="D26" i="8" s="1"/>
  <c r="B11" i="8"/>
  <c r="C11" i="16"/>
  <c r="D11" i="15"/>
  <c r="AC20" i="15"/>
  <c r="D25" i="8" l="1"/>
  <c r="D30" i="8"/>
  <c r="D35" i="8"/>
  <c r="D33" i="8"/>
  <c r="D34" i="8"/>
  <c r="D32" i="8"/>
  <c r="D31" i="8"/>
  <c r="D29" i="8"/>
  <c r="D24" i="8"/>
  <c r="D28" i="8"/>
  <c r="D22" i="8"/>
  <c r="D23" i="8"/>
  <c r="D27" i="8"/>
  <c r="AC21" i="15"/>
  <c r="AC22" i="15" l="1"/>
  <c r="G18" i="15" l="1"/>
  <c r="G20" i="15" l="1"/>
  <c r="G19" i="15" l="1"/>
  <c r="G21" i="15" l="1"/>
  <c r="G22" i="15" l="1"/>
  <c r="K30" i="8"/>
  <c r="K29" i="8"/>
  <c r="K25" i="8"/>
  <c r="K28" i="8"/>
  <c r="K34" i="8"/>
  <c r="K31" i="8"/>
  <c r="K22" i="8"/>
  <c r="K27" i="8"/>
  <c r="K33" i="8" l="1"/>
  <c r="K32" i="8"/>
  <c r="K26" i="8"/>
  <c r="K35" i="8"/>
  <c r="K23" i="8"/>
  <c r="K24" i="8"/>
  <c r="L27" i="8" l="1"/>
  <c r="L34" i="8"/>
  <c r="L35" i="8"/>
  <c r="L29" i="8"/>
  <c r="L22" i="8"/>
  <c r="L26" i="8"/>
  <c r="L33" i="8"/>
  <c r="L24" i="8"/>
  <c r="L32" i="8"/>
  <c r="L31" i="8"/>
  <c r="L30" i="8"/>
  <c r="L28" i="8"/>
  <c r="L25" i="8"/>
  <c r="L23" i="8"/>
  <c r="O181" i="21" l="1"/>
  <c r="O148" i="21"/>
</calcChain>
</file>

<file path=xl/sharedStrings.xml><?xml version="1.0" encoding="utf-8"?>
<sst xmlns="http://schemas.openxmlformats.org/spreadsheetml/2006/main" count="1506" uniqueCount="612">
  <si>
    <t>FECHA DE CIERRE:</t>
  </si>
  <si>
    <t>OBJETO DEL PROCESO</t>
  </si>
  <si>
    <t>NOMBRE DEL PROPONENTE</t>
  </si>
  <si>
    <t>EVALUACIÓN TÉCNICA</t>
  </si>
  <si>
    <t>CRITERIOS DE EVALUACIÓN</t>
  </si>
  <si>
    <t>CRITERIO No 1</t>
  </si>
  <si>
    <t>CRITERIO No 2</t>
  </si>
  <si>
    <t>CRITERIO No 3</t>
  </si>
  <si>
    <t>CRITERIO No 4</t>
  </si>
  <si>
    <t>PROPONENTE</t>
  </si>
  <si>
    <t>OFERTA ECONOMICA</t>
  </si>
  <si>
    <t>TIEMPO DE ENTREGA</t>
  </si>
  <si>
    <t>PUNTAJE TOTAL
MAX.</t>
  </si>
  <si>
    <t>ORDEN ELEGIBILIDAD</t>
  </si>
  <si>
    <t>OBSERVACION</t>
  </si>
  <si>
    <t>Puntaje Maximo 
XX puntos</t>
  </si>
  <si>
    <t xml:space="preserve">NO ELIMINAR LA FILA FINAL (COLOR), DE REQUERIRSE INCLUIR NUEVAS FILAS SUPERIOR A LA PRESENTE FILA  </t>
  </si>
  <si>
    <t>VALIDAR LOS CRITERIOS Y PUNTAJES MAXIMOS PARA AJUSTAR LO CITADO EN LA PRESENTE FILA DE LA TABLA</t>
  </si>
  <si>
    <t>ELIMINAR LAS FILAS QUE NO CONTENGAN PROPONENTES</t>
  </si>
  <si>
    <t>ORGANIZACIÓN BENEFICIARIA</t>
  </si>
  <si>
    <t>OBJETO DEL PROYECTO</t>
  </si>
  <si>
    <t>OBJETO DEL CONTRATO</t>
  </si>
  <si>
    <t>PERSONA NATURAL</t>
  </si>
  <si>
    <t>INTEGRANTES  PROPONENTE PLURAL - PERSONA JURIDICA</t>
  </si>
  <si>
    <t>CUMPLE</t>
  </si>
  <si>
    <t>NO CUMPLE</t>
  </si>
  <si>
    <t>OBSERVACIONES</t>
  </si>
  <si>
    <t>CARTA DE PRESENTACIÓN DE LA OFERTA FIRMADA -</t>
  </si>
  <si>
    <t>FOTOCOPIA DE DOCUMENTO DE IDENTIDAD DEL REPRESENTANTE LEGAL  (Conforme a lo señalado en el termino de referencia)</t>
  </si>
  <si>
    <t>DEFINICION SITUACION MILITAR DEL PRESENTANTE DEL PROPONENTE  (Conforme a lo señalado en el termino de referencia - SI APLICA)</t>
  </si>
  <si>
    <t>CERTIFICACION BANCARIA DEL OFERENTE  (Conforme a lo señalado en el termino de referencia)</t>
  </si>
  <si>
    <t>N/A</t>
  </si>
  <si>
    <t>CERTIFICACIONES SOBRE CUMPLIMIENTO DE LAS OBLIGACIONES DE SEGURIDAD SOCIAL Y PAGO DE APORTES A PARAFISCALES  (Conforme a lo señalado en el termino de referencia)</t>
  </si>
  <si>
    <t>REGISTRO UNICO TRIBUTARIO - RUT  (Conforme a lo señalado en el termino de referencia)</t>
  </si>
  <si>
    <t>REGISTRO DE DEUDORES ALIMENTARIOS MOROSOS- REDAM  (Conforme a lo señalado en el termino de referencia)</t>
  </si>
  <si>
    <t>Consultas- Antecedentes Contraloría   (Conforme a lo señalado en el termino de referencia)</t>
  </si>
  <si>
    <t>Consultas- Antecedentes Procuraduría   (Conforme a lo señalado en el termino de referencia)</t>
  </si>
  <si>
    <t>Consultas - Antecedentes judiciales   (Conforme a lo señalado en el termino de referencia)</t>
  </si>
  <si>
    <t>RESULTADO</t>
  </si>
  <si>
    <t>N/A: NO APLICA - HABILITADO - NO HABILITTADO</t>
  </si>
  <si>
    <t>EVALUACIÓN ECONOMICA</t>
  </si>
  <si>
    <t>ORDEN DE PUNTAJES</t>
  </si>
  <si>
    <t>ORDEN MENOR VALOR</t>
  </si>
  <si>
    <t xml:space="preserve">Puntaje Maximo </t>
  </si>
  <si>
    <t>CAPACIDAD FINANCIERA</t>
  </si>
  <si>
    <t>Indice de Liquidez</t>
  </si>
  <si>
    <t>CUMPLE SI/NO</t>
  </si>
  <si>
    <t>VALORES DE REFERENCIA</t>
  </si>
  <si>
    <t>Activo Corriente</t>
  </si>
  <si>
    <t>Pasivo Corriente</t>
  </si>
  <si>
    <t>IL Individual</t>
  </si>
  <si>
    <t>% Participación</t>
  </si>
  <si>
    <t>IL TOTAL</t>
  </si>
  <si>
    <t>IL</t>
  </si>
  <si>
    <t>PROPONENTE 1</t>
  </si>
  <si>
    <t>IE</t>
  </si>
  <si>
    <t>SOCIO A</t>
  </si>
  <si>
    <t>CT</t>
  </si>
  <si>
    <t>SOCIO B</t>
  </si>
  <si>
    <t>SOCIO C</t>
  </si>
  <si>
    <t>VALOR DEL PRESP.</t>
  </si>
  <si>
    <t>PROPONENTE 2</t>
  </si>
  <si>
    <t>PROPONENTE 3</t>
  </si>
  <si>
    <t>PROPONENTE 4</t>
  </si>
  <si>
    <t>Indice de Endeudamiento</t>
  </si>
  <si>
    <t>Pasivo total</t>
  </si>
  <si>
    <t>Patrimonio</t>
  </si>
  <si>
    <t>IE Individual</t>
  </si>
  <si>
    <t>Capital de Trabajo</t>
  </si>
  <si>
    <t xml:space="preserve">NOTA: </t>
  </si>
  <si>
    <t>Hoja de calculo de referencia bajo la modalidad en la cual se calcula los indices de cada miembro del consorcio o Unión temporal con base en su porcentaje</t>
  </si>
  <si>
    <t>de participación. Para otros modelos se debe ajustar los calculos.</t>
  </si>
  <si>
    <t>Código</t>
  </si>
  <si>
    <t>Versión</t>
  </si>
  <si>
    <t>V1</t>
  </si>
  <si>
    <t>EVALUACIÓN PROPUESTA ECONÓMICA</t>
  </si>
  <si>
    <t>F-IMP-018</t>
  </si>
  <si>
    <t xml:space="preserve">Versión </t>
  </si>
  <si>
    <t xml:space="preserve">VALOR DEL PRESUPUESTO TOTAL DEL PROCESO </t>
  </si>
  <si>
    <t>Resumen de Grupos y Presupuesto que esta ofertando (se debe hacer una valuación independiente para cada grupo al que se presenta)</t>
  </si>
  <si>
    <t>Número del Grupo</t>
  </si>
  <si>
    <t>Valor del Presupuesto</t>
  </si>
  <si>
    <t>Número de cupos</t>
  </si>
  <si>
    <t>observacion</t>
  </si>
  <si>
    <t>Objeto</t>
  </si>
  <si>
    <t xml:space="preserve">BLOQUE AL QUE SE PRESENTA. </t>
  </si>
  <si>
    <t>PROPONENTE No. 1</t>
  </si>
  <si>
    <t>PROPONENTE No. 2</t>
  </si>
  <si>
    <t>PROPONENTE No. 3</t>
  </si>
  <si>
    <t>PROPONENTE No. 4</t>
  </si>
  <si>
    <t>BLOQUE</t>
  </si>
  <si>
    <t>OBJETO</t>
  </si>
  <si>
    <t>PERFIL</t>
  </si>
  <si>
    <t>TÍTULO PROFESIONAL /TECNOLOGÍA</t>
  </si>
  <si>
    <t>AÑOS DE EXPERIENCIA</t>
  </si>
  <si>
    <t>Bloque No. 1</t>
  </si>
  <si>
    <t>Bloque No. 2</t>
  </si>
  <si>
    <t>Bloque No. 3</t>
  </si>
  <si>
    <t>Bloque No. 4</t>
  </si>
  <si>
    <t>EXPERIENCIA GENERAL A ACREDITAR</t>
  </si>
  <si>
    <t>BLOQUE No. 1</t>
  </si>
  <si>
    <t>TIEMPO ACREDITADO</t>
  </si>
  <si>
    <t>TIEMPO ACREDITADO EN MESES</t>
  </si>
  <si>
    <t>EXPERIENCIA ESPECIFICA A ACREDITAR</t>
  </si>
  <si>
    <t xml:space="preserve">PERFIL </t>
  </si>
  <si>
    <t>EXPERIENCIA ESPECIFICA</t>
  </si>
  <si>
    <t>Criterios</t>
  </si>
  <si>
    <t>Calificación</t>
  </si>
  <si>
    <t>Puntaje</t>
  </si>
  <si>
    <t>Máximo</t>
  </si>
  <si>
    <t>FORMACIÓN ADICIONAL</t>
  </si>
  <si>
    <t xml:space="preserve"> </t>
  </si>
  <si>
    <t>TOTALES</t>
  </si>
  <si>
    <t>CRITERIO</t>
  </si>
  <si>
    <t>ASIGNADO</t>
  </si>
  <si>
    <t>PROPONENTE No. 5</t>
  </si>
  <si>
    <t xml:space="preserve"> EXPERIENCIA GENERAL  ADICIONAL</t>
  </si>
  <si>
    <t>NUMERO PROPONENTE</t>
  </si>
  <si>
    <t xml:space="preserve">CC No. </t>
  </si>
  <si>
    <t>ELSY ANDREA CALDERON HERNANDEZ</t>
  </si>
  <si>
    <t>713 del 2024</t>
  </si>
  <si>
    <t>ASOCIACIÓN DE                                             VÍCTIMAS AGROCOLOMBIANA (ASOVICAGROC) DEL MUNICIPIO DE UBALÁ DEPARTAMENTO CUNDINAMARCA.</t>
  </si>
  <si>
    <t>FORTALECIMIENTO DE LA CADENA PRODUCTIVA DE GANADERÍA DOBLE PROPÓSITO DE LA ASOCIACIÓN DE VÍCTIMAS AGROCOLOMBIANA (ASOVICAGROC) EN EL MUNICIPIO DE UBALÁ EN EL DEPARTAMENTO DE CUNDINAMARCA, COMO ESTRATEGIA DE REACTIVACIÓN ECONÓMICA Y GENERACIÓN DE INGRESOS PARA LOS JÓVENES RURALES VINCULADOS A ASOVICAGROC</t>
  </si>
  <si>
    <t>PRESTACION DE SERVICIOS PROFESIONALES PARA LA ASISTENCIA TECNICA DEL PIDAR 713-2024</t>
  </si>
  <si>
    <t>HOJA DE VIDA</t>
  </si>
  <si>
    <t>DIPLOMA Y/O TARJETA PROFESIONAL SI APLICA</t>
  </si>
  <si>
    <t>CERTIFICADO O DIPLOMA PARA TECNICOS O TECNOLOGOS SI APLICA</t>
  </si>
  <si>
    <t>X</t>
  </si>
  <si>
    <t>Consultas - Antecedentes Disciplinarios Copnia  (Conforme a lo señalado en el termino de referencia)</t>
  </si>
  <si>
    <t>Consultas - Medidas correctivas</t>
  </si>
  <si>
    <t>Verificado en plataforma SISPRO reporta activo salud - Famisanar; pensiones Colpensiones.</t>
  </si>
  <si>
    <t>Código validado  en plataforma.</t>
  </si>
  <si>
    <t>Validad Ok en plataforma</t>
  </si>
  <si>
    <t>Validado copnia Ok.</t>
  </si>
  <si>
    <t>Validado Ok.</t>
  </si>
  <si>
    <t>OK</t>
  </si>
  <si>
    <t>BLOQUE No. 2</t>
  </si>
  <si>
    <t>CONTADORA PUBLICA</t>
  </si>
  <si>
    <t>CUMPLE ACTUALIZADO</t>
  </si>
  <si>
    <t>CUMPLE  SALUD-FAMISANAR; PENSION-PROTECCIÓN.</t>
  </si>
  <si>
    <t>VALIDADO OK</t>
  </si>
  <si>
    <t>VALIDA OK</t>
  </si>
  <si>
    <t>BLOQUE No. 3</t>
  </si>
  <si>
    <t>|</t>
  </si>
  <si>
    <t>PROPONENTE No. 6</t>
  </si>
  <si>
    <t>PROPONENTE No. 7</t>
  </si>
  <si>
    <t>BLOQUE No. 4</t>
  </si>
  <si>
    <t>PROPONENTE No. 8</t>
  </si>
  <si>
    <t>PROPONENTE No. 9</t>
  </si>
  <si>
    <t>TITULO PRESENTADO</t>
  </si>
  <si>
    <t xml:space="preserve">CUMPLE </t>
  </si>
  <si>
    <t>AÑOS DE EXPERIENCIA GENERAL</t>
  </si>
  <si>
    <t>TIEMPO DE EXPERIENCIA</t>
  </si>
  <si>
    <t>Nombre del contratante</t>
  </si>
  <si>
    <t>Objeto del contrato</t>
  </si>
  <si>
    <t>Fecha suscripción del acta de inicio o inicio del contrato (dd/mm/aa)</t>
  </si>
  <si>
    <t>Fecha de terminación del contrato (dd/mm/aa)</t>
  </si>
  <si>
    <t>Estado del contrato</t>
  </si>
  <si>
    <t>Porcentaje de ejecución (en caso de certificaciones de contratos que se encuentren en ejecución)</t>
  </si>
  <si>
    <t>Duración del contrato</t>
  </si>
  <si>
    <t>Valor del contrato</t>
  </si>
  <si>
    <t>Valor ejecutado del contrato (en caso de certificaciones de contratos que se encuentren en ejecución e incluyan esta información)</t>
  </si>
  <si>
    <t>Fecha de elaboración de la certificación</t>
  </si>
  <si>
    <t>Firma</t>
  </si>
  <si>
    <t>CAR</t>
  </si>
  <si>
    <t>Ingeniero contratista</t>
  </si>
  <si>
    <t>Prestar servicios profesionales a la Dirección de 
Infraestructura Ambiental de la Corporación Autónoma 
Regional de Cundinamarca - CAR, para el desarrollo de 
las actividades de seguimiento al banco de maquinaría 
de los proyectos de inversión</t>
  </si>
  <si>
    <t>Liquidado</t>
  </si>
  <si>
    <t>Prestación de asesoría para la implementación de Buenas 
Prácticas Agroecológicas, diseño e implementación de 
planes y mecanismos para el manejo sanitario y 
fitosanitario en cultivos a partir de biopreparados, abonos 
orgánicos, implementación de labranza mínima para el 
aprovechamiento de los suelos de la zona
Implementación de prácticas para el uso eficiente del 
recurso hídrico y el cuidado del medio ambiente para la 
conservación de áreas de reserva hídrica de la zona.</t>
  </si>
  <si>
    <t>Ingeniero Agrónomo</t>
  </si>
  <si>
    <t>Hacienda Pensilvania</t>
  </si>
  <si>
    <t>Ingeniero  Contratista</t>
  </si>
  <si>
    <t>Prestación de servicios profesionales para apoyar el 
control y seguimiento técnico del banco de maquinaria de 
la entidad en el complejo lagunar Fúquene, Cucunubá y 
Palacio y demás proyectos priorizados de la Dirección de 
Infraestructura Ambiental</t>
  </si>
  <si>
    <t>Prestación de servicios profesionales de apoyo a la dirección 
de infraestructura ambiental DIA, en el seguimiento de 
actividades de extracción de material, su transformación y 
reutilización del proyecto de recuperación Hidráulica y 
Ambiental del Complejo Lagunar Fúquene, Cucunubá y 
Palacio</t>
  </si>
  <si>
    <t>*</t>
  </si>
  <si>
    <t xml:space="preserve">Prestación de servicios profesionales de apoyo a la 
 Dirección de Infraestructura Ambiental en el seguimiento 
 del componente suelo del proyecto de recuperación 
 hidráulica y ambiental del complejo lagunar Fúquene, 
 Cucunubá y Palacio. Contrato N° 1109 de 2020
</t>
  </si>
  <si>
    <t>UNION TEMPORAL OPERACIÓN 2018</t>
  </si>
  <si>
    <t>INGENIERO DE APOYO</t>
  </si>
  <si>
    <t>FUNREDAGRO</t>
  </si>
  <si>
    <t>Ingeniero</t>
  </si>
  <si>
    <t>Interventoria técnica de los planes Generales de Asistencia técnica, convenio 490.</t>
  </si>
  <si>
    <t>PROAGROPEC</t>
  </si>
  <si>
    <t>Prestación de servicios profesionales como Ing. Ag´ronomo para la Asistencia Técnica Directa Rural a pequeños y medianos productores del Municipio de San Miguel de Sema- Boyacá-</t>
  </si>
  <si>
    <t>Coordinador de Asistencia Tecnica</t>
  </si>
  <si>
    <t xml:space="preserve">Coordinar asistencia técnica pequeños y medianos productores; coordinar programa de mejoramiento de suelos y pradres; cooridnar el programa de mejoramiento genético, Formulaicón del plan de Asistencia Tecnica; transferencia de tecnología </t>
  </si>
  <si>
    <t>UNIVERSIDAD PONTIFICIA BOLIVARIANA</t>
  </si>
  <si>
    <t>Enlace Estrategia Red Unidos</t>
  </si>
  <si>
    <t>Crear y mantener actualizado inventrio de asociaciones conformados con familias de la Red Unidos; monitorear ooportunidades de  negocios; Gestionar proyectos.</t>
  </si>
  <si>
    <t>Prestación servicios como ing Agrónomo; asistencia técnica uchuva, maíz, tomate de árbol, mora y arveja; formulacion de plnaes de pertilizacio, planes de mejormaiento de praderas.</t>
  </si>
  <si>
    <t>mes</t>
  </si>
  <si>
    <t>dias</t>
  </si>
  <si>
    <t xml:space="preserve">Capacitación agroecología, </t>
  </si>
  <si>
    <t>hacienda Pensilvania</t>
  </si>
  <si>
    <t>CHIQUINQUIRÁ, Hortalizas, arándanos, uchuva, mora, tomate de árbol; capacitaciones  agroecología, bionsumos, labranza mínima, uso recurso hídrico, preparación fertilizantes.</t>
  </si>
  <si>
    <t>san miguel de SEMA , asistencia técnica, uchuva y maíz;  parcela demostrativas, desarrollo de cursos y conferencias en transferencia de tecnología.</t>
  </si>
  <si>
    <t>SAN MIGUEL DE SEMA,  Mejoramiento de suelos y praderas, coordinar programa mejoramiento genético.</t>
  </si>
  <si>
    <t>AGROACTIVA</t>
  </si>
  <si>
    <t>Ing Agrónomo</t>
  </si>
  <si>
    <t>Representante técnico comercial</t>
  </si>
  <si>
    <t>CHIQUINQUIRÁ, Hortalizas, arándanos, uchuva, mora, tomate de árbol; capacitaciones  agroecología, bionsumos, labranza mínima, uso recurso hídrico, preparación fertilizantes. Boyacá.</t>
  </si>
  <si>
    <t>09/12/20211</t>
  </si>
  <si>
    <t>EXPERIENCIA GENERAL DEL PROPONENTE  HENRY</t>
  </si>
  <si>
    <t>EXPERIENCIA GENERAL DEL PROPONENTE  JHON FREDY PEREZ</t>
  </si>
  <si>
    <t>ALCALDIA DE UBALA CUNDINAMARCA</t>
  </si>
  <si>
    <t xml:space="preserve">PRACTICA PROFESIONAL </t>
  </si>
  <si>
    <t xml:space="preserve">ACTIVIDADES AGROPECUARIAS POA </t>
  </si>
  <si>
    <t>PROFESIONAL</t>
  </si>
  <si>
    <t>JEFE DE UNIDAD DE ASISTENCIA TECNBIA AGROPECUARIA</t>
  </si>
  <si>
    <t>PROFESIONAL PROVISIONAL</t>
  </si>
  <si>
    <t>AÑOS</t>
  </si>
  <si>
    <t>FUNCIONES PROGRAMA DE LA OFICINA AGROPECUARIA Y AMBIENTAL</t>
  </si>
  <si>
    <t>EXPERIENCIA GENERAL DEL PROPONENTE  ELSY ANDREA CALDERON (CONTADORA)</t>
  </si>
  <si>
    <t>GRUPO EMPRESARILA ROYFRES SAS</t>
  </si>
  <si>
    <t>WITSARA SOLUCIONES INTEGRALES</t>
  </si>
  <si>
    <t>ROSBELRT COSTRUCCION SAS</t>
  </si>
  <si>
    <t>DISTRIMET</t>
  </si>
  <si>
    <t>AGROGANADERIA EL PROGRESO</t>
  </si>
  <si>
    <t>CARDENAS CONCESIONARIO SAS</t>
  </si>
  <si>
    <t>AGROPECUARIA REPRESENTACIONES GANADERAS</t>
  </si>
  <si>
    <t>CONTRADORA PUBLICA</t>
  </si>
  <si>
    <t>EXPERIENCIA GENERAL DEL PROPONENTE  DIEGO CAMILO GARZON (SOCIOEMPRESARIAL)</t>
  </si>
  <si>
    <t>FUNDACION PARA EL DESARROLLO DEL PACIFICO</t>
  </si>
  <si>
    <t>ASESOR PROFESIONAL SOCIO EMPRESARIAL</t>
  </si>
  <si>
    <t>FORTALECIMIENTO ORGANIZATIVO ASOCIATIVO, COMUNITARIO Y EMPRESARIAL DIRIGIDO A 95 MUJERES MADRES CABEZA DE FAMILIA TEJEDORAS, ARTESANAS DE LA CESTERIA EN FIBRA DE PLATANO DEL CORREGIMIENTO DE MONTERREY, MUNICIPIO DE GUADALAJARA DE BUGA, VALLE DEL CAUCA"</t>
  </si>
  <si>
    <t>COOMFASOL (COOPERTIVA MULTIACTIVA FAMILIAS SOLIDARIAS SOCIEDAD COOPERATIVA)</t>
  </si>
  <si>
    <t>COORDINADOR DE PROYECTOS</t>
  </si>
  <si>
    <t>Diseñar los pkanes, programas y proyectos efectuados por la cooperativa,  con el fin de garantizar la participacio y asociatividad familias bajos ingresos a partir de proeyctos productivos; diseñar estrategia de asociatividad rural; seguimietno proyectos productivos.</t>
  </si>
  <si>
    <t>CORPORACION MAGUA</t>
  </si>
  <si>
    <t xml:space="preserve">Tallerista </t>
  </si>
  <si>
    <t>Jornadas de capacitaciòn y escuelas de campo sobre asociatividad, cooperativismo y economìa popular.</t>
  </si>
  <si>
    <t>COOSERFAM</t>
  </si>
  <si>
    <t>Gestor Social</t>
  </si>
  <si>
    <t>Promocionar los servicios ofertados por la cooperativa a los asociados, Identificar  problamas de asociados y familias</t>
  </si>
  <si>
    <t>EXPERIENCIA GENERAL DEL PROPONENTE  MARIA ANGELICA RODRIGUEZ (SOCIOEMPRESARIAL)</t>
  </si>
  <si>
    <t>COORDINADOR METODOLOGICO</t>
  </si>
  <si>
    <t>FUNDACION AMANECER</t>
  </si>
  <si>
    <t>ARANDANOS DE COLOMBIA</t>
  </si>
  <si>
    <t>PROFESIONAL SOCIO EMPRESARIAL</t>
  </si>
  <si>
    <t>COMPONENTE SOCIOEMPRESARIAL PIDAR 731-2022</t>
  </si>
  <si>
    <t>LIDER DE TRANSFORMACION EMPRESARIAL</t>
  </si>
  <si>
    <t>FINCA SINAÍ</t>
  </si>
  <si>
    <t>FORTALECIMIENTO EMPRESARIAL</t>
  </si>
  <si>
    <t>FORTALECIMIENTO CADENA PRODUCTIVA PECUARIA GANADERIA - TAME ARAUCA-</t>
  </si>
  <si>
    <t>UNAL</t>
  </si>
  <si>
    <t>FACILITADOR PARA EL TERRITORIO DE CAJICA</t>
  </si>
  <si>
    <t>EJECUTAR CONTENIDOS RELACIONADOS CON TEMAS PROPIS DEL SEAS.</t>
  </si>
  <si>
    <t>39/11/2024</t>
  </si>
  <si>
    <t>UNION TEMPORAL UJTL - CORCA FORTALEICMIENTO TEJIDO EMPREARIAL</t>
  </si>
  <si>
    <t>PRESTAR SERVICIOS PROFESIONALES.</t>
  </si>
  <si>
    <t xml:space="preserve">MENOTR EMPRESARIAL </t>
  </si>
  <si>
    <t>GOBERNACION DEL META</t>
  </si>
  <si>
    <t>ASISTENCIA TECICA Y SEGUIMIENTO ASOCIACIONES DE PEQUEÑOS PRODUCTORES -LEJANIAS Y GRANADA META-</t>
  </si>
  <si>
    <t>LIDER TRANSFORMACION EMPRESARIAL</t>
  </si>
  <si>
    <t>EXPERIENCIA GENERAL DEL PROPONENTE  JULIAN ANDRES ESCOBAR</t>
  </si>
  <si>
    <t>LOOR GESTION DE REPUTACION</t>
  </si>
  <si>
    <t xml:space="preserve">CONSULTOR DE COMUNICACIONES Y DE DIGTAL </t>
  </si>
  <si>
    <t>NO APLICA</t>
  </si>
  <si>
    <t>CORPORACION COLOMBIA INTERNACIONAL</t>
  </si>
  <si>
    <t>PRESTAR SERVICIOS COMO PROMOTOR SOCIO COMERCIAL PARA APROYO A LOS COORDINADORES TERRITORIALES.</t>
  </si>
  <si>
    <t>ACOMPÑAMIENTO, SEGUIMIENTOS ASOCIATIVO, EMPRESARIAL Y COMECIAL</t>
  </si>
  <si>
    <t>PRESTAR SERVICIOS COMO PROMOTOR SOCIAL ESPECIALIZADO .</t>
  </si>
  <si>
    <t>ACOMPÑAMIENTO, SEGUIMIENTOS ASOCIATIVO, EMPRESARIAL Y COMECIAL UBALA CUNDI</t>
  </si>
  <si>
    <t>PRESTAR SERVICIOS COMO PROMOTOR SOCIAL ENLACE</t>
  </si>
  <si>
    <t>ACOMPÑAMIENTO, SEGUIMIENTOS ASOCIATIVO, EMPRESARIAL Y COMECIAL U TERRITORIAL CUNDINAMARCA</t>
  </si>
  <si>
    <t>EXPERIENCIA GENERAL DEL PROPONENTE  IVAN ALEXIS MARTINEZ LOPEZ</t>
  </si>
  <si>
    <t>INGENIERO JUAM MANUEL CHAVES MARTINES</t>
  </si>
  <si>
    <t>Prestaar servicios profesionales de administración de empresas</t>
  </si>
  <si>
    <t>Produccion de informes, elaboración de nóminas, elaboración y creación de proyectos a nivel financiero, contable, económico.</t>
  </si>
  <si>
    <t>INDUSTRIAS MARTINEZ LIBERTI</t>
  </si>
  <si>
    <t>Director General administrativo y de proyectos de la empresa Industria Marínez Libertí</t>
  </si>
  <si>
    <t>Formular y gestionr proyetos de alto impacto para la organización; desarrollar metas y estrategias organizacionales, Apoyar informes de gestión, Coordinar actividades operativas y de admnistración</t>
  </si>
  <si>
    <t>COOPERATIVA DE PRODUCTORES AGROPECUARIOS DE MARSELLA (COOPROMAR)</t>
  </si>
  <si>
    <t>Profesional Socioemrpesarial</t>
  </si>
  <si>
    <t>Fortalecer aspectos comerciales, sociales, asociativo</t>
  </si>
  <si>
    <t>Profesional socio empresarial</t>
  </si>
  <si>
    <t>ASOCIACION CAMPESINA LOS ALTOS</t>
  </si>
  <si>
    <t>Asesor en el proceso de internacionalización de la marca Café Alto.</t>
  </si>
  <si>
    <t xml:space="preserve">Apoyar certificciones de calidad, generar macro plan organizacional, realizar documento exportador del plan exportador de la empresa Café Alto, </t>
  </si>
  <si>
    <t xml:space="preserve">ASOCIACION DE AUTORIDADES ANCESTRALES TERRITORIALES  NASA </t>
  </si>
  <si>
    <t xml:space="preserve">Servicois profesionales </t>
  </si>
  <si>
    <t>Administrador para el componente socio empresarial del PIDAR 478-2021</t>
  </si>
  <si>
    <t>Elaborar actividades del componente socioempresarial Proyecto 478 - 2021</t>
  </si>
  <si>
    <t>EXPERIENCIA GENERAL DEL PROPONENTE OSCAR HERNAN CORREAL BELTRAN</t>
  </si>
  <si>
    <t>ASOCOGAN</t>
  </si>
  <si>
    <t xml:space="preserve">PRESTACION SERVICIOS </t>
  </si>
  <si>
    <t>MANEJO REPRODUCTIVO (INSEMINACION ARTIFICIAL);  ACOMPAÑAMIENTO FORTALECIMIENTO DE PRODUCCIONE PECUARIA DE 36 A SOCIADOS.</t>
  </si>
  <si>
    <t>ALCALDIA DE GACHETA</t>
  </si>
  <si>
    <t>PRESTACIÓN DE SERVICIOS MEDICO VETERINARIO</t>
  </si>
  <si>
    <t>ASISTENCIA EN LOS PROGRAMAS Y PROYECTOS PECUARIOS QUE SE DESARROLLAN EN EL MUNICIPIO</t>
  </si>
  <si>
    <t>03-18--2024</t>
  </si>
  <si>
    <t>ICA</t>
  </si>
  <si>
    <t>PRESTAR SERTVICIOS MEDICO VETERIANRIO PARA ACTIVIDADES PROTECCION ANIMAL DE SECCIONAL CUNDINAMARCA</t>
  </si>
  <si>
    <t>PROFESINAL DEL AREA DE PROTECCION ANIMAL</t>
  </si>
  <si>
    <t>PRESTACION DE SERVICIOS PROFESIONALES PARA EJECUCIÓN  ACTIVIDADES DE PROTECCION ANIMAL</t>
  </si>
  <si>
    <t>ALCALDIA DE UBALA</t>
  </si>
  <si>
    <t>PRESTACION DE SERVICIOS PROFESIONALES  COMO VETERINARIO</t>
  </si>
  <si>
    <t>ASISTENCIA EN PROGRAMAS Y PROYECTOS DE ESPECIES MENORES Y MAYORES DEL MUNICIPIO DE UBALA</t>
  </si>
  <si>
    <t>ASOCIACION PARA EL DESARROLLO AGROPECUARIO Y TURISTICA Y AMBIENTAL DE UBALA - ASOGAMU-</t>
  </si>
  <si>
    <t>PRESTACION DE SERVICIOS PROFESIONALES MEDICO VETERINARIO</t>
  </si>
  <si>
    <t>CAPACITACIONES  NUTRICION, REPRODUCCION, MEJORAMIENTO GENETICO Y BUENAS PRACTICAS DE LA PRODUCCION DE LECHE</t>
  </si>
  <si>
    <t>ALCALDIA DE PARATEBUENO CUNDINAMARCA</t>
  </si>
  <si>
    <t>PRESTACION DE SERVICIOS DE APOYO A LA GESTION</t>
  </si>
  <si>
    <t>DESARROLLO ACTIVIDADES DE LA UNIDAD MUNICIPAL DE ASISTENCIA TECNICA.</t>
  </si>
  <si>
    <t xml:space="preserve">cruza </t>
  </si>
  <si>
    <t>1 mes 22 días</t>
  </si>
  <si>
    <t>menos 20 días</t>
  </si>
  <si>
    <t>quitar 2 meses y 12 días</t>
  </si>
  <si>
    <t>5 meses + 18 días</t>
  </si>
  <si>
    <t xml:space="preserve">no suma </t>
  </si>
  <si>
    <t xml:space="preserve"> 3 meses + 29 días</t>
  </si>
  <si>
    <t>29 días</t>
  </si>
  <si>
    <t>2 años +  10 meses</t>
  </si>
  <si>
    <t>1 MES + 65 DIAS</t>
  </si>
  <si>
    <t>menos 5 mese</t>
  </si>
  <si>
    <t>EXPERIENCIA GENERAL DEL PROPONENTE TECNICO</t>
  </si>
  <si>
    <t>EXPERIENCIA</t>
  </si>
  <si>
    <t xml:space="preserve">NO PRESENTADO </t>
  </si>
  <si>
    <t>SUBSANAR</t>
  </si>
  <si>
    <t>DTO ANTECEDENTES JUDICIALES</t>
  </si>
  <si>
    <t xml:space="preserve">EXPERIENCIA GENERAL </t>
  </si>
  <si>
    <t>solicitar subsanaciones</t>
  </si>
  <si>
    <t>Prestar servicios profesionales para el fortalecimiento organizativo, asociativo y participativo al resguardo indígena Naexal Lajt municipio de Mapiripán Meta, mediante jornadas de formación, acompañamiento a autoridades tradicionales, articulación institucional y generación de estrategias de cohesión comunitaria del PIDAR 0214-2024</t>
  </si>
  <si>
    <t>CONVOCATORIA ABIERTA</t>
  </si>
  <si>
    <t>SEPTIEMBRE DE 2025</t>
  </si>
  <si>
    <t>PRESTAR SERVICIOS PROFESIONALES COMO COORDINADOR DEL PROYECTO, LIDERANDO LA PLANEACIÓN, EJECUCIÓN, SEGUIMIENTO Y ARTICULACIÓN TÉCNICA, ADMINISTRATIVA Y COMUNITARIA DE LAS ACTIVIDADES EN LOS RESGUARDOS INDÍGENAS NAEXAL LAJT Y LA SAL, INCLUYENDO DESPLAZAMIENTOS, ELABORACIÓN DE INFORMES, ACOMPAÑAMIENTO A VISITAS DE CAMPO Y COORDINACIÓN INTERINSTITUCIONAL DEL PIDAR 0214-2025</t>
  </si>
  <si>
    <t>PRESTAR SERVICIOS PROFESIONALES COMO INGENIERO AGRÓNOMO PARA EL ACOMPAÑAMIENTO TÉCNICO EN CAMPO, SEGUIMIENTO AGRONÓMICO DE CULTIVOS, IMPLEMENTACIÓN DE BUENAS PRÁCTICAS AGRÍCOLAS, ELABORACIÓN DE RECOMENDACIONES TÉCNICAS Y GENERACIÓN DE REPORTES, CON DESPLAZAMIENTOS A LOS RESGUARDOS INDÍGENAS DEL PIDAR 0214-2025</t>
  </si>
  <si>
    <t>PRESTAR SERVICIOS TÉCNICOS PARA EL APOYO EN CAMPO EN LABORES DE TRAZADO, SIEMBRA, MANTENIMIENTO DE CULTIVOS, RECOLECCIÓN DE INFORMACIÓN Y ASISTENCIA TÉCNICA BÁSICA, CON DESPLAZAMIENTOS PERMANENTES AL RESGUARDO INDÍGENA NAEXAL LAJT MUNICIPIO DE MAPIRIPÁN META DEL PIDAR 0214-2025</t>
  </si>
  <si>
    <t>PRESTAR SERVICIOS TÉCNICOS PARA EL APOYO EN CAMPO EN LABORES DE TRAZADO, SIEMBRA, MANTENIMIENTO DE CULTIVOS, RECOLECCIÓN DE INFORMACIÓN Y ASISTENCIA TÉCNICA BÁSICA, CON DESPLAZAMIENTOS PERMANENTES AL RESGUARDO INDÍGENA LA SAL DEL MUNICIPIO DE PUERTO CONCORDIA META DEL PIDAR 0214-2025</t>
  </si>
  <si>
    <t>PRESTAR SERVICIOS PROFESIONALES PARA EL FORTALECIMIENTO ORGANIZATIVO, ASOCIATIVO Y PARTICIPATIVO AL  RESGUARDO INDÍGENA NAEXAL LAJT MUNICIPIO DE MAPIRIPÁN META, MEDIANTE JORNADAS DE FORMACIÓN, ACOMPAÑAMIENTO A AUTORIDADES TRADICIONALES, ARTICULACIÓN INSTITUCIONAL Y GENERACIÓN DE ESTRATEGIAS DE COHESIÓN COMUNITARIA DELPIDAR 0214-2025</t>
  </si>
  <si>
    <t>PRESTAR SERVICIOS PROFESIONALES PARA EL FORTALECIMIENTO ORGANIZATIVO, ASOCIATIVO Y PARTICIPATIVO AL RESGUARDO INDÍGENA LA SAL DEL MUNICIPIO DE PUERTO CONCORDIA META, MEDIANTE JORNADAS DE FORMACIÓN, ACOMPAÑAMIENTO A AUTORIDADES TRADICIONALES, ARTICULACIÓN INSTITUCIONAL Y GENERACIÓN DE ESTRATEGIAS DE COHESIÓN COMUNITARIA DELPIDAR 0214-2025</t>
  </si>
  <si>
    <t>PRESTAR SERVICIOS PROFESIONALES PARA EL FORTALECIMIENTO DE CAPACIDADES CONTABLES, TRIBUTARIAS Y FINANCIERAS DE LAS ORGANIZACIONES INDÍGENAS, INCLUYENDO ASESORÍA EN REGISTROS, INFORMES FINANCIEROS, CUMPLIMIENTO NORMATIVO Y ACOMPAÑAMIENTO TÉCNICO DELPIDAR 0214-2025</t>
  </si>
  <si>
    <t>PRESTAR SERVICIOS PROFESIONALES PARA EL ACOMPAÑAMIENTO COMUNITARIO, DESARROLLO DE PROCESOS PARTICIPATIVOS, LEVANTAMIENTO DE INFORMACIÓN SOCIAL, FORTALECIMIENTO DEL ENFOQUE DIFERENCIAL Y GENERACIÓN DE ESTRATEGIAS DE INCLUSIÓN Y RESPETO POR LA COSMOVISIÓN INDÍGENA AL RESGUARDO INDÍGENA NAEXAL LAJT MUNICIPIO DE MAPIRIPÁN META DELPIDAR 0214-2025</t>
  </si>
  <si>
    <t>PRESTAR SERVICIOS PROFESIONALES PARA EL ACOMPAÑAMIENTO COMUNITARIO, DESARROLLO DE PROCESOS PARTICIPATIVOS, LEVANTAMIENTO DE INFORMACIÓN SOCIAL, FORTALECIMIENTO DEL ENFOQUE DIFERENCIAL Y GENERACIÓN DE ESTRATEGIAS DE INCLUSIÓN Y RESPETO POR LA COSMOVISIÓN INDÍGENA AL RESGUARDO INDÍGENA LA SAL DEL MUNICIPIO DE PUERTO CONCORDIA META DELPIDAR 0214-2025</t>
  </si>
  <si>
    <t>BLOQUE No. 6</t>
  </si>
  <si>
    <t>BLOQUE No. 7</t>
  </si>
  <si>
    <t>BLOQUE No. 8</t>
  </si>
  <si>
    <t>BLOQUE No. 9</t>
  </si>
  <si>
    <t>BLOQUE No. 10</t>
  </si>
  <si>
    <t>TÉRMINOS DE REFERENCIA No. 001 DE 2025 PARA CONTRATAR PRESTACION DE SERVICIOS PROFESIONALES No. 001</t>
  </si>
  <si>
    <t>Profesional en Agronomía, Ingeniería Agrícola, Administrador de empresas, administrador público, ingeniero industrial o afines</t>
  </si>
  <si>
    <t>Mínimo 2 años, uno de los cuales debe haberse obtenido con comunidades indígenas</t>
  </si>
  <si>
    <t>Coordinador / Director de Proyecto.
Resguardo Indígena Naexal Lajt municipio de Mapiripán Meta y Resguardo indígena La Sal del municipio de Puerto Concordia Meta</t>
  </si>
  <si>
    <t>Ingeniero Agrónomo:
Resguardo Indígena Naexal Lajt municipio de Mapiripán Meta y Resguardo indígena La Sal del municipio de Puerto Concordia Meta</t>
  </si>
  <si>
    <t>Ingeniero Agrónomo, Ingeniería en Agronegocios y Desarrollo Agropecuario, Ingeniería en Producción
Agropecuaria o afines.</t>
  </si>
  <si>
    <t>Mínimo 2 años, uno de los cuales debe haberse obtenido con comunidades indígenas.</t>
  </si>
  <si>
    <t xml:space="preserve">Técnico Agrícola con transporte: 
(Resguardo Indígena Naexal Lajt municipio de Mapiripán Meta) </t>
  </si>
  <si>
    <t>Tecnólogo o técnico agropecuario o en áreas afines a la temática del proyecto.</t>
  </si>
  <si>
    <t xml:space="preserve">Mínimo 1 año, de los cuales 6 meses debe haberse obtenido con comunidades indígenas </t>
  </si>
  <si>
    <t>Técnico Agrícola con transporte
(Resguardo indígena La Sal del municipio de Puerto Concordia Meta)</t>
  </si>
  <si>
    <t>Tecnólogo o técnico agropecuario o en áreas afines a la temática del proyecto</t>
  </si>
  <si>
    <t>Mínimo 1 año, de los cuales 6 meses debe haberse obtenido con comunidades indígenas</t>
  </si>
  <si>
    <t>Bloque No. 6</t>
  </si>
  <si>
    <t>Profesional de Fortalecimiento Asociativo con transporte
(Resguardo Indígena Naexal Lajt municipio de Mapiripán Meta)</t>
  </si>
  <si>
    <t>Profesional administración de empresas, administración pública, economista o ingeniero industrial o afines</t>
  </si>
  <si>
    <t>Bloque No. 7</t>
  </si>
  <si>
    <t>Bloque No. 8</t>
  </si>
  <si>
    <t>Bloque No. 10</t>
  </si>
  <si>
    <t>Bloque No. 9</t>
  </si>
  <si>
    <t>Profesional de Fortalecimiento Asociativo con transporte
(Resguardo indígena La Sal del municipio de Puerto Concordia Meta)</t>
  </si>
  <si>
    <t>Profesional Contable, Tributario y Financiero
Resguardo Indígena Naexal Lajt municipio de Mapiripán Meta y Resguardo indígena La Sal del municipio de Puerto Concordia Meta</t>
  </si>
  <si>
    <t xml:space="preserve">Profesional en Contaduría pública, administración financiera o afines.  </t>
  </si>
  <si>
    <t>Profesional Social con transporte
(Resguardo Indígena Naexal Lajt municipio de Mapiripán Meta)</t>
  </si>
  <si>
    <t>Profesional social, antropólogo, trabajo social o sociólogo o afines.</t>
  </si>
  <si>
    <t>Profesional Social con transporte
(Resguardo indígena La Sal del municipio de Puerto Concordia Meta)</t>
  </si>
  <si>
    <t>No Aplica,</t>
  </si>
  <si>
    <t>Lady Johanna Corredor Cubillos</t>
  </si>
  <si>
    <t>Magda Milena Murillo Ramirez</t>
  </si>
  <si>
    <t>Janier Murillo Lesmes</t>
  </si>
  <si>
    <t>Edwin Alfonso Avila Gonzalez</t>
  </si>
  <si>
    <t>Mariana Mateus Medina</t>
  </si>
  <si>
    <t>Anjhy Manuela Cañas Bermudez</t>
  </si>
  <si>
    <t>Claudia Marcela Millán Marulanda</t>
  </si>
  <si>
    <t>PROPONENTE No. 10</t>
  </si>
  <si>
    <t>PROPONENTE No. 11</t>
  </si>
  <si>
    <t>Reinel Andres Pino Ordoñez</t>
  </si>
  <si>
    <t>María Angélica Rodríguez Bernal</t>
  </si>
  <si>
    <t>Iván Alexis Martínez López</t>
  </si>
  <si>
    <t xml:space="preserve">Maria Daniela Fernanda Velásquez Barbosa  </t>
  </si>
  <si>
    <t>Rosa Yurany Bastidas Riaño</t>
  </si>
  <si>
    <t>PROPONENTE No. 12</t>
  </si>
  <si>
    <t>Leidy Yiced Baquero Millan</t>
  </si>
  <si>
    <t>PROPONENTE No, 13</t>
  </si>
  <si>
    <t>Luisa Fernanda Salcedo Novoa</t>
  </si>
  <si>
    <t>PROPONENTE No. 14</t>
  </si>
  <si>
    <t xml:space="preserve">EXPERIENCIA GENERAL - ADICIONAL: 20 puntos por cada año de experiencia adicional </t>
  </si>
  <si>
    <t>CRITERIOS BLOQUES 1,2,3,4,6,7,8,9 y 10</t>
  </si>
  <si>
    <t>Profesional y especializado (hasta 40 puntos):</t>
  </si>
  <si>
    <t xml:space="preserve">20 puntos por cada año de experiencia adicional </t>
  </si>
  <si>
    <r>
      <t>·</t>
    </r>
    <r>
      <rPr>
        <sz val="7"/>
        <rFont val="Times New Roman"/>
        <family val="1"/>
      </rPr>
      <t xml:space="preserve">         </t>
    </r>
    <r>
      <rPr>
        <b/>
        <sz val="11"/>
        <rFont val="Times New Roman"/>
        <family val="1"/>
      </rPr>
      <t>Educación Formal</t>
    </r>
    <r>
      <rPr>
        <sz val="11"/>
        <rFont val="Times New Roman"/>
        <family val="1"/>
      </rPr>
      <t>:  hasta 60 puntos</t>
    </r>
  </si>
  <si>
    <t>Especialización = 40</t>
  </si>
  <si>
    <t>PROPONENTE No. 13</t>
  </si>
  <si>
    <t>FORMACIÓN: Profesional y especializado: 4O Puntos</t>
  </si>
  <si>
    <t>33 meses y 14 días</t>
  </si>
  <si>
    <t xml:space="preserve">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t>
  </si>
  <si>
    <t>El proponente presentó la hoja de vida en el formato único de hoja de vida para persona natural del Departamento Administrativo de la Función Pública – DAFP.</t>
  </si>
  <si>
    <t xml:space="preserve">El proponente anexa los siguientes documentos:
• Diploma de pregrado en Administración de empresas de la Universidad de los Llanos.
• Diploma de Especialista de Gerencia de Proyectos de la Universidad Uniminuto.
• Acta de grado como profesional en administrador de empresas – año 2014.
• Acta de grado como especialista en gerencia de proyectos – año 2021.
• Tarjeta profesional No. 135655.
• Certificación de vigencia y de antecedentes disciplinarios No. 247464 del 21 de agosto de 2025 del Consejo Profesional de Administración de Empresas, en el cual se evidencia que no tiene registradas sanciones ni presenta antecedentes disciplinarios
</t>
  </si>
  <si>
    <t>No Aplica</t>
  </si>
  <si>
    <t>El proponente aportó fotocopia de la cédula de ciudadanía No. 40.328.514 expedida en la ciudad de Villavicencio – Meta.</t>
  </si>
  <si>
    <t xml:space="preserve">Fecha de Expedición del documento: 19 de agosto de 2025.
El proponente aportó fotocopia del registro único tributario ciudadanía No. 40.328.514.
</t>
  </si>
  <si>
    <t xml:space="preserve">Fecha de Expedición del documento: 19 de agosto de 2025.
El proponente aportó fotocopia de la certificación bancaria de la cuenta de ahorro damas No. 05500488424829445 aperturada en el Banco Davivienda.
</t>
  </si>
  <si>
    <t xml:space="preserve">Certificado de Afiliación al sistema de seguridad social en salud.
Fecha de Expedición del documento: 20 de agosto de 2025.
El proponente aportó certificación afiliación al sistema de seguridad social en salud de la EPS Sanitas.
Certificado de Afiliación al sistema de seguridad social en pensión.
Fecha de Expedición del documento: 19 de agosto de 2025.
</t>
  </si>
  <si>
    <t xml:space="preserve">Fecha de Expedición del documento: 19 de agosto de 2025.
Entidad que expide: Contraloría General de la República. 
El proponente aportó la certificación de antecedentes fiscales con código de verificación No. 40328514250819135114, en el cual se evidencia que no se encuentra reportado como responsable fiscal.
Se realizó, la respectiva consulta en la página web https://www.contraloria.gov.co/web/guest/persona-natural, evidenciando que efectivamente el número de identificación 40328514,  El ciudadano no se encuentra reportado como responsable fiscal.
Código de verificación: 40328514250825154828.
</t>
  </si>
  <si>
    <t xml:space="preserve">Fecha de Expedición del documento: 19 de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CLAUDIAMARCELAMILLANMARULANDA identificado(a) con Cédula de ciudadanía Número 40328514, no tiene asuntos pendientes con las autoridades judiciales
Fecha de consulta: 03:53:18 PM horas del 25/08/2025
</t>
  </si>
  <si>
    <t xml:space="preserve">Fecha de Expedición del documento: 19 de agosto de 2025.
Entidad que expide: Procuraduría General de la Nación. 
El proponente aportó la certificación de antecedentes disciplinarios No. 278672018, en el cual se evidencia que no registra sanciones ni inhabilidades vigentes.
Se realizó, la respectiva consulta en la página web https://www.procuraduria.gov.co/Pages/Consulta-de-Antecedentes.aspx, evidenciando que efectivamente el proponente Señor(a) CLAUDIAMARCELAMILLANMARULANDA identificado(a) con Cédula de ciudadanía Número 40328514. El ciudadano no presenta antecedentes disciplinarios.
Fecha de consulta: lunes, agosto 25, 2025 - Hora de consulta: 15:42:26
</t>
  </si>
  <si>
    <t>El proponente anexa certificación de vigencia y de antecedentes disciplinarios No. 247464 del 21 de agosto de 2025 del Consejo Profesional de Administración de Empresas, en el cual se evidencia que no tiene registradas sanciones ni presenta antecedentes disciplinarios</t>
  </si>
  <si>
    <t xml:space="preserve">Fecha de Expedición del documento: 19 de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CLAUDIAMARCELAMILLANMARULANDA identificado(a) con Cédula de ciudadanía Número 40328514 que no tiene medidas correctivas pendientes por cumplir.
Fecha de consulta: 25/08/2025 03:59:19 p. m
</t>
  </si>
  <si>
    <t xml:space="preserve">Fecha de Expedición del documento: 19 de agosto de 2025.
Entidad que expide: Ministerio de Tecnologías de la Infrmación y las Comunicaciones – MINTIC.
El proponente aportó la certificación REDAM, en el cual se evidencia que se encuentra inscrito en el registro de deudores alimentarios morosos.
</t>
  </si>
  <si>
    <t>HABILITADO</t>
  </si>
  <si>
    <t>CUMPLE/NO CUMPLE</t>
  </si>
  <si>
    <t>EXPERIENCIA GENERAL - ADICIONA
Puntaje Maximo</t>
  </si>
  <si>
    <t>Puntaje Maximo 
40 puntos</t>
  </si>
  <si>
    <t>INFORME DE EVALUACIÓN JURÍDICA
PIDAR No. 214 del 2025</t>
  </si>
  <si>
    <t>UNIDAD TECNICA TERRITORIAL No. 12</t>
  </si>
  <si>
    <t>RESOLUCION PIDAR 214 de 2025</t>
  </si>
  <si>
    <t xml:space="preserve">RESGUARDO INDPIGENA NAEXAL LAJT Y RESGUARDO INDIGENA LA SAL </t>
  </si>
  <si>
    <t>No aplica</t>
  </si>
  <si>
    <t xml:space="preserve">Fecha de Expedición del documento: 22 de agosto de 2025.
Persona que expide: Lady Johanna Corredor Cubillos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t>
  </si>
  <si>
    <t>El proponente presentó la hoja de vida</t>
  </si>
  <si>
    <t xml:space="preserve">El proponente anexa los siguientes documentos:
• Diploma de pregrado en ingeniería industrial de la Universidad Libre
• Diploma de Magister el proyectos de desarrollo sostenible de la Universidad EAN.
• Certificación de vigencia y de antecedentes disciplinarios No. CVAD-2025-5154154  del 22 de agosto de 2025 del Consejo Profesional NACIONAL DE INGENIERÍA COPNIA, en el cual se evidencia que no tiene registradas sanciones ni presenta antecedentes disciplinarios. Es verificado por la entidad 
</t>
  </si>
  <si>
    <t xml:space="preserve">Fecha de Expedición del documento: No Aplica.
El proponente aportó fotocopia de la cédula de ciudadanía No. 52.731.443 expedida en la ciudad de Bogotá.
</t>
  </si>
  <si>
    <t xml:space="preserve">Fecha de Expedición del documento: 9 de agosto de 2024.
El proponente aportó fotocopia del registro único tributario ciudadanía No. 52731443 -5
</t>
  </si>
  <si>
    <t xml:space="preserve">Fecha de Expedición del documento: 28 de diciembre de 2023.
El proponente aportó fotocopia de la certificación bancaria de la cuenta de ahorro No. 058833141  aperturada en el Banco AV Villas.
</t>
  </si>
  <si>
    <t>x</t>
  </si>
  <si>
    <t xml:space="preserve">Fecha de Expedición del documento: 22 de agosto de 2025.
Entidad que expide: Contraloría General de la República. 
El proponente aportó la certificación de antecedentes fiscales con código de verificación No. 52731443250822105449, en el cual se evidencia que no se encuentra reportado como responsable fiscal.
Se realizó, la respectiva consulta en la página web https://www.contraloria.gov.co/web/guest/persona-natural, evidenciando que efectivamente el número de identificación 52731443,  El ciudadano no se encuentra reportado como responsable fiscal.
Código de verificación: 52731443250822105449.
Fecha de consulta hoy martes 26 de agosto de 2025, a las 20:55:24,
</t>
  </si>
  <si>
    <t xml:space="preserve">Fecha de Expedición del documento: 22 de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CORREDOR CUBILLOS LADY JOHANNA identificado(a) con Cédula de ciudadanía Número 52731443, no tiene asuntos pendientes con las autoridades judiciales
Fecha de consulta: 09:00:36 PM horas del 25/08/2025
</t>
  </si>
  <si>
    <t xml:space="preserve">Fecha de Expedición del documento: 22 de agosto de 2025.
Entidad que expide: Procuraduría General de la Nación. 
El proponente aportó la certificación de antecedentes disciplinarios No. 278933720, en el cual se evidencia que no registra sanciones ni inhabilidades vigentes.
Se realizó, la respectiva consulta en la página web https://www.procuraduria.gov.co/Pages/Consulta-de-Antecedentes.aspx, evidenciando que efectivamente el proponente Señor(a) LADY JOHANNA CORREDOR CUBILLOS identificado(a) con Cédula de ciudadanía Número  52731443. El ciudadano no presenta antecedentes disciplinarios.
Fecha de consulta: lunes, agosto 25, 2025 - Hora de consulta: 21:02:55
</t>
  </si>
  <si>
    <t xml:space="preserve">Presentó certificados de aportes a seguridad social
Fecha de Expedición del documento: 22 de agosto de 2025.
El proponente aportó fotocopia del certificado de los aportes a seguridad social desde el mes de febrero hasta el mes de agosto de 2025.
</t>
  </si>
  <si>
    <t xml:space="preserve">Fecha de Expedición del documento: 22 de agosto de 2025.
Entidad que expide: Ministerio de Tecnologías de la Información y las Comunicaciones – MINTIC.
El proponente aportó la certificación REDAM, en el cual se evidencia que No se encuentra inscrito en el registro de deudores alimentarios morosos.
</t>
  </si>
  <si>
    <t>Certificación de vigencia y de antecedentes disciplinarios No. CVAD-2025-5154154  del 22 de agosto de 2025 del Consejo Profesional NACIONAL DE INGENIERÍA COPNIA, en el cual se evidencia que no tiene registradas sanciones ni presenta antecedentes disciplinarios.</t>
  </si>
  <si>
    <t xml:space="preserve">Fecha de Expedición del documento: 22 de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LADY JOHANNA CORREDOR CUBILLOS identificado(a) con Cédula de ciudadanía Número 52731443 que no tiene medidas correctivas pendientes por cumplir.
Fecha de consulta: 25/08/2025 21:05:19 p. m.
</t>
  </si>
  <si>
    <t xml:space="preserve">Fecha de Expedición del documento: 21 de agosto de 2025.
Persona que expide: Magda Milena Murillo Ramírez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t>
  </si>
  <si>
    <t>El proponente presentó la hoja de vida en formato personal</t>
  </si>
  <si>
    <t xml:space="preserve">El proponente anexa los siguientes documentos:
• Diploma de pregrado en administración de empresas de la Universidad Católica popular de Risaralda de 1998
• Acta de grado 61 como administrador de empresas de la Universidad Católica popular de Risaralda
• Acta de grado especialista en administración en Salud con énfasis en seguridad social
• Acta de grado especialista en mercadeo de la universidad EAFIT
• Diploma de posgrado como especialista en mercadeo de la universidad EAFIT
</t>
  </si>
  <si>
    <t xml:space="preserve">Fecha de Expedición del documento: No Aplica.
El proponente aportó fotocopia de la cédula de ciudadanía No. 42.119.129 expedida en la ciudad de Pereira.
</t>
  </si>
  <si>
    <t xml:space="preserve">Fecha de Expedición del documento: 19 de agosto de 2025.
El proponente aportó fotocopia del registro único tributario ciudadanía No. 42.119.129 -7
</t>
  </si>
  <si>
    <t xml:space="preserve">Fecha de Expedición del documento: 20 de agosto de 2025.
El proponente aportó fotocopia de la certificación bancaria de la cuenta de ahorro damas No. 77890763629 aperturada en el Banco Colombia.
</t>
  </si>
  <si>
    <t xml:space="preserve">Fecha de Expedición del documento: 20 de agosto de 2025.
El proponente aportó fotocopia de la certificación de afiliación activa a la EPS Sura
Fecha de Expedición del documento: 20 de agosto de 2025.
El proponente aportó fotocopia de la certificación de afiliación activa al fondo de pensiones Colpensiones
</t>
  </si>
  <si>
    <t xml:space="preserve">Fecha de Expedición del documento: 20 de agosto de 2025.
Entidad que expide: Contraloría General de la República. 
El proponente aportó la certificación de antecedentes fiscales con código de verificación No. 42119129250820100225, en el cual se evidencia que no se encuentra reportado como responsable fiscal.
Se realizó, la respectiva consulta en la página web https://www.contraloria.gov.co/web/guest/persona-natural, evidenciando que efectivamente el número de identificación 42.119.129,  El ciudadano no se encuentra reportado como responsable fiscal.
Código de verificación: 42119129250820100225.
</t>
  </si>
  <si>
    <t xml:space="preserve">Fecha de Expedición del documento: 20 de agosto de 2025.
Entidad que expide: Ministerio de Tecnologías de la Información y las Comunicaciones – MINTIC.
El proponente aportó la certificación REDAM, en el cual se evidencia que No se encuentra inscrito en el registro de deudores alimentarios morosos.
</t>
  </si>
  <si>
    <t xml:space="preserve">Fecha de Expedición del documento: 20 de agosto de 2025.
Entidad que expide: Procuraduría General de la Nación. 
El proponente aportó la certificación de antecedentes disciplinarios No. 278752211, en el cual se evidencia que no registra sanciones ni inhabilidades vigentes.
Se realizó, la respectiva consulta en la página web https://www.procuraduria.gov.co/Pages/Consulta-de-Antecedentes.aspx, evidenciando que efectivamente el proponente Señor(a) Magda Milena Murillo Ramírez identificado(a) con Cédula de ciudadanía Número  42.119.129. El ciudadano no presenta antecedentes disciplinarios.
</t>
  </si>
  <si>
    <t>La proponente allega el certificado de trámite en expedición de la tarjeta profesional</t>
  </si>
  <si>
    <t xml:space="preserve">Fecha de Expedición del documento: 20 de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Magda Milena Murillo Ramírez identificado(a) con Cédula de ciudadanía Número 42.119.129, no tiene asuntos pendientes con las autoridades judiciales
</t>
  </si>
  <si>
    <t xml:space="preserve">Fecha de Expedición del documento: 20 de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 Magda Milena Murillo Ramírez identificado(a) con Cédula de ciudadanía Número  42.119.129 que no tiene medidas correctivas pendientes por cumplir.
</t>
  </si>
  <si>
    <t xml:space="preserve">Fecha de Expedición del documento: 22 de agosto de 2025.
Persona que expide: Janier Murillo Lesmes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t>
  </si>
  <si>
    <t xml:space="preserve">El proponente anexa los siguientes documentos:
• Diploma de pregrado ingeniería agronómica de la Universidad de Los Llanos
• Acta de grado 1372 como ingeniero agrónomo de la Universidad de los Llanos
• Tarjeta profesional 091019-0732544 CNDB
• Se evidencia certificado de antecedentes profesionales expedido el 19 de agosto de 2025
</t>
  </si>
  <si>
    <t xml:space="preserve">Fecha de Expedición del documento: No Aplica.
El proponente aportó fotocopia de la cédula de ciudadanía No. 1120.376.003 expedida en la ciudad de Granada.
</t>
  </si>
  <si>
    <t xml:space="preserve">Fecha de Expedición del documento: 02 de diciembre de 2021.
El proponente aportó fotocopia del registro único tributario ciudadanía No. 1 1 2 0 3 7 6 0 0 3 – 2
</t>
  </si>
  <si>
    <t xml:space="preserve">Fecha de Expedición del documento: 05 de fbrero de 2025.
El proponente aportó fotocopia de la de la libreta militar
</t>
  </si>
  <si>
    <t xml:space="preserve">Fecha de Expedición del documento: 19 de agosto de 2025.
El proponente aportó fotocopia de la certificación bancaria de la cuenta de ahorro No. 84415016840 aperturada en el Banco Colombia.
</t>
  </si>
  <si>
    <t xml:space="preserve"> No Aporta documentos</t>
  </si>
  <si>
    <t>No aporta documentos</t>
  </si>
  <si>
    <t xml:space="preserve">No aporta documentos
Sin embargo se verifica por parte de la entidad y se verifica que no presenta antecedentes.
</t>
  </si>
  <si>
    <t>NO HABILITADO</t>
  </si>
  <si>
    <t xml:space="preserve">Fecha de Expedición del documento: 22 de agosto de 2025.
Persona que expide: Edwin Alfonso Ávila González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t>
  </si>
  <si>
    <t xml:space="preserve">El proponente anexa los siguientes documentos:
• Diploma de pregrado ingeniería agronómica de la Universidad de Los Llanos 2008
• Acta de grado 938 como ingeniero agrónomo de la Universidad de los Llanos
• Tarjeta profesional 03000-26178
• Se descargó certificado de antecedentes profesionales y se evidenció  que no presenta antecedentes disciplinarios
</t>
  </si>
  <si>
    <t xml:space="preserve">Fecha de Expedición del documento: No Aplica.
El proponente aportó fotocopia de la cédula de ciudadanía No. 9.431.763 expedida en la ciudad de Yopal.
</t>
  </si>
  <si>
    <t xml:space="preserve">Fecha de Expedición del documento: 23 de Mayo de 2023.
El proponente aportó fotocopia del registro único tributario ciudadanía No. 9.431.763 – 
</t>
  </si>
  <si>
    <t xml:space="preserve">Fecha de Expedición del documento: 21 de agosto de 2025.
El proponente aportó fotocopia de la certificación bancaria de la cuenta de ahorro No. 62966889352 aperturada en el Banco Colombia.
</t>
  </si>
  <si>
    <t xml:space="preserve">La entidad descarga y verifica la situación militar del proponente el 26 de agosto de 2025
Situación militar definida
</t>
  </si>
  <si>
    <t xml:space="preserve">Fecha de Expedición del documento: 21 de agosto de 2025.
El proponente aportó fotocopia de la certificación de afiliación a la EPS Sanitas
Fecha de Expedición del documento: 21 de agosto de 2025.
El proponente aportó fotocopia de la certificación de afiliación a pensiones Porvenir
</t>
  </si>
  <si>
    <t xml:space="preserve">Fecha de Expedición del documento: 21 de agosto de 2025.
Entidad que expide: Ministerio de Tecnologías de la Información y las Comunicaciones – MINTIC.
El proponente aportó la certificación REDAM, en el cual se evidencia que No se encuentra inscrito en el registro de deudores alimentarios morosos.
</t>
  </si>
  <si>
    <t xml:space="preserve">Fecha de Expedición del documento: 21 de agosto de 2025.
Entidad que expide: Contraloría General de la República. 
El proponente aportó la certificación de antecedentes fiscales con código de verificación No. 9431763250821091000, en el cual se evidencia que no se encuentra reportado como responsable fiscal.
Se realizó, la respectiva consulta en la página web https://www.contraloria.gov.co/web/guest/persona-natural, evidenciando que efectivamente el número de identificación 9431763,  El ciudadano no se encuentra reportado como responsable fiscal.
Código de verificación: 9431763250821091000.
</t>
  </si>
  <si>
    <t xml:space="preserve">Fecha de Expedición del documento: 21 de agosto de 2025.
Entidad que expide: Procuraduría General de la Nación. 
El proponente aportó la certificación de antecedentes disciplinarios No. 9431763, en el cual se evidencia que no registra sanciones ni inhabilidades vigentes.
Se realizó, la respectiva consulta en la página web https://www.procuraduria.gov.co/Pages/Consulta-de-Antecedentes.aspx, evidenciando que efectivamente el proponente Señor(a) AVILA GONZALEZ EDWIN ALFONSO identificado(a) con Cédula de ciudadanía Número 9431763. El ciudadano no presenta antecedentes disciplinarios.
</t>
  </si>
  <si>
    <t>Se descargó certificado de antecedentes profesionales y se evidenció  que no presenta antecedentes disciplinarios</t>
  </si>
  <si>
    <t xml:space="preserve">Fecha de Expedición del documento: 21 de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AVILA GONZALEZ EDWIN ALFONSO identificado(a) con Cédula de ciudadanía Número 9431763, no tiene asuntos pendientes con las autoridades judiciales
</t>
  </si>
  <si>
    <t xml:space="preserve">Fecha de Expedición del documento: 22 de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 AVILA GONZALEZ EDWIN ALFONSO identificado(a) con Cédula de ciudadanía Número 9431763. que no tiene medidas correctivas pendientes por cumplir.
</t>
  </si>
  <si>
    <t xml:space="preserve">Fecha de Expedición del documento: 21 de agosto de 2025.
Persona que expide: MARIANA MATEUS MEDINA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t>
  </si>
  <si>
    <t>Este requisito No Aplica para el presente objeto de los términos de referencia No. 001 de 2025.</t>
  </si>
  <si>
    <t xml:space="preserve">
El proponente anexa los siguientes documentos:
• Diploma de tecnólogo en producción agrícola del SENA
</t>
  </si>
  <si>
    <t xml:space="preserve">Fecha de Expedición del documento: No Aplica.
El proponente aportó fotocopia de la cédula de ciudadanía No. 1.123.800.898 expedida en la ciudad de Granada.
</t>
  </si>
  <si>
    <t xml:space="preserve">Fecha de Expedición del documento: 21 de junio de 2025.
El proponente aportó fotocopia del registro único tributario ciudadanía No. 1.123.800.898 – 7
</t>
  </si>
  <si>
    <t xml:space="preserve">Fecha de Expedición del documento: 20 de agosto de 2025.
El proponente aportó fotocopia de la certificación bancaria cuanta de ahorros 36785926603 del Banco Colombia
</t>
  </si>
  <si>
    <t xml:space="preserve">Fecha de Expedición del documento: 20 de agosto de 2025.
El proponente aportó fotocopia de la certificación de afiliación a pensiones protección
Fecha de Expedición del documento: 20 de agosto de 2025.
El proponente aportó fotocopia de la certificación de afiliación a Salud Total EPS
</t>
  </si>
  <si>
    <t xml:space="preserve">Fecha de Expedición del documento: 20 de agosto de 2025.
Entidad que expide: Contraloría General de la República. 
El proponente aportó la certificación de antecedentes fiscales con código de verificación No. 1123800898250620172559, en el cual se evidencia que no se encuentra reportado como responsable fiscal.
Se realizó, la respectiva consulta en la página web https://www.contraloria.gov.co/web/guest/persona-natural, evidenciando que efectivamente el número de identificación 1.123.800.898,  El ciudadano no se encuentra reportado como responsable fiscal.
Código de verificación: 1123800898250620172559.
</t>
  </si>
  <si>
    <t xml:space="preserve">Fecha de Expedición del documento: 20 de agosto de 2025.
Entidad que expide: Procuraduría General de la Nación. 
El proponente aportó la certificación de antecedentes disciplinarios No. 1.123.800.898, en el cual se evidencia que no registra sanciones ni inhabilidades vigentes.
Se realizó, la respectiva consulta en la página web https://www.procuraduria.gov.co/Pages/Consulta-de-Antecedentes.aspx, evidenciando que efectivamente el proponente Señor(a) Mariana Mateus Pinzon identificado(a) con Cédula de ciudadanía Número 1.123.800.898. El ciudadano no presenta antecedentes disciplinarios.
</t>
  </si>
  <si>
    <t xml:space="preserve">Fecha de Expedición del documento: 20 de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Mariana Mateus Pinzon identificado(a) con Cédula de ciudadanía Número 1.123.800.898, no tiene asuntos pendientes con las autoridades judiciales
</t>
  </si>
  <si>
    <t xml:space="preserve">Fecha de Expedición del documento: 20 de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 Mariana Mateus Pinzon identificado(a) con Cédula de ciudadanía Número 1.123.800.898. que no tiene medidas correctivas pendientes por cumplir.
</t>
  </si>
  <si>
    <t xml:space="preserve">Fecha de Expedición del documento: 22 de agosto de 2025.
Persona que expide: Anjhy Manuela Cañas Bermudez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t>
  </si>
  <si>
    <t xml:space="preserve">El proponente anexa los siguientes documentos:
• Diploma de tecnólogo en producción agrícola del SENA
• Diplomado en técnico en preservación de recursos naturales
</t>
  </si>
  <si>
    <t xml:space="preserve">Fecha de Expedición del documento: No Aplica.
El proponente aportó fotocopia de la cédula de ciudadanía No. 1.094.953.125 expedida en la ciudad de Granada.
</t>
  </si>
  <si>
    <t xml:space="preserve">Fecha de Expedición del documento: 01 de junio de 2024.
El proponente aportó fotocopia del registro único tributario ciudadanía No. . 1.094.953.125 – 4
</t>
  </si>
  <si>
    <t xml:space="preserve">Fecha de Expedición del documento: 19 de agosto de 2025.
El proponente aportó fotocopia de la certificación bancaria cuenta de ahorros damas 0550488419000705 del Banco Davivienda
</t>
  </si>
  <si>
    <t xml:space="preserve">Fecha de Expedición del documento: 19 de agosto de 2025.
El proponente aportó fotocopia de la certificación de afiliación a pensiones Porvenir 
Fecha de Expedición del documento: 19 de agosto de 2025.
El proponente aportó fotocopia de la certificación de afiliación a EPS Sanitas 
</t>
  </si>
  <si>
    <t xml:space="preserve">Fecha de Expedición del documento: 19 de agosto de 2025.
Entidad que expide: Ministerio de Tecnologías de la Información y las Comunicaciones – MINTIC.
El proponente aportó la certificación REDAM, en el cual se evidencia que No se encuentra inscrito en el registro de deudores alimentarios morosos.
</t>
  </si>
  <si>
    <t xml:space="preserve">Fecha de Expedición del documento: 19 de agosto de 2025.
Entidad que expide: Contraloría General de la República. 
El proponente aportó la certificación de antecedentes fiscales con código de verificación No. 1094953125250819185555, en el cual se evidencia que no se encuentra reportado como responsable fiscal.
Se realizó, la respectiva consulta en la página web https://www.contraloria.gov.co/web/guest/persona-natural, evidenciando que efectivamente el número de identificación 1.094.953.125,  El ciudadano no se encuentra reportado como responsable fiscal.
Código de verificación: 1094953125250819185555.
</t>
  </si>
  <si>
    <t xml:space="preserve">Fecha de Expedición del documento: 19 de agosto de 2025.
Entidad que expide: Procuraduría General de la Nación. 
El proponente aportó la certificación de antecedentes disciplinarios No. 1.094.953.125, en el cual se evidencia que no registra sanciones ni inhabilidades vigentes.
Se realizó, la respectiva consulta en la página web https://www.procuraduria.gov.co/Pages/Consulta-de-Antecedentes.aspx, evidenciando que efectivamente el proponente Señor(a) Anjhy Manuela Cañas Bermudez identificado(a) con Cédula de ciudadanía Número 1.094.953.125. El ciudadano no presenta antecedentes disciplinarios.
</t>
  </si>
  <si>
    <t xml:space="preserve">Fecha de Expedición del documento: 19 de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Anjhy Manuela Cañas Bermudez identificado(a) con Cédula de ciudadanía Número 1.094.953.125, no tiene asuntos pendientes con las autoridades judiciales
</t>
  </si>
  <si>
    <t xml:space="preserve">Fecha de Expedición del documento: 21 de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 ) Anjhy Manuela Cañas Bermudez identificado(a) con Cédula de ciudadanía Número 1.094.953.125. que no tiene medidas correctivas pendientes por cumplir.
</t>
  </si>
  <si>
    <t xml:space="preserve">Fecha de Expedición del documento: 22 de agosto de 2025.
Persona que expide: Reinel Andres Pino Ordoñez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El valor de la oferta económica es de $44.000.000
</t>
  </si>
  <si>
    <t xml:space="preserve">El proponente anexa los siguientes documentos:
• Diploma de pregrado en Administración de empresas agropecuarias de la Universidad Santo Tomas
• Diploma de maestria en administración y dirección de empresas de la Universidad EUDE.
• Tarjeta profesional No. 144396.
• Certificación de vigencia y de antecedentes disciplinarios del 17 de junio de 2025 del Consejo Profesional de Administración de Empresas, en el cual se evidencia que no tiene registradas sanciones ni presenta antecedentes disciplinarios. La entidad verifica el certificado.
</t>
  </si>
  <si>
    <t xml:space="preserve">Fecha de Expedición del documento: No Aplica.
El proponente aportó fotocopia de la cédula de ciudadanía No. 1.075.289.212 expedida en la ciudad de Villavicencio – Meta.
</t>
  </si>
  <si>
    <t xml:space="preserve">Fecha de Expedición del documento:24 de julio de 2025.
El proponente aportó fotocopia del registro único tributario ciudadanía No. 1.075.289.212.
</t>
  </si>
  <si>
    <t xml:space="preserve">Fecha de Expedición del documento:24 de julio de 2025.
El proponente aportó fotocopia de la libreta militar No. 1075289212 de la ciudadanía No. 1.075.289.212
</t>
  </si>
  <si>
    <t xml:space="preserve">Fecha de Expedición del documento: 19 de agosto de 2025.
El proponente aportó fotocopia de la certificación bancaria de la cuenta de ahorro No. 9112138831 aperturada en el Banco Colombia.
</t>
  </si>
  <si>
    <t xml:space="preserve">Certificado de Afiliación al sistema de seguridad social en salud.
Fecha de Expedición del documento: 24 de julio de 2025.
El proponente aportó certificación afiliación al sistema de seguridad social en salud de la EPS Sanitas.
</t>
  </si>
  <si>
    <t xml:space="preserve">Fecha de Expedición del documento: 06 de agosto de 2025.
Entidad que expide: Ministerio de Tecnologías de la Información y las Comunicaciones – MINTIC.
El proponente aportó la certificación REDAM, en el cual se evidencia que se encuentra inscrito en el registro de deudores alimentarios morosos.
</t>
  </si>
  <si>
    <t xml:space="preserve">Fecha de Expedición del documento: 6 de agosto de 2025.
Entidad que expide: Contraloría General de la República. 
El proponente aportó la certificación de antecedentes fiscales con código de verificación No. 1075289212250806164422, en el cual se evidencia que no se encuentra reportado como responsable fiscal.
Se realizó, la respectiva consulta en la página web https://www.contraloria.gov.co/web/guest/persona-natural, evidenciando que efectivamente el número de identificación 1075289212,  El ciudadano no se encuentra reportado como responsable fiscal.
Código de verificación: 1075289212250806164422.
Fecha de consulta 28 de agosto de 2025
</t>
  </si>
  <si>
    <t xml:space="preserve">Fecha de Expedición del documento: 06 de agosto de 2025.
Entidad que expide: Procuraduría General de la Nación. 
El proponente aportó la certificación de antecedentes disciplinarios No. 1.075.289.212, en el cual se evidencia que no registra sanciones ni inhabilidades vigentes.
Se realizó, la respectiva consulta en la página web https://www.procuraduria.gov.co/Pages/Consulta-de-Antecedentes.aspx, evidenciando que efectivamente el proponente Señor(a) REINEL ANDRES PINO ORDOÑEZ identificado(a) con Cédula de ciudadanía Número 1.075.289.212. El ciudadano no presenta antecedentes disciplinarios.
Verificado por la entidad 28/08/2025
</t>
  </si>
  <si>
    <t>• Certificación de vigencia y de antecedentes disciplinarios del 17 de junio de 2025 del Consejo Profesional de Administración de Empresas, en el cual se evidencia que no tiene registradas sanciones ni presenta antecedentes disciplinarios. La entidad verifica el certificado.</t>
  </si>
  <si>
    <t xml:space="preserve">Fecha de Expedición del documento: 06 de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REINEL ANDRES PINO ORDOÑEZ identificado(a) con Cédula de ciudadanía Número 1.075.289.212 no tiene asuntos pendientes con las autoridades judiciales
VERIFICADO POR LA ENTIDAD 28/08/2025
</t>
  </si>
  <si>
    <t xml:space="preserve">Fecha de Expedición del documento: 06 de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REINEL ANDRES PINO ORDOÑEZ identificado(a) con Cédula de ciudadanía Número 1.075.289.212que no tiene medidas correctivas pendientes por cumplir.
Verificado por la entidad 28/08/2025
</t>
  </si>
  <si>
    <t xml:space="preserve">Fecha de Expedición del documento: 22 de agosto de 2025.
Persona que expide: María Angélica Rodríguez Bernal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El valor de la oferta económica es de $44.000.000
</t>
  </si>
  <si>
    <t xml:space="preserve">El proponente anexa los siguientes documentos:
• Diploma de pregrado en Administración de empresas de la Universidad Cooperativa de Colombia 2011
• Tarjeta profesional No. 64205.
• Se verifica por parte de la entidad la certificación de vigencia y de antecedentes disciplinarios del Consejo Profesional de Administración de Empresas.
</t>
  </si>
  <si>
    <t xml:space="preserve">Fecha de Expedición del documento: No Aplica.
El proponente aportó fotocopia de la cédula de ciudadanía No. 52.321.092 expedida en la ciudad de Bogotá.
</t>
  </si>
  <si>
    <t xml:space="preserve">Fecha de Expedición del documento: 30 de marzo de 2025.
El proponente aportó fotocopia del registro único tributario ciudadanía No. 9 0 1 8 7 1 3 8 7 – 1
</t>
  </si>
  <si>
    <t>Presenta certificación bancaria con fecha desactualizada</t>
  </si>
  <si>
    <t xml:space="preserve">Certificado de Afiliación al sistema de seguridad social en salud.
Fecha de Expedición del documento: 27 de julio de 2025.
El proponente aportó certificación afiliación al sistema de seguridad social en salud de la EPS Sanitas.
Certificado de Afiliación al sistema de seguridad social en pensión.
Fecha de Expedición del documento: 27 de julio de 2025.
El proponente aportó certificación afiliación al sistema de seguridad social en pensión de Colpensiones
</t>
  </si>
  <si>
    <t xml:space="preserve">Fecha de Expedición del documento: 26 de JULIO de 2025.
Entidad que expide: Ministerio de Tecnologías de la Información y las Comunicaciones – MINTIC.
El proponente aportó la certificación REDAM, en el cual se evidencia que se encuentra inscrito en el registro de deudores alimentarios morosos.
</t>
  </si>
  <si>
    <t xml:space="preserve">Fecha de Expedición del documento: 28 de a
julio de 2025.
Entidad que expide: Contraloría General de la República. 
El proponente aportó la certificación de antecedentes fiscales con código de verificación No. 52321092250728143932, en el cual se evidencia que no se encuentra reportado como responsable fiscal.
Se realizó, la respectiva consulta en la página web https://www.contraloria.gov.co/web/guest/persona-natural, evidenciando que efectivamente el número de identificación 52321092,  El ciudadano no se encuentra reportado como responsable fiscal.
Código de verificación: 52321092250728143932
</t>
  </si>
  <si>
    <t xml:space="preserve">Fecha de Expedición del documento: 28 de JULIO de 2025.
Entidad que expide: Procuraduría General de la Nación. 
El proponente aportó la certificación de antecedentes disciplinarios No. 52321092, en el cual se evidencia que no registra sanciones ni inhabilidades vigentes.
Se realizó, la respectiva consulta en la página web https://www.procuraduria.gov.co/Pages/Consulta-de-Antecedentes.aspx, evidenciando que efectivamente el proponente Señor(a) MARIA ANGÉLICA RODRIGUEZ BERNAL identificado(a) con Cédula de ciudadanía Número 52321092. El ciudadano no presenta antecedentes disciplinarios.
Verificado por la entidad 28/08/2025
</t>
  </si>
  <si>
    <t xml:space="preserve">• Tarjeta profesional No. 64205.
• Se verifica por parte de la entidad la certificación de vigencia y de antecedentes disciplinarios del Consejo Profesional de Administración de Empresas.
</t>
  </si>
  <si>
    <t xml:space="preserve">Fecha de Expedición del documento: 28 de julio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MARIA ANGÉLICA RODRIGUEZ BERNAL identificado(a) con Cédula de ciudadanía Número 52321092 no tiene asuntos pendientes con las autoridades judiciales
VERIFICADO POR LA ENTIDAD 28/08/2025
</t>
  </si>
  <si>
    <t xml:space="preserve">Fecha de Expedición del documento: 28 de JULIO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MARIA ANGÉLICA RODRIGUEZ BERNAL identificado(a) con Cédula de ciudadanía Número 52321092 que no tiene medidas correctivas pendientes por cumplir.
Verificado por la entidad 28/08/2025
</t>
  </si>
  <si>
    <t xml:space="preserve">Fecha de Expedición del documento: 22 de agosto de 2025.
Persona que expide: Iván Alexis Martínez López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El valor de la oferta económica es de $44.000.000
</t>
  </si>
  <si>
    <t xml:space="preserve">El proponente anexa los siguientes documentos:
• Diploma de pregrado en Administración de empresas de la Corporación universitaria Autónoma del Cauca 2015.
• Acta de grado de pregrado en Administración de empresas de la Corporación universitaria Autónoma del Cauca 2015.
• Diploma de pregrado en contaduría pública de la Corporación universitaria Autónoma del Cauca 2019.
• Acta de grado de pregrado en contaduría pública de la Corporación universitaria Autónoma del Cauca 2019.
• Diploma de grado de especialista en finanzas de la universidad del Valle 2018
• Tarjeta profesional No. 80570.
• La entidad verifica y descarga la Certificación de vigencia y de antecedentes disciplinarios del Consejo Profesional de Administración de Empresas evidenciando que no tiene inhabilidad alguna.
</t>
  </si>
  <si>
    <t xml:space="preserve">Fecha de Expedición del documento: No Aplica.
El proponente aportó fotocopia de la cédula de ciudadanía No. 1.061.753.519 expedida en la ciudad de Villavicencio – Meta.
</t>
  </si>
  <si>
    <t xml:space="preserve">Fecha de Expedición del documento:29 de mayo de 2025.
El proponente aportó fotocopia del registro único tributario ciudadanía No. 1 0 6 1 7 5 3 5 1 9 - 4
</t>
  </si>
  <si>
    <t xml:space="preserve">Fecha de Expedición del documento:15 de julio de 2016.
El proponente aportó fotocopia de la libreta militar No. 1 0 6 1 7 5 3 5 1 9  de la ciudadanía No. 1 0 6 1 7 5 3 5 1 9
</t>
  </si>
  <si>
    <t xml:space="preserve">Fecha de Expedición del documento: 21 de agosto de 2025.
El proponente aportó fotocopia de la certificación bancaria de la cuenta de ahorro  No. 26100001052 aperturada en el Banco Colombia.
</t>
  </si>
  <si>
    <t xml:space="preserve">Certificado de Afiliación al sistema de seguridad social en salud.
Fecha de Expedición del documento: 21 de Agosto de 2025.
El proponente aportó certificación afiliación al sistema de seguridad social en salud de la EPS Sanitas.
Certificado de Afiliación al sistema de seguridad social en pensión.
Fecha de Expedición del documento: 21 de agosto de 2025.
El proponente aportó certificación afiliación al sistema de seguridad social en pensión de Colpensiones
</t>
  </si>
  <si>
    <t xml:space="preserve">Fecha de Expedición del documento: 21 de agosto de 2025.
Entidad que expide: Ministerio de Tecnologías de la Información y las Comunicaciones – MINTIC.
El proponente aportó la certificación REDAM, en el cual se evidencia que se encuentra inscrito en el registro de deudores alimentarios morosos.
</t>
  </si>
  <si>
    <t xml:space="preserve">Fecha de Expedición del documento: 21 de agosto de 2025.
Entidad que expide: Contraloría General de la República. 
El proponente aportó la certificación de antecedentes fiscales con código de verificación No. 1061753519250821130907, en el cual se evidencia que no se encuentra reportado como responsable fiscal.
Se realizó, la respectiva consulta en la página web https://www.contraloria.gov.co/web/guest/persona-natural, evidenciando que efectivamente el número de identificación 1061753519,  El ciudadano no se encuentra reportado como responsable fiscal.
Código de verificación: 1061753519250821130907.
Fecha de consulta hoy martes 28 de agosto de 2025
</t>
  </si>
  <si>
    <t xml:space="preserve">Fecha de Expedición del documento: 21 de agosto de 2025.
Entidad que expide: Procuraduría General de la Nación. 
El proponente aportó la certificación de antecedentes disciplinarios No. 1061753519, en el cual se evidencia que no registra sanciones ni inhabilidades vigentes.
Se realizó, la respectiva consulta en la página web https://www.procuraduria.gov.co/Pages/Consulta-de-Antecedentes.aspx, evidenciando que efectivamente el proponente Señor(a) MARTINEZ LOPEZ IVAN ALEXIS identificado(a) con Cédula de ciudadanía Número 1061753519. El ciudadano no presenta antecedentes disciplinarios.
Verificado por la entidad 28/08/2025
</t>
  </si>
  <si>
    <t xml:space="preserve">• Tarjeta profesional No. 80570.
• La entidad verifica y descarga la Certificación de vigencia y de antecedentes disciplinarios del Consejo Profesional de Administración de Empresas evidenciando que no tiene inhabilidad alguna.
</t>
  </si>
  <si>
    <t xml:space="preserve">Fecha de Expedición del documento: 21 de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MARTINEZ LOPEZ IVAN ALEXIS identificado(a) con Cédula de ciudadanía Número 1061753519 no tiene asuntos pendientes con las autoridades judiciales
VERIFICADO POR LA ENTIDAD 28/08/2025
</t>
  </si>
  <si>
    <t xml:space="preserve">Fecha de Expedición del documento: 21 de agosto de 2025.
Entidad que expide: Policía Nacional de Colombia.
El proponente aportó la certificación del sistema de registro nacional de medidas correctivas, en el cual se evidencia que no tiene medidas correctivas pendientes por cumplir.
</t>
  </si>
  <si>
    <t xml:space="preserve">Fecha de Expedición del documento: 21 de agosto de 2025.
Persona que expide: MARIA DANIELA FERNANDA VELÁSQUEZ BARBOSA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t>
  </si>
  <si>
    <t xml:space="preserve">El proponente anexa los siguientes documentos:
• Diploma de pregrado en Administración Pública de la escuela superior de administración publica 2019
• Acta de grado en Administración Pública de la escuela superior de administración pública 2019
• Tarjeta profesional No. 1161704-T
Presenta certificación de vigencia y de antecedentes disciplinarios del Colegio Colombiano del Administrador Publico de fecha 22 de agosto de 2025 verificado por la entidad el 26 de agosto de 2025
</t>
  </si>
  <si>
    <t xml:space="preserve">Fecha de Expedición del documento: No Aplica.
El proponente aportó fotocopia de la cédula de ciudadanía No. 1.121.923. 881 expedida en la ciudad de Bogotá.
</t>
  </si>
  <si>
    <t xml:space="preserve">Fecha de Expedición del documento: 09 de marzo de 2023.
El proponente aportó fotocopia del registro único tributario ciudadanía No. 1.121.923. 881  - 3
</t>
  </si>
  <si>
    <t xml:space="preserve">Fecha de Expedición del documento: 20 de agosto de 2025.
El proponente aportó fotocopia de la certificación bancaria de la cuenta de ahorro No. 117040285908 aperturada en el Banco Falabella.
</t>
  </si>
  <si>
    <t xml:space="preserve">Certificado de Afiliación al sistema de seguridad social en salud.
Fecha de Expedición del documento: 20 de agosto de 2025.
El proponente aportó certificación afiliación al sistema de seguridad social en salud de la EPS Sanitas.
Certificado de Afiliación al sistema de seguridad social en pensión.
Fecha de Expedición del documento: 20 de agosto de 2025.
El proponente aportó certificación afiliación al sistema de seguridad social en pensión de Colpensiones
</t>
  </si>
  <si>
    <t xml:space="preserve">Fecha de Expedición del documento: 20 de a
agosto de 2025.
Entidad que expide: Ministerio de Tecnologías de la Información y las Comunicaciones – MINTIC.
El proponente aportó la certificación REDAM, en el cual se evidencia que se encuentra inscrito en el registro de deudores alimentarios morosos.
</t>
  </si>
  <si>
    <t xml:space="preserve">Fecha de Expedición del documento: 20 de a
agosto de 2025.
Entidad que expide: Procuraduría General de la Nación. 
El proponente aportó la certificación de antecedentes disciplinarios No. 1121923881, en el cual se evidencia que no registra sanciones ni inhabilidades vigentes.
Se realizó, la respectiva consulta en la página web https://www.procuraduria.gov.co/Pages/Consulta-de-Antecedentes.aspx, evidenciando que efectivamente el proponente Señor(a) MARIA DANIELA FERNANDA VELASQUEZ BARBOSA identificado(a) con Cédula de ciudadanía Número 1121923881. El ciudadano no presenta antecedentes disciplinarios.
Verificado por la entidad 27/08/2025
</t>
  </si>
  <si>
    <t xml:space="preserve">Fecha de Expedición del documento: 20 de a
agosto de 2025.
Entidad que expide: Contraloría General de la República. 
El proponente aportó la certificación de antecedentes fiscales con código de verificación No. 1121923881250820150950, en el cual se evidencia que no se encuentra reportado como responsable fiscal.
Se realizó, la respectiva consulta en la página web https://www.contraloria.gov.co/web/guest/persona-natural, evidenciando que efectivamente el número de identificación 1121923881,  El ciudadano no se encuentra reportado como responsable fiscal.
Código de verificación: 1121923881250820150950
Fecha de consulta martes 28 de agosto de 2025
</t>
  </si>
  <si>
    <t xml:space="preserve">• Tarjeta profesional No. 1161704-T
Presenta certificación de vigencia y de antecedentes disciplinarios del Colegio Colombiano del Administrador Publico de fecha 22 de agosto de 2025 verificado por la entidad el 26 de agosto de 2025
</t>
  </si>
  <si>
    <t xml:space="preserve">Fecha de Expedición del documento: 20 de a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MARIA DANIELA FERNANDA VELASQUEZ BARBOSA identificado(a) con Cédula de ciudadanía Número 1121923881 no tiene asuntos pendientes con las autoridades judiciales
VERIFICADO POR LA ENTIDAD 28/08/2025
</t>
  </si>
  <si>
    <t xml:space="preserve">Fecha de Expedición del documento: 20 de a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MARIA DANIELA FERNANDA VELASQUEZ BARBOSA identificado(a) con Cédula de ciudadanía Número 1121923881 que no tiene medidas correctivas pendientes por cumplir.
Verificado por la entidad 28/08/2025
</t>
  </si>
  <si>
    <t xml:space="preserve">Fecha de Expedición del documento: 21 de agosto de 2025.
Persona que expide: ROSA YURANY BASTIDAS RIAÑO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El valor de la oferta económica es de $60.500.000
</t>
  </si>
  <si>
    <t xml:space="preserve">El proponente anexa los siguientes documentos:
• Diploma de en Contaduría pública de la Universidad Cooperativa de Colombia 2012
• Acta de grado en Contaduría pública de la Universidad Cooperativa de Colombia 2012
• Tarjeta profesional No. 165931-T
Presenta certificación de vigencia y de antecedentes disciplinarios dem la junta central de contadores de fecha 21 de agosto de 2025 verificado por la entidad el 28 de agosto de 2025
</t>
  </si>
  <si>
    <t xml:space="preserve">Fecha de Expedición del documento: No Aplica.
El proponente aportó fotocopia de la cédula de ciudadanía No. 1.121.859.332 expedida en la ciudad de Bogotá.
</t>
  </si>
  <si>
    <t xml:space="preserve">Fecha de Expedición del documento: 22 de agosto de 2025.
El proponente aportó fotocopia del registro único tributario ciudadanía No. 1.121.859.332 - 8
</t>
  </si>
  <si>
    <t xml:space="preserve">Fecha de Expedición del documento: 19 de agosto de 2025.
El proponente aportó fotocopia de la certificación bancaria de la cuenta de ahorro No. 39561393218 aperturada en el Banco Colombia.
</t>
  </si>
  <si>
    <t xml:space="preserve">Certificado de Afiliación al sistema de seguridad social en salud.
Fecha de Expedición del documento: 19 de agosto de 2025.
El proponente aportó certificación afiliación al sistema de seguridad social en salud de la EPS Salud Total.
Certificado de Afiliación al sistema de seguridad social en pensión.
Fecha de Expedición del documento: 19 de agosto de 2025.
El proponente aportó certificación afiliación al sistema de seguridad social en pensión de Protección
</t>
  </si>
  <si>
    <t xml:space="preserve">Fecha de Expedición del documento: 19 de a
agosto de 2025.
Entidad que expide: Ministerio de Tecnologías de la Información y las Comunicaciones – MINTIC.
El proponente aportó la certificación REDAM, en el cual se evidencia que se encuentra inscrito en el registro de deudores alimentarios morosos.
</t>
  </si>
  <si>
    <t xml:space="preserve">Fecha de Expedición del documento: 19 de a
agosto de 2025.
Entidad que expide: Contraloría General de la República. 
El proponente aportó la certificación de antecedentes fiscales con código de verificación No. 1121859332250819123922, en el cual se evidencia que no se encuentra reportado como responsable fiscal.
Se realizó, la respectiva consulta en la página web https://www.contraloria.gov.co/web/guest/persona-natural, evidenciando que efectivamente el número de identificación 1121859332,  El ciudadano no se encuentra reportado como responsable fiscal.
Código de verificación: 1121859332250819123922
Fecha de 28 de agosto de 2025
</t>
  </si>
  <si>
    <t xml:space="preserve">Fecha de Expedición del documento: 19 de a
agosto de 2025.
Entidad que expide: Procuraduría General de la Nación. 
El proponente aportó la certificación de antecedentes disciplinarios No. 1121859332, en el cual se evidencia que no registra sanciones ni inhabilidades vigentes.
Se realizó, la respectiva consulta en la página web https://www.procuraduria.gov.co/Pages/Consulta-de-Antecedentes.aspx, evidenciando que efectivamente el proponente Señor(a) ROSA YURANY BASTIDAS RIAÑO identificado(a) con Cédula de ciudadanía número 1121859332. El ciudadano no presenta antecedentes disciplinarios.
Verificado por la entidad 28/08/2025
</t>
  </si>
  <si>
    <t xml:space="preserve">• Tarjeta profesional No. 165931-T
Presenta certificación de vigencia y de antecedentes disciplinarios dem la junta central de contadores de fecha 21 de agosto de 2025 verificado por la entidad el 28 de agosto de 2025
</t>
  </si>
  <si>
    <t xml:space="preserve">Fecha de Expedición del documento: 19 de a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ROSA YURANY BASTIDAS RIAÑO identificado(a) con Cédula de ciudadanía número 1121859332no tiene asuntos pendientes con las autoridades judiciales
VERIFICADO POR LA ENTIDAD 28/08/2025
</t>
  </si>
  <si>
    <t xml:space="preserve">Fecha de Expedición del documento: 19 de a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ROSA YURANY BASTIDAS RIAÑO identificado(a) con Cédula de ciudadanía número 1121859332.  que no tiene medidas correctivas pendientes por cumplir.
Verificado por la entidad 28/08/2025
</t>
  </si>
  <si>
    <t xml:space="preserve">Fecha de Expedición del documento: 22 de agosto de 2025.
Persona que expide: LEIDY YICED BAQUERO MILLAN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El valor de la oferta económica es de $33.000.000
</t>
  </si>
  <si>
    <t xml:space="preserve">El proponente anexa los siguientes documentos:
• Diploma de en Psicóloga de la Universidad Cooperativa de Colombia 2019
• Acta de grado en Psicología de la Universidad Cooperativa de Colombia 2019
• Tarjeta profesional No. 201736
Se verifica por parte de la entidad la certificación de vigencia y de antecedentes disciplinarios verificado por la entidad el 26 de agosto de 2025
</t>
  </si>
  <si>
    <t xml:space="preserve">Fecha de Expedición del documento: No Aplica.
El proponente aportó fotocopia de la cédula de ciudadanía No. 1.121.937.932 expedida en la ciudad de Bogotá.
</t>
  </si>
  <si>
    <t xml:space="preserve">Fecha de Expedición del documento: 20 de agosto de 2025.
El proponente aportó fotocopia del registro único tributario ciudadanía No. 1.121.937.932 - 8
</t>
  </si>
  <si>
    <t xml:space="preserve">Fecha de Expedición del documento: 20 de agosto de 2025.
El proponente aportó fotocopia de la certificación bancaria de la cuenta de ahorro No. 84185775495 aperturada en el Banco Colombia
</t>
  </si>
  <si>
    <t xml:space="preserve">Certificado de Afiliación al sistema de seguridad social en salud.
Fecha de Expedición del documento: 20 de agosto de 2025.
El proponente aportó certificación afiliación al sistema de seguridad social en salud de la EPS Sanitas
Certificado de Afiliación al sistema de seguridad social en pensión.
Fecha de Expedición del documento: 20 de agosto de 2025.
El proponente aportó certificación afiliación al sistema de seguridad social en pensión de Porvenir
</t>
  </si>
  <si>
    <t xml:space="preserve">Fecha de Expedición del documento: 20 de a
agosto de 2025.
Entidad que expide: Contraloría General de la República. 
El proponente aportó la certificación de antecedentes fiscales con código de verificación No. 1121937932250820083233, en el cual se evidencia que no se encuentra reportado como responsable fiscal.
Se realizó, la respectiva consulta en la página web https://www.contraloria.gov.co/web/guest/persona-natural, evidenciando que efectivamente el número de identificación 1121937932,  El ciudadano no se encuentra reportado como responsable fiscal.
Código de verificación: 1121937932250820083233
Fecha de consulta 28 de agosto de 2025
</t>
  </si>
  <si>
    <t xml:space="preserve">Fecha de Expedición del documento: 20 de a
agosto de 2025.
Entidad que expide: Procuraduría General de la Nación. 
El proponente aportó la certificación de antecedentes disciplinarios No. 1121937932, en el cual se evidencia que no registra sanciones ni inhabilidades vigentes.
Se realizó, la respectiva consulta en la página web https://www.procuraduria.gov.co/Pages/Consulta-de-Antecedentes.aspx, evidenciando que efectivamente el proponente Señor(a) BAQUERO MILLAN LEIDY YICED identificado(a) con Cédula de ciudadanía número  1121937932. El ciudadano no presenta antecedentes disciplinarios.
Verificado por la entidad 28/08/2025
</t>
  </si>
  <si>
    <t xml:space="preserve">• Tarjeta profesional No. 201736
Se verifica por parte de la entidad la certificación de vigencia y de antecedentes disciplinarios verificado por la entidad el 26 de agosto de 2025
</t>
  </si>
  <si>
    <t xml:space="preserve">Fecha de Expedición del documento: 20 de a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BAQUERO MILLAN LEIDY YICED identificado(a) con Cédula de ciudadanía número  1121937932 no tiene asuntos pendientes con las autoridades judiciales
VERIFICADO POR LA ENTIDAD 26/08/2025
</t>
  </si>
  <si>
    <t xml:space="preserve">Fecha de Expedición del documento: 20 de a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MILLAN LEIDY YICED identificado(a) con Cédula de ciudadanía número  1121937932.  que no tiene medidas correctivas pendientes por cumplir.
Verificado por la entidad 28/08/2025
</t>
  </si>
  <si>
    <t xml:space="preserve">Fecha de Expedición del documento: 22 de agosto de 2025.
Persona que expide: LUISA FERNANDA SALCEDO NOVOA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
El valor de la oferta económica es de $33.000.000
</t>
  </si>
  <si>
    <t xml:space="preserve">El proponente anexa los siguientes documentos:
• Diploma de en Psicóloga de la Universidad Santo Tomas 2020
• Acta de grado en Psicología de la Universidad Santo Tomas 2020
• No presenta Tarjeta profesional ni certificación de vigencia y de antecedentes disciplinarios 
SUBSANACIÓN: la proponente presenta Tarjeta profesional y certificación de vigencia y de antecedentes disciplinarios en la cual se puede establecer que no tiene medidas disciplinarias.
</t>
  </si>
  <si>
    <t xml:space="preserve">Fecha de Expedición del documento: No Aplica.
El proponente aportó fotocopia de la cédula de ciudadanía No. 1.121.947.409 expedida en la ciudad de Bogotá.
</t>
  </si>
  <si>
    <t xml:space="preserve">Fecha de Expedición del documento: 5 de agosto de 2025.
El proponente aportó fotocopia del registro único tributario ciudadanía No. 1.121.947.409 - 3
</t>
  </si>
  <si>
    <t xml:space="preserve">Fecha de Expedición del documento: 5 de agosto de 2025.
El proponente aportó fotocopia de la certificación bancaria de la cuenta de ahorro No. 84405279338 aperturada en el Banco Colombia
</t>
  </si>
  <si>
    <t xml:space="preserve">Certificado de Afiliación al sistema de seguridad social en salud.
Fecha de Expedición del documento: 19 de agosto de 2025.
El proponente aportó certificación afiliación al sistema de seguridad social en salud de la EPS Sanitas
Certificado de Afiliación al sistema de seguridad social en pensión.
Fecha de Expedición del documento: 19 de agosto de 2025.
El proponente aportó certificación afiliación al sistema de seguridad social en pensión de Porvenir
</t>
  </si>
  <si>
    <t xml:space="preserve">Fecha de Expedición del documento: 19 de a
agosto de 2025.
Entidad que expide: Contraloría General de la República. 
El proponente aportó la certificación de antecedentes fiscales con código de verificación No. 1121947409250819140935, en el cual se evidencia que no se encuentra reportado como responsable fiscal.
Se realizó, la respectiva consulta en la página web https://www.contraloria.gov.co/web/guest/persona-natural, evidenciando que efectivamente el número de identificación 1121947409,  El ciudadano no se encuentra reportado como responsable fiscal.
Código de verificación: 1121947409250819140935
Fecha de consulta 28 de agosto de 2025
</t>
  </si>
  <si>
    <t xml:space="preserve">Fecha de Expedición del documento: 19 de a
agosto de 2025.
Entidad que expide: Procuraduría General de la Nación. 
El proponente aportó la certificación de antecedentes disciplinarios No. 1121947409., en el cual se evidencia que no registra sanciones ni inhabilidades vigentes.
Se realizó, la respectiva consulta en la página web https://www.procuraduria.gov.co/Pages/Consulta-de-Antecedentes.aspx, evidenciando que efectivamente el proponente Señor(a) SALCEDO NOVOA LUISA FERNANDA identificado(a) con Cédula de ciudadanía número  1121947409. El ciudadano no presenta antecedentes disciplinarios.
Verificado por la entidad 28/08/2025
</t>
  </si>
  <si>
    <t>la proponente presenta Tarjeta profesional y certificación de vigencia y de antecedentes disciplinarios en la cual se puede establecer que no tiene medidas disciplinarias.</t>
  </si>
  <si>
    <t xml:space="preserve">Fecha de Expedición del documento: 19 de a
agosto de 2025.
Entidad que expide: Policía Nacional de Colombia.
El proponente aportó la certificación de antecedentes, en el cual se evidencia que no tiene asuntos pendientes con las autoridades judiciales.
Se realizó, la respectiva consulta en la página web https://antecedentes.policia.gov.co:7005/WebJudicial/formAntecedentes.xhtml, evidenciando que efectivamente el proponente Señor(a) SALCEDO NOVOA LUISA FERNANDA identificado(a) con Cédula de ciudadanía número  1121947409 no tiene asuntos pendientes con las autoridades judiciales
VERIFICADO POR LA ENTIDAD 28/08/2025
</t>
  </si>
  <si>
    <t xml:space="preserve">Fecha de Expedición del documento: 19 de a
agosto de 2025.
Entidad que expide: Policía Nacional de Colombia.
El proponente aportó la certificación del sistema de registro nacional de medidas correctivas, en el cual se evidencia que no tiene medidas correctivas pendientes por cumplir.
Se realizó, la respectiva consulta en la página web https://srvcnpc.policia.gov.co/PSC/frm_cnp_consulta.aspx evidenciando que efectivamente el proponente Señor(a) SALCEDO NOVOA LUISA FERNANDA identificado(a) con Cédula de ciudadanía número  1121947409..  que no tiene medidas correctivas pendientes por cumplir.
Verificado por la entidad 28/08/2025
</t>
  </si>
  <si>
    <t>47 MESES Y 4 DÍAS</t>
  </si>
  <si>
    <t>12 MESES  DE EXPERIENCIA PROFESIONAL CON COMUNIDADES INDÍGENAS</t>
  </si>
  <si>
    <t>18 MESES Y 25 DÍAS DE EXPERIENCIA PROFESIONAL CON COMUNIDADES INDÍGENAS</t>
  </si>
  <si>
    <t>NO PRESENTA LOS 12 MESES REQUERIDOS EN EXPERIENCIA CON COMUNIDADES INDIGENAS</t>
  </si>
  <si>
    <t>PRESENTA 17 MESES Y 17 DIAS DE EXPERIENCIA PROFESIONAL CON COMUNIDADES INDÍGENAS</t>
  </si>
  <si>
    <t>PRESENTA 6 MESES DE EXPERIENCIA PROFESIONAL CON COMUNIDADES INDÍGENAS</t>
  </si>
  <si>
    <t>PRESENTA 18 MESES Y 25 DIAS DE EXPERIENCIA PROFESIONAL CON COMUNIDADES INDÍGENAS</t>
  </si>
  <si>
    <t>PRESENTA 13 MESES Y 15 DIAS DE EXPERIENCIA PROFESIONAL CON COMUNIDADES INDÍGENAS</t>
  </si>
  <si>
    <t>53 MESES Y 4 DIAS</t>
  </si>
  <si>
    <t>13 MESES</t>
  </si>
  <si>
    <t>PRESENTA INCONSISTENCIAS EN LAS CERTIFICACIONES PRESENTADAS - NO SE EVALUA</t>
  </si>
  <si>
    <t>PRESENTA 14 MESES DE EXPERIENCIA PROFESIONAL CON COMUNIDADES INDÍGENAS</t>
  </si>
  <si>
    <t>63 MESES Y 28 DIAS</t>
  </si>
  <si>
    <t>PRESENTA 13 MESES Y 28 DÍASDE EXPERIENCIA PROFESIONAL CON COMUNIDADES INDÍGENAS</t>
  </si>
  <si>
    <t>37 MESES Y 4 DIAS</t>
  </si>
  <si>
    <t>PRESENTA 7 MESES DE EXPERIENCIA PROFESIONAL CON COMUNIDADES INDÍGENAS</t>
  </si>
  <si>
    <t>20 MESES Y 20 DIAS</t>
  </si>
  <si>
    <t>PRESENTA 9 MESES DE EXPERIENCIA PROFESIONAL CON COMUNIDADES INDÍGENAS</t>
  </si>
  <si>
    <t>57 MESES Y 13 DIAS</t>
  </si>
  <si>
    <t>77 MESES Y 27 DIAS</t>
  </si>
  <si>
    <t>37 MESES Y 10 DÍAS</t>
  </si>
  <si>
    <t>14 MESES</t>
  </si>
  <si>
    <t>37 MESES Y 2 DIAS</t>
  </si>
  <si>
    <t>36 MESES 2 DIAS</t>
  </si>
  <si>
    <t>OBJETO 1</t>
  </si>
  <si>
    <t>OBJETO 2</t>
  </si>
  <si>
    <t>OBJETO 3</t>
  </si>
  <si>
    <t>OBJETO 4</t>
  </si>
  <si>
    <t>OBJETO 6</t>
  </si>
  <si>
    <t>OBJETO 7</t>
  </si>
  <si>
    <t>NO CUMPLE EXPERIENCIA REQUERIDA</t>
  </si>
  <si>
    <t>OBJETO 8</t>
  </si>
  <si>
    <t>OBJETO 9</t>
  </si>
  <si>
    <t>OBJETO 10</t>
  </si>
  <si>
    <t>COORDINADOR DEL PROYECTO</t>
  </si>
  <si>
    <t>INGENIERO AGRONOMO</t>
  </si>
  <si>
    <t>TECNICO AGRICOLA</t>
  </si>
  <si>
    <t xml:space="preserve">APOYO PARA EL FORTALECIMIENTO ASOCIATIVO Y PARTICIPATIVO </t>
  </si>
  <si>
    <t>APOYO CONTABLE, TRIBUTARIO Y FINANCIERO</t>
  </si>
  <si>
    <t>PROFESIONAL SOCIAL, SOCIOLOGIA O ANTROPOLOGIA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</si>
</sst>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 #,##0_-;\-&quot;$&quot;\ * #,##0_-;_-&quot;$&quot;\ * &quot;-&quot;_-;_-@_-"/>
    <numFmt numFmtId="41" formatCode="_-* #,##0_-;\-* #,##0_-;_-* &quot;-&quot;_-;_-@_-"/>
    <numFmt numFmtId="44" formatCode="_-&quot;$&quot;\ * #,##0.00_-;\-&quot;$&quot;\ * #,##0.00_-;_-&quot;$&quot;\ * &quot;-&quot;??_-;_-@_-"/>
    <numFmt numFmtId="164" formatCode="_(* #,##0.00_);_(* \(#,##0.00\);_(* &quot;-&quot;??_);_(@_)"/>
    <numFmt numFmtId="165" formatCode="_-&quot;$&quot;\ * #,##0_-;\-&quot;$&quot;\ * #,##0_-;_-&quot;$&quot;\ * &quot;-&quot;??_-;_-@_-"/>
    <numFmt numFmtId="166" formatCode="_ * #,##0.00_ ;_ * \-#,##0.00_ ;_ * &quot;-&quot;??_ ;_ @_ "/>
    <numFmt numFmtId="167" formatCode="[$$-240A]\ #,##0;\-[$$-240A]\ #,##0"/>
  </numFmts>
  <fonts count="64">
    <font>
      <sz val="10"/>
      <name val="Arial"/>
      <charset val="134"/>
    </font>
    <font>
      <sz val="11"/>
      <color theme="1"/>
      <name val="Calibri"/>
      <family val="2"/>
      <scheme val="minor"/>
    </font>
    <font>
      <sz val="10"/>
      <name val="Arial"/>
      <family val="2"/>
    </font>
    <font>
      <sz val="11"/>
      <color theme="1"/>
      <name val="Calibri"/>
      <family val="2"/>
      <scheme val="minor"/>
    </font>
    <font>
      <b/>
      <sz val="10"/>
      <name val="Arial Narrow"/>
      <family val="2"/>
    </font>
    <font>
      <sz val="10"/>
      <name val="Arial Narrow"/>
      <family val="2"/>
    </font>
    <font>
      <b/>
      <sz val="12"/>
      <name val="Arial Narrow"/>
      <family val="2"/>
    </font>
    <font>
      <b/>
      <sz val="10"/>
      <name val="Arial"/>
      <family val="2"/>
    </font>
    <font>
      <b/>
      <sz val="16"/>
      <color theme="1"/>
      <name val="Arial Narrow"/>
      <family val="2"/>
    </font>
    <font>
      <b/>
      <sz val="16"/>
      <name val="Arial Narrow"/>
      <family val="2"/>
    </font>
    <font>
      <u/>
      <sz val="10"/>
      <color theme="10"/>
      <name val="Arial"/>
      <family val="2"/>
    </font>
    <font>
      <sz val="10"/>
      <color theme="1"/>
      <name val="Arial Narrow"/>
      <family val="2"/>
    </font>
    <font>
      <sz val="10"/>
      <name val="Arial"/>
      <family val="2"/>
    </font>
    <font>
      <b/>
      <sz val="14"/>
      <name val="Arial Narrow"/>
      <family val="2"/>
    </font>
    <font>
      <b/>
      <sz val="11"/>
      <name val="Arial"/>
      <family val="2"/>
    </font>
    <font>
      <sz val="10"/>
      <color theme="0"/>
      <name val="Arial"/>
      <family val="2"/>
    </font>
    <font>
      <sz val="5"/>
      <name val="Arial Narrow"/>
      <family val="2"/>
    </font>
    <font>
      <b/>
      <sz val="18"/>
      <name val="Arial Narrow"/>
      <family val="2"/>
    </font>
    <font>
      <b/>
      <sz val="24"/>
      <name val="Arial Narrow"/>
      <family val="2"/>
    </font>
    <font>
      <b/>
      <sz val="28"/>
      <name val="Arial Narrow"/>
      <family val="2"/>
    </font>
    <font>
      <b/>
      <sz val="22"/>
      <color theme="1"/>
      <name val="Arial Narrow"/>
      <family val="2"/>
    </font>
    <font>
      <b/>
      <sz val="18"/>
      <color theme="1"/>
      <name val="Arial Narrow"/>
      <family val="2"/>
    </font>
    <font>
      <sz val="8"/>
      <name val="Arial"/>
      <family val="2"/>
    </font>
    <font>
      <sz val="16"/>
      <name val="Arial"/>
      <family val="2"/>
    </font>
    <font>
      <sz val="14"/>
      <name val="Arial"/>
      <family val="2"/>
    </font>
    <font>
      <sz val="12"/>
      <color rgb="FFFF0000"/>
      <name val="Arial"/>
      <family val="2"/>
    </font>
    <font>
      <b/>
      <sz val="12"/>
      <name val="Arial"/>
      <family val="2"/>
    </font>
    <font>
      <sz val="10"/>
      <name val="Arial"/>
      <family val="2"/>
    </font>
    <font>
      <b/>
      <sz val="10"/>
      <color theme="0"/>
      <name val="Arial Narrow"/>
      <family val="2"/>
    </font>
    <font>
      <b/>
      <sz val="10"/>
      <color theme="1"/>
      <name val="Calibri"/>
      <family val="2"/>
      <scheme val="minor"/>
    </font>
    <font>
      <sz val="10"/>
      <color theme="1"/>
      <name val="Calibri"/>
      <family val="2"/>
      <scheme val="minor"/>
    </font>
    <font>
      <sz val="9"/>
      <name val="Arial"/>
      <family val="2"/>
    </font>
    <font>
      <b/>
      <sz val="8"/>
      <color theme="1"/>
      <name val="Arial"/>
      <family val="2"/>
    </font>
    <font>
      <b/>
      <sz val="8"/>
      <name val="Arial"/>
      <family val="2"/>
    </font>
    <font>
      <sz val="8"/>
      <color theme="1"/>
      <name val="Arial"/>
      <family val="2"/>
    </font>
    <font>
      <b/>
      <sz val="10"/>
      <color theme="1"/>
      <name val="Arial"/>
      <family val="2"/>
    </font>
    <font>
      <b/>
      <sz val="10"/>
      <color rgb="FF000000"/>
      <name val="Arial Narrow"/>
      <family val="2"/>
    </font>
    <font>
      <b/>
      <sz val="11"/>
      <color rgb="FF000000"/>
      <name val="Arial"/>
      <family val="2"/>
    </font>
    <font>
      <sz val="10"/>
      <color rgb="FF000000"/>
      <name val="Arial Narrow"/>
      <family val="2"/>
    </font>
    <font>
      <b/>
      <sz val="10.5"/>
      <name val="Times New Roman"/>
      <family val="1"/>
    </font>
    <font>
      <sz val="10.5"/>
      <name val="Times New Roman"/>
      <family val="1"/>
    </font>
    <font>
      <sz val="11"/>
      <name val="Symbol"/>
      <family val="1"/>
      <charset val="2"/>
    </font>
    <font>
      <sz val="7"/>
      <name val="Times New Roman"/>
      <family val="1"/>
    </font>
    <font>
      <b/>
      <sz val="11"/>
      <name val="Times New Roman"/>
      <family val="1"/>
    </font>
    <font>
      <sz val="11"/>
      <name val="Times New Roman"/>
      <family val="1"/>
    </font>
    <font>
      <b/>
      <sz val="11"/>
      <color rgb="FF000000"/>
      <name val="Times New Roman"/>
      <family val="1"/>
    </font>
    <font>
      <b/>
      <sz val="10"/>
      <color theme="1"/>
      <name val="Arial Narrow"/>
      <family val="2"/>
    </font>
    <font>
      <b/>
      <sz val="14"/>
      <color theme="1"/>
      <name val="Segoe UI"/>
      <family val="2"/>
    </font>
    <font>
      <sz val="11"/>
      <color theme="1"/>
      <name val="Segoe UI"/>
      <family val="2"/>
    </font>
    <font>
      <b/>
      <sz val="11"/>
      <color theme="1"/>
      <name val="Arial Narrow"/>
      <family val="2"/>
    </font>
    <font>
      <sz val="11"/>
      <color theme="1"/>
      <name val="Arial Narrow"/>
      <family val="2"/>
    </font>
    <font>
      <b/>
      <sz val="10"/>
      <color rgb="FFFF0000"/>
      <name val="Arial"/>
      <family val="2"/>
    </font>
    <font>
      <sz val="11"/>
      <color rgb="FFFF0000"/>
      <name val="Segoe UI"/>
      <family val="2"/>
    </font>
    <font>
      <b/>
      <sz val="14"/>
      <color rgb="FFFF0000"/>
      <name val="Segoe UI"/>
      <family val="2"/>
    </font>
    <font>
      <b/>
      <sz val="14"/>
      <name val="Segoe UI"/>
      <family val="2"/>
    </font>
    <font>
      <sz val="10"/>
      <color rgb="FFFF0000"/>
      <name val="Arial"/>
      <family val="2"/>
    </font>
    <font>
      <b/>
      <sz val="9"/>
      <color theme="1"/>
      <name val="Arial"/>
      <family val="2"/>
    </font>
    <font>
      <b/>
      <sz val="9"/>
      <name val="Arial"/>
      <family val="2"/>
    </font>
    <font>
      <sz val="9"/>
      <color theme="1"/>
      <name val="Arial"/>
      <family val="2"/>
    </font>
    <font>
      <b/>
      <sz val="9"/>
      <name val="Calibri"/>
      <family val="2"/>
    </font>
    <font>
      <sz val="10"/>
      <color theme="1"/>
      <name val="Arial"/>
      <family val="2"/>
    </font>
    <font>
      <b/>
      <sz val="10"/>
      <name val="Calibri"/>
      <family val="2"/>
      <scheme val="minor"/>
    </font>
    <font>
      <b/>
      <sz val="10"/>
      <color rgb="FFFF0000"/>
      <name val="Calibri"/>
      <family val="2"/>
      <scheme val="minor"/>
    </font>
    <font>
      <sz val="11"/>
      <name val="Arial"/>
      <family val="2"/>
    </font>
  </fonts>
  <fills count="33">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rgb="FFC0DAA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E2EFD9"/>
        <bgColor indexed="64"/>
      </patternFill>
    </fill>
    <fill>
      <patternFill patternType="solid">
        <fgColor rgb="FFD9D9D9"/>
        <bgColor indexed="64"/>
      </patternFill>
    </fill>
    <fill>
      <patternFill patternType="solid">
        <fgColor theme="2" tint="-9.9978637043366805E-2"/>
        <bgColor indexed="64"/>
      </patternFill>
    </fill>
    <fill>
      <patternFill patternType="solid">
        <fgColor rgb="FFCCCCFF"/>
        <bgColor indexed="64"/>
      </patternFill>
    </fill>
    <fill>
      <patternFill patternType="solid">
        <fgColor theme="2" tint="-0.249977111117893"/>
        <bgColor indexed="64"/>
      </patternFill>
    </fill>
    <fill>
      <patternFill patternType="solid">
        <fgColor rgb="FFFFCCFF"/>
        <bgColor indexed="64"/>
      </patternFill>
    </fill>
    <fill>
      <patternFill patternType="solid">
        <fgColor theme="5"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99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theme="9"/>
        <bgColor indexed="64"/>
      </patternFill>
    </fill>
    <fill>
      <patternFill patternType="solid">
        <fgColor theme="5"/>
        <bgColor indexed="64"/>
      </patternFill>
    </fill>
  </fills>
  <borders count="72">
    <border>
      <left/>
      <right/>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auto="1"/>
      </right>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bottom style="thin">
        <color indexed="64"/>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auto="1"/>
      </bottom>
      <diagonal/>
    </border>
    <border>
      <left/>
      <right style="thin">
        <color indexed="64"/>
      </right>
      <top/>
      <bottom style="medium">
        <color auto="1"/>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top style="medium">
        <color auto="1"/>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auto="1"/>
      </top>
      <bottom style="medium">
        <color auto="1"/>
      </bottom>
      <diagonal/>
    </border>
  </borders>
  <cellStyleXfs count="12">
    <xf numFmtId="0" fontId="0" fillId="0" borderId="0"/>
    <xf numFmtId="0" fontId="3" fillId="0" borderId="0"/>
    <xf numFmtId="0" fontId="3" fillId="0" borderId="0"/>
    <xf numFmtId="0" fontId="2" fillId="0" borderId="0"/>
    <xf numFmtId="164" fontId="2" fillId="0" borderId="0" applyFont="0" applyFill="0" applyBorder="0" applyAlignment="0" applyProtection="0"/>
    <xf numFmtId="42" fontId="2" fillId="0" borderId="0" applyFont="0" applyFill="0" applyBorder="0" applyAlignment="0" applyProtection="0"/>
    <xf numFmtId="41" fontId="2" fillId="0" borderId="0" applyFont="0" applyFill="0" applyBorder="0" applyAlignment="0" applyProtection="0"/>
    <xf numFmtId="0" fontId="10" fillId="0" borderId="0" applyNumberFormat="0" applyFill="0" applyBorder="0" applyAlignment="0" applyProtection="0"/>
    <xf numFmtId="0" fontId="12" fillId="0" borderId="0"/>
    <xf numFmtId="0" fontId="1" fillId="0" borderId="0"/>
    <xf numFmtId="44" fontId="27" fillId="0" borderId="0" applyFont="0" applyFill="0" applyBorder="0" applyAlignment="0" applyProtection="0"/>
    <xf numFmtId="166" fontId="2" fillId="0" borderId="0" applyFont="0" applyFill="0" applyBorder="0" applyAlignment="0" applyProtection="0"/>
  </cellStyleXfs>
  <cellXfs count="702">
    <xf numFmtId="0" fontId="0" fillId="0" borderId="0" xfId="0"/>
    <xf numFmtId="0" fontId="0" fillId="0" borderId="0" xfId="0" applyAlignment="1">
      <alignment horizontal="center"/>
    </xf>
    <xf numFmtId="0" fontId="0" fillId="0" borderId="7" xfId="0" applyBorder="1" applyAlignment="1">
      <alignment horizontal="center" vertical="center"/>
    </xf>
    <xf numFmtId="0" fontId="14" fillId="0" borderId="16" xfId="3" applyFont="1" applyBorder="1"/>
    <xf numFmtId="0" fontId="14" fillId="0" borderId="0" xfId="3" applyFont="1"/>
    <xf numFmtId="0" fontId="14" fillId="0" borderId="19" xfId="3" applyFont="1" applyBorder="1"/>
    <xf numFmtId="0" fontId="14" fillId="0" borderId="18" xfId="3" applyFont="1" applyBorder="1"/>
    <xf numFmtId="0" fontId="14" fillId="0" borderId="17" xfId="3" applyFont="1" applyBorder="1"/>
    <xf numFmtId="0" fontId="14" fillId="0" borderId="15" xfId="3" applyFont="1" applyBorder="1"/>
    <xf numFmtId="0" fontId="11" fillId="0" borderId="1" xfId="1" applyFont="1" applyBorder="1" applyAlignment="1">
      <alignment horizontal="left" vertical="center" wrapText="1"/>
    </xf>
    <xf numFmtId="0" fontId="11" fillId="0" borderId="6" xfId="1" applyFont="1" applyBorder="1" applyAlignment="1">
      <alignment horizontal="left" vertical="center" wrapText="1"/>
    </xf>
    <xf numFmtId="0" fontId="7" fillId="0" borderId="0" xfId="0" applyFont="1"/>
    <xf numFmtId="0" fontId="0" fillId="3" borderId="5" xfId="0" applyFill="1" applyBorder="1" applyAlignment="1">
      <alignment horizontal="center" vertical="center"/>
    </xf>
    <xf numFmtId="0" fontId="11" fillId="3" borderId="3" xfId="1" applyFont="1" applyFill="1" applyBorder="1" applyAlignment="1">
      <alignment horizontal="left" vertical="center" wrapText="1"/>
    </xf>
    <xf numFmtId="0" fontId="15" fillId="3" borderId="29" xfId="0" applyFont="1" applyFill="1" applyBorder="1" applyAlignment="1">
      <alignment vertical="center"/>
    </xf>
    <xf numFmtId="0" fontId="23" fillId="0" borderId="0" xfId="0" applyFont="1"/>
    <xf numFmtId="0" fontId="24" fillId="0" borderId="0" xfId="0" applyFont="1"/>
    <xf numFmtId="0" fontId="26" fillId="0" borderId="0" xfId="0" applyFont="1"/>
    <xf numFmtId="0" fontId="4" fillId="0" borderId="0" xfId="3" applyFont="1" applyAlignment="1">
      <alignment horizontal="center" vertical="center" wrapText="1"/>
    </xf>
    <xf numFmtId="0" fontId="4" fillId="0" borderId="0" xfId="3" applyFont="1" applyAlignment="1">
      <alignment horizontal="left" vertical="center" wrapText="1"/>
    </xf>
    <xf numFmtId="0" fontId="14" fillId="0" borderId="18" xfId="3" applyFont="1" applyBorder="1" applyAlignment="1">
      <alignment horizontal="center"/>
    </xf>
    <xf numFmtId="0" fontId="14" fillId="0" borderId="0" xfId="3" applyFont="1" applyAlignment="1">
      <alignment horizontal="center"/>
    </xf>
    <xf numFmtId="0" fontId="0" fillId="3" borderId="26" xfId="0" applyFill="1" applyBorder="1" applyAlignment="1">
      <alignment horizontal="center" vertical="center"/>
    </xf>
    <xf numFmtId="0" fontId="11" fillId="3" borderId="38" xfId="1" applyFont="1" applyFill="1" applyBorder="1" applyAlignment="1">
      <alignment horizontal="left" vertical="center" wrapText="1"/>
    </xf>
    <xf numFmtId="0" fontId="7" fillId="4" borderId="30"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center" vertical="center" wrapText="1"/>
      <protection hidden="1"/>
    </xf>
    <xf numFmtId="0" fontId="0" fillId="3" borderId="40" xfId="0" applyFill="1" applyBorder="1" applyAlignment="1">
      <alignment horizontal="center" vertical="center"/>
    </xf>
    <xf numFmtId="0" fontId="4" fillId="4" borderId="1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4" fillId="4" borderId="30" xfId="0" applyFont="1" applyFill="1" applyBorder="1" applyAlignment="1" applyProtection="1">
      <alignment horizontal="center" vertical="center" wrapText="1"/>
      <protection hidden="1"/>
    </xf>
    <xf numFmtId="0" fontId="0" fillId="0" borderId="0" xfId="0" applyAlignment="1">
      <alignment horizontal="center" vertical="center"/>
    </xf>
    <xf numFmtId="0" fontId="11" fillId="0" borderId="0" xfId="1" applyFont="1" applyAlignment="1">
      <alignment horizontal="left" vertical="center" wrapText="1"/>
    </xf>
    <xf numFmtId="165" fontId="0" fillId="0" borderId="0" xfId="10" applyNumberFormat="1" applyFont="1" applyFill="1" applyBorder="1" applyAlignment="1">
      <alignment horizontal="center" vertical="center"/>
    </xf>
    <xf numFmtId="0" fontId="15" fillId="0" borderId="0" xfId="0" applyFont="1" applyAlignment="1">
      <alignment vertical="center"/>
    </xf>
    <xf numFmtId="0" fontId="0" fillId="0" borderId="0" xfId="0" applyAlignment="1">
      <alignment horizontal="right" vertical="center"/>
    </xf>
    <xf numFmtId="0" fontId="4" fillId="0" borderId="0" xfId="0" applyFont="1" applyAlignment="1" applyProtection="1">
      <alignment vertical="center" wrapText="1"/>
      <protection hidden="1"/>
    </xf>
    <xf numFmtId="0" fontId="4" fillId="0" borderId="22"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11" fillId="0" borderId="22" xfId="1" applyFont="1" applyBorder="1" applyAlignment="1">
      <alignment horizontal="left" vertical="center" wrapText="1"/>
    </xf>
    <xf numFmtId="165" fontId="0" fillId="0" borderId="7" xfId="10" applyNumberFormat="1" applyFont="1" applyFill="1" applyBorder="1" applyAlignment="1">
      <alignment horizontal="center" vertical="center"/>
    </xf>
    <xf numFmtId="0" fontId="0" fillId="0" borderId="22" xfId="0" applyBorder="1" applyAlignment="1">
      <alignment horizontal="center" vertical="center"/>
    </xf>
    <xf numFmtId="0" fontId="4" fillId="6" borderId="43" xfId="0" applyFont="1" applyFill="1" applyBorder="1" applyAlignment="1" applyProtection="1">
      <alignment horizontal="center" vertical="center" wrapText="1"/>
      <protection hidden="1"/>
    </xf>
    <xf numFmtId="0" fontId="4" fillId="6" borderId="42" xfId="0" applyFont="1" applyFill="1" applyBorder="1" applyAlignment="1" applyProtection="1">
      <alignment horizontal="center" vertical="center" wrapText="1"/>
      <protection hidden="1"/>
    </xf>
    <xf numFmtId="0" fontId="4" fillId="6" borderId="36" xfId="0" applyFont="1" applyFill="1" applyBorder="1" applyAlignment="1" applyProtection="1">
      <alignment horizontal="center" vertical="center" wrapText="1"/>
      <protection hidden="1"/>
    </xf>
    <xf numFmtId="0" fontId="0" fillId="5" borderId="32" xfId="0" applyFill="1" applyBorder="1"/>
    <xf numFmtId="0" fontId="28" fillId="8" borderId="43" xfId="0" applyFont="1" applyFill="1" applyBorder="1" applyAlignment="1" applyProtection="1">
      <alignment horizontal="center" vertical="center" wrapText="1"/>
      <protection hidden="1"/>
    </xf>
    <xf numFmtId="0" fontId="2" fillId="0" borderId="7" xfId="0" applyFont="1" applyBorder="1"/>
    <xf numFmtId="0" fontId="0" fillId="0" borderId="7" xfId="0" applyBorder="1"/>
    <xf numFmtId="0" fontId="2" fillId="0" borderId="7" xfId="0" applyFont="1" applyBorder="1" applyAlignment="1">
      <alignment horizontal="center"/>
    </xf>
    <xf numFmtId="0" fontId="0" fillId="0" borderId="7" xfId="0" applyBorder="1" applyAlignment="1">
      <alignment horizontal="center"/>
    </xf>
    <xf numFmtId="9" fontId="0" fillId="0" borderId="7" xfId="0" applyNumberFormat="1"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3" xfId="0" applyBorder="1" applyAlignment="1">
      <alignment horizontal="center"/>
    </xf>
    <xf numFmtId="165" fontId="0" fillId="0" borderId="7" xfId="10" applyNumberFormat="1" applyFont="1" applyBorder="1"/>
    <xf numFmtId="0" fontId="4" fillId="7" borderId="43" xfId="0" applyFont="1" applyFill="1" applyBorder="1" applyAlignment="1" applyProtection="1">
      <alignment horizontal="center" vertical="center" wrapText="1"/>
      <protection hidden="1"/>
    </xf>
    <xf numFmtId="0" fontId="4" fillId="7" borderId="42" xfId="0" applyFont="1" applyFill="1" applyBorder="1" applyAlignment="1" applyProtection="1">
      <alignment horizontal="center" vertical="center" wrapText="1"/>
      <protection hidden="1"/>
    </xf>
    <xf numFmtId="0" fontId="4" fillId="7" borderId="36" xfId="0" applyFont="1" applyFill="1" applyBorder="1" applyAlignment="1" applyProtection="1">
      <alignment horizontal="center" vertical="center" wrapText="1"/>
      <protection hidden="1"/>
    </xf>
    <xf numFmtId="0" fontId="4" fillId="3" borderId="43" xfId="0" applyFont="1" applyFill="1" applyBorder="1" applyAlignment="1" applyProtection="1">
      <alignment horizontal="center" vertical="center" wrapText="1"/>
      <protection hidden="1"/>
    </xf>
    <xf numFmtId="0" fontId="4" fillId="3" borderId="42" xfId="0" applyFont="1" applyFill="1" applyBorder="1" applyAlignment="1" applyProtection="1">
      <alignment horizontal="center" vertical="center" wrapText="1"/>
      <protection hidden="1"/>
    </xf>
    <xf numFmtId="0" fontId="4" fillId="3" borderId="36" xfId="0" applyFont="1" applyFill="1" applyBorder="1" applyAlignment="1" applyProtection="1">
      <alignment horizontal="center" vertical="center" wrapText="1"/>
      <protection hidden="1"/>
    </xf>
    <xf numFmtId="165" fontId="0" fillId="0" borderId="7" xfId="0" applyNumberFormat="1" applyBorder="1" applyAlignment="1">
      <alignment horizontal="center" vertical="center"/>
    </xf>
    <xf numFmtId="0" fontId="2" fillId="0" borderId="46" xfId="0" applyFont="1" applyBorder="1"/>
    <xf numFmtId="0" fontId="0" fillId="0" borderId="47" xfId="0" applyBorder="1" applyAlignment="1">
      <alignment horizontal="center"/>
    </xf>
    <xf numFmtId="0" fontId="0" fillId="0" borderId="47" xfId="0" applyBorder="1"/>
    <xf numFmtId="0" fontId="0" fillId="0" borderId="48" xfId="0" applyBorder="1"/>
    <xf numFmtId="0" fontId="2" fillId="0" borderId="42" xfId="0" applyFont="1" applyBorder="1"/>
    <xf numFmtId="0" fontId="0" fillId="0" borderId="41" xfId="0" applyBorder="1" applyAlignment="1">
      <alignment horizontal="center"/>
    </xf>
    <xf numFmtId="0" fontId="0" fillId="0" borderId="41" xfId="0" applyBorder="1"/>
    <xf numFmtId="0" fontId="0" fillId="0" borderId="49" xfId="0" applyBorder="1"/>
    <xf numFmtId="9" fontId="0" fillId="0" borderId="7" xfId="0" applyNumberFormat="1" applyBorder="1" applyAlignment="1">
      <alignment horizontal="center" vertical="center"/>
    </xf>
    <xf numFmtId="0" fontId="7" fillId="0" borderId="7" xfId="3" applyFont="1" applyBorder="1" applyAlignment="1">
      <alignment horizontal="justify" vertical="center"/>
    </xf>
    <xf numFmtId="0" fontId="7" fillId="0" borderId="22" xfId="3" applyFont="1" applyBorder="1" applyAlignment="1">
      <alignment horizontal="justify" vertical="center"/>
    </xf>
    <xf numFmtId="0" fontId="29" fillId="0" borderId="7" xfId="3" applyFont="1" applyBorder="1" applyAlignment="1">
      <alignment horizontal="justify" vertical="center"/>
    </xf>
    <xf numFmtId="0" fontId="2" fillId="0" borderId="0" xfId="0" applyFont="1"/>
    <xf numFmtId="0" fontId="2" fillId="0" borderId="0" xfId="0" applyFont="1" applyAlignment="1">
      <alignment horizontal="center"/>
    </xf>
    <xf numFmtId="1" fontId="0" fillId="0" borderId="7" xfId="1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horizontal="center" vertical="center" wrapText="1"/>
    </xf>
    <xf numFmtId="0" fontId="30" fillId="0" borderId="6" xfId="3" applyFont="1" applyBorder="1" applyAlignment="1">
      <alignment horizontal="center" vertical="center" wrapText="1"/>
    </xf>
    <xf numFmtId="0" fontId="36" fillId="0" borderId="30" xfId="0" applyFont="1" applyBorder="1" applyAlignment="1">
      <alignment horizontal="center" vertical="center" wrapText="1"/>
    </xf>
    <xf numFmtId="0" fontId="36" fillId="0" borderId="66"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12" xfId="0" applyFont="1" applyBorder="1" applyAlignment="1">
      <alignment horizontal="justify" vertical="center" wrapText="1"/>
    </xf>
    <xf numFmtId="0" fontId="36" fillId="0" borderId="0" xfId="0" applyFont="1" applyAlignment="1">
      <alignment horizontal="center" vertical="center" wrapText="1"/>
    </xf>
    <xf numFmtId="0" fontId="37" fillId="15" borderId="30" xfId="0" applyFont="1" applyFill="1" applyBorder="1" applyAlignment="1">
      <alignment horizontal="center" vertical="center" wrapText="1"/>
    </xf>
    <xf numFmtId="0" fontId="37" fillId="15" borderId="66" xfId="0" applyFont="1" applyFill="1" applyBorder="1" applyAlignment="1">
      <alignment horizontal="center" vertical="center" wrapText="1"/>
    </xf>
    <xf numFmtId="0" fontId="41" fillId="0" borderId="7" xfId="0" applyFont="1" applyBorder="1" applyAlignment="1">
      <alignment horizontal="justify" vertical="center" wrapText="1"/>
    </xf>
    <xf numFmtId="0" fontId="44" fillId="0" borderId="7" xfId="0" applyFont="1" applyBorder="1" applyAlignment="1">
      <alignment horizontal="justify" vertical="center" wrapText="1"/>
    </xf>
    <xf numFmtId="1" fontId="4" fillId="0" borderId="0" xfId="3" applyNumberFormat="1" applyFont="1" applyAlignment="1">
      <alignment horizontal="center" vertical="center" wrapText="1"/>
    </xf>
    <xf numFmtId="1" fontId="7" fillId="4" borderId="30" xfId="0" applyNumberFormat="1" applyFont="1" applyFill="1" applyBorder="1" applyAlignment="1" applyProtection="1">
      <alignment horizontal="center" vertical="center" wrapText="1"/>
      <protection hidden="1"/>
    </xf>
    <xf numFmtId="1" fontId="4" fillId="4" borderId="21" xfId="0" applyNumberFormat="1" applyFont="1" applyFill="1" applyBorder="1" applyAlignment="1" applyProtection="1">
      <alignment horizontal="center" vertical="center" wrapText="1"/>
      <protection hidden="1"/>
    </xf>
    <xf numFmtId="1" fontId="39" fillId="16" borderId="15" xfId="0" applyNumberFormat="1" applyFont="1" applyFill="1" applyBorder="1" applyAlignment="1">
      <alignment horizontal="center" vertical="center" wrapText="1"/>
    </xf>
    <xf numFmtId="0" fontId="45" fillId="0" borderId="43" xfId="0" applyFont="1" applyBorder="1" applyAlignment="1">
      <alignment horizontal="justify" vertical="center" wrapText="1"/>
    </xf>
    <xf numFmtId="0" fontId="39" fillId="7" borderId="30" xfId="0" applyFont="1" applyFill="1" applyBorder="1" applyAlignment="1">
      <alignment horizontal="justify" vertical="center" wrapText="1"/>
    </xf>
    <xf numFmtId="0" fontId="39" fillId="7" borderId="66" xfId="0" applyFont="1" applyFill="1" applyBorder="1" applyAlignment="1">
      <alignment horizontal="justify" vertical="center" wrapText="1"/>
    </xf>
    <xf numFmtId="1" fontId="39" fillId="7" borderId="66" xfId="0" applyNumberFormat="1" applyFont="1" applyFill="1" applyBorder="1" applyAlignment="1">
      <alignment horizontal="center" vertical="center" wrapText="1"/>
    </xf>
    <xf numFmtId="0" fontId="39" fillId="7" borderId="66" xfId="0" applyFont="1" applyFill="1" applyBorder="1" applyAlignment="1">
      <alignment horizontal="center" vertical="center" wrapText="1"/>
    </xf>
    <xf numFmtId="1" fontId="39" fillId="16" borderId="0" xfId="0" applyNumberFormat="1" applyFont="1" applyFill="1" applyAlignment="1">
      <alignment horizontal="center" vertical="center" wrapText="1"/>
    </xf>
    <xf numFmtId="0" fontId="40" fillId="0" borderId="54" xfId="0" applyFont="1" applyBorder="1" applyAlignment="1">
      <alignment vertical="center" wrapText="1"/>
    </xf>
    <xf numFmtId="0" fontId="0" fillId="0" borderId="9" xfId="0" applyBorder="1" applyAlignment="1">
      <alignment horizontal="center" vertical="center" wrapText="1"/>
    </xf>
    <xf numFmtId="0" fontId="29" fillId="0" borderId="22" xfId="3" applyFont="1" applyBorder="1" applyAlignment="1">
      <alignment horizontal="center" vertical="center"/>
    </xf>
    <xf numFmtId="0" fontId="30" fillId="0" borderId="61"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22" xfId="3" applyFont="1" applyBorder="1" applyAlignment="1">
      <alignment horizontal="center" vertical="center" wrapText="1"/>
    </xf>
    <xf numFmtId="0" fontId="30" fillId="0" borderId="7" xfId="3" applyFont="1" applyBorder="1" applyAlignment="1">
      <alignment vertical="center" textRotation="90" wrapText="1"/>
    </xf>
    <xf numFmtId="0" fontId="30" fillId="0" borderId="7" xfId="3" applyFont="1" applyBorder="1" applyAlignment="1">
      <alignment vertical="center" wrapText="1"/>
    </xf>
    <xf numFmtId="0" fontId="2" fillId="0" borderId="7" xfId="0" applyFont="1" applyBorder="1" applyAlignment="1">
      <alignment horizontal="center" vertical="center"/>
    </xf>
    <xf numFmtId="0" fontId="5"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46" fillId="3" borderId="52" xfId="1" applyFont="1" applyFill="1" applyBorder="1" applyAlignment="1">
      <alignment horizontal="center" vertical="center" wrapText="1"/>
    </xf>
    <xf numFmtId="0" fontId="48" fillId="0" borderId="0" xfId="0" applyFont="1"/>
    <xf numFmtId="0" fontId="48" fillId="0" borderId="7" xfId="0" applyFont="1" applyBorder="1" applyAlignment="1">
      <alignment vertical="center" wrapText="1"/>
    </xf>
    <xf numFmtId="0" fontId="48" fillId="0" borderId="7" xfId="0" applyFont="1" applyBorder="1"/>
    <xf numFmtId="0" fontId="48" fillId="11" borderId="7" xfId="0" applyFont="1" applyFill="1" applyBorder="1"/>
    <xf numFmtId="0" fontId="50" fillId="0" borderId="0" xfId="0" applyFont="1" applyAlignment="1">
      <alignment vertical="center"/>
    </xf>
    <xf numFmtId="14" fontId="48" fillId="0" borderId="7" xfId="0" applyNumberFormat="1" applyFont="1" applyBorder="1"/>
    <xf numFmtId="14" fontId="48" fillId="11" borderId="7" xfId="0" applyNumberFormat="1" applyFont="1" applyFill="1" applyBorder="1"/>
    <xf numFmtId="14" fontId="48" fillId="11" borderId="7" xfId="0" applyNumberFormat="1" applyFont="1" applyFill="1" applyBorder="1" applyAlignment="1">
      <alignment vertical="center" wrapText="1"/>
    </xf>
    <xf numFmtId="0" fontId="48" fillId="0" borderId="7" xfId="0" applyFont="1" applyBorder="1" applyAlignment="1">
      <alignment horizontal="center" vertical="center" wrapText="1"/>
    </xf>
    <xf numFmtId="0" fontId="48" fillId="11" borderId="7" xfId="0" applyFont="1" applyFill="1" applyBorder="1" applyAlignment="1">
      <alignment horizontal="center" vertical="center" wrapText="1"/>
    </xf>
    <xf numFmtId="14" fontId="48" fillId="11" borderId="7" xfId="0" applyNumberFormat="1" applyFont="1" applyFill="1" applyBorder="1" applyAlignment="1">
      <alignment horizontal="center" vertical="center" wrapText="1"/>
    </xf>
    <xf numFmtId="14" fontId="0" fillId="0" borderId="7" xfId="0" applyNumberFormat="1" applyBorder="1"/>
    <xf numFmtId="14" fontId="30" fillId="0" borderId="61" xfId="3" applyNumberFormat="1" applyFont="1" applyBorder="1" applyAlignment="1">
      <alignment horizontal="center" vertical="center" wrapText="1"/>
    </xf>
    <xf numFmtId="14" fontId="0" fillId="0" borderId="0" xfId="0" applyNumberFormat="1"/>
    <xf numFmtId="0" fontId="0" fillId="0" borderId="7" xfId="0" applyBorder="1" applyAlignment="1">
      <alignment horizontal="center" vertical="center" wrapText="1"/>
    </xf>
    <xf numFmtId="0" fontId="2" fillId="6" borderId="7" xfId="0" applyFont="1" applyFill="1" applyBorder="1"/>
    <xf numFmtId="0" fontId="2" fillId="6" borderId="7" xfId="0" applyFont="1" applyFill="1" applyBorder="1" applyAlignment="1">
      <alignment horizontal="center" vertical="center" wrapText="1"/>
    </xf>
    <xf numFmtId="14" fontId="0" fillId="6" borderId="7" xfId="0" applyNumberFormat="1" applyFill="1" applyBorder="1"/>
    <xf numFmtId="0" fontId="49" fillId="0" borderId="7" xfId="0" applyFont="1" applyBorder="1" applyAlignment="1">
      <alignment horizontal="center" vertical="center" wrapText="1"/>
    </xf>
    <xf numFmtId="14" fontId="48" fillId="0" borderId="0" xfId="0" applyNumberFormat="1" applyFont="1"/>
    <xf numFmtId="0" fontId="7" fillId="0" borderId="7" xfId="0" applyFont="1" applyBorder="1"/>
    <xf numFmtId="0" fontId="51" fillId="0" borderId="7" xfId="0" applyFont="1" applyBorder="1"/>
    <xf numFmtId="0" fontId="48" fillId="0" borderId="0" xfId="0" applyFont="1" applyAlignment="1">
      <alignment horizontal="center" vertical="center" wrapText="1"/>
    </xf>
    <xf numFmtId="0" fontId="52" fillId="0" borderId="7" xfId="0" applyFont="1" applyBorder="1"/>
    <xf numFmtId="14" fontId="52" fillId="0" borderId="7" xfId="0" applyNumberFormat="1" applyFont="1" applyBorder="1"/>
    <xf numFmtId="14" fontId="48" fillId="9" borderId="0" xfId="0" applyNumberFormat="1" applyFont="1" applyFill="1"/>
    <xf numFmtId="14" fontId="48" fillId="9" borderId="7" xfId="0" applyNumberFormat="1" applyFont="1" applyFill="1" applyBorder="1"/>
    <xf numFmtId="0" fontId="50" fillId="0" borderId="7" xfId="0" applyFont="1" applyBorder="1" applyAlignment="1">
      <alignment horizontal="center" vertical="center" wrapText="1"/>
    </xf>
    <xf numFmtId="14" fontId="50" fillId="0" borderId="7" xfId="0" applyNumberFormat="1" applyFont="1" applyBorder="1" applyAlignment="1">
      <alignment horizontal="center" vertical="center" wrapText="1"/>
    </xf>
    <xf numFmtId="14" fontId="49" fillId="0" borderId="7" xfId="0" applyNumberFormat="1" applyFont="1" applyBorder="1" applyAlignment="1">
      <alignment horizontal="center" vertical="center" wrapText="1"/>
    </xf>
    <xf numFmtId="0" fontId="52" fillId="13" borderId="7" xfId="0" applyFont="1" applyFill="1" applyBorder="1"/>
    <xf numFmtId="14" fontId="48" fillId="6" borderId="7" xfId="0" applyNumberFormat="1" applyFont="1" applyFill="1" applyBorder="1"/>
    <xf numFmtId="0" fontId="51" fillId="22" borderId="0" xfId="0" applyFont="1" applyFill="1"/>
    <xf numFmtId="0" fontId="48" fillId="0" borderId="43" xfId="0" applyFont="1" applyBorder="1" applyAlignment="1">
      <alignment horizontal="center" vertical="center" wrapText="1"/>
    </xf>
    <xf numFmtId="14" fontId="50" fillId="13" borderId="7" xfId="0" applyNumberFormat="1" applyFont="1" applyFill="1" applyBorder="1" applyAlignment="1">
      <alignment horizontal="center" vertical="center" wrapText="1"/>
    </xf>
    <xf numFmtId="14" fontId="49" fillId="13" borderId="7" xfId="0" applyNumberFormat="1" applyFont="1" applyFill="1" applyBorder="1" applyAlignment="1">
      <alignment horizontal="center" vertical="center" wrapText="1"/>
    </xf>
    <xf numFmtId="14" fontId="48" fillId="13" borderId="7" xfId="0" applyNumberFormat="1" applyFont="1" applyFill="1" applyBorder="1"/>
    <xf numFmtId="0" fontId="0" fillId="13" borderId="0" xfId="0" applyFill="1"/>
    <xf numFmtId="0" fontId="51" fillId="13" borderId="0" xfId="0" applyFont="1" applyFill="1"/>
    <xf numFmtId="0" fontId="48" fillId="0" borderId="44" xfId="0" applyFont="1" applyBorder="1" applyAlignment="1">
      <alignment vertical="center" wrapText="1"/>
    </xf>
    <xf numFmtId="0" fontId="48" fillId="0" borderId="45" xfId="0" applyFont="1" applyBorder="1" applyAlignment="1">
      <alignment vertical="center" wrapText="1"/>
    </xf>
    <xf numFmtId="0" fontId="50" fillId="0" borderId="0" xfId="0" applyFont="1" applyAlignment="1">
      <alignment horizontal="center" vertical="center" wrapText="1"/>
    </xf>
    <xf numFmtId="0" fontId="49" fillId="0" borderId="22" xfId="0" applyFont="1" applyBorder="1" applyAlignment="1">
      <alignment horizontal="center" vertical="center" wrapText="1"/>
    </xf>
    <xf numFmtId="0" fontId="48" fillId="0" borderId="22" xfId="0" applyFont="1" applyBorder="1" applyAlignment="1">
      <alignment horizontal="center" vertical="center" wrapText="1"/>
    </xf>
    <xf numFmtId="0" fontId="48" fillId="11" borderId="22" xfId="0" applyFont="1" applyFill="1" applyBorder="1" applyAlignment="1">
      <alignment horizontal="center" vertical="center" wrapText="1"/>
    </xf>
    <xf numFmtId="14" fontId="48" fillId="11" borderId="22" xfId="0" applyNumberFormat="1" applyFont="1" applyFill="1" applyBorder="1" applyAlignment="1">
      <alignment horizontal="center" vertical="center" wrapText="1"/>
    </xf>
    <xf numFmtId="0" fontId="48" fillId="13" borderId="7" xfId="0" applyFont="1" applyFill="1" applyBorder="1" applyAlignment="1">
      <alignment horizontal="center" vertical="center" wrapText="1"/>
    </xf>
    <xf numFmtId="14" fontId="48" fillId="13" borderId="0" xfId="0" applyNumberFormat="1" applyFont="1" applyFill="1"/>
    <xf numFmtId="0" fontId="48" fillId="13" borderId="7" xfId="0" applyFont="1" applyFill="1" applyBorder="1"/>
    <xf numFmtId="0" fontId="49" fillId="13" borderId="7" xfId="0" applyFont="1" applyFill="1" applyBorder="1" applyAlignment="1">
      <alignment horizontal="center" vertical="center" wrapText="1"/>
    </xf>
    <xf numFmtId="0" fontId="50" fillId="13" borderId="0" xfId="0" applyFont="1" applyFill="1" applyAlignment="1">
      <alignment vertical="center"/>
    </xf>
    <xf numFmtId="0" fontId="50" fillId="13" borderId="7" xfId="0" applyFont="1" applyFill="1" applyBorder="1" applyAlignment="1">
      <alignment horizontal="center" vertical="center" wrapText="1"/>
    </xf>
    <xf numFmtId="0" fontId="50" fillId="13" borderId="0" xfId="0" applyFont="1" applyFill="1" applyAlignment="1">
      <alignment horizontal="center" vertical="center" wrapText="1"/>
    </xf>
    <xf numFmtId="0" fontId="50" fillId="13" borderId="22" xfId="0" applyFont="1" applyFill="1" applyBorder="1" applyAlignment="1">
      <alignment horizontal="center" vertical="center" wrapText="1"/>
    </xf>
    <xf numFmtId="0" fontId="48" fillId="13" borderId="22" xfId="0" applyFont="1" applyFill="1" applyBorder="1" applyAlignment="1">
      <alignment horizontal="center" vertical="center" wrapText="1"/>
    </xf>
    <xf numFmtId="0" fontId="48" fillId="13" borderId="0" xfId="0" applyFont="1" applyFill="1"/>
    <xf numFmtId="0" fontId="14" fillId="0" borderId="0" xfId="3" applyFont="1" applyAlignment="1">
      <alignment horizontal="center" vertical="center" wrapText="1"/>
    </xf>
    <xf numFmtId="0" fontId="2" fillId="0" borderId="0" xfId="0" applyFont="1" applyAlignment="1">
      <alignment horizontal="center" vertical="center" wrapText="1"/>
    </xf>
    <xf numFmtId="2" fontId="11" fillId="0" borderId="22" xfId="1" applyNumberFormat="1" applyFont="1" applyBorder="1" applyAlignment="1">
      <alignment horizontal="center" vertical="center" wrapText="1"/>
    </xf>
    <xf numFmtId="0" fontId="30" fillId="0" borderId="7" xfId="3" applyFont="1" applyBorder="1" applyAlignment="1">
      <alignment horizontal="center" vertical="center" wrapText="1"/>
    </xf>
    <xf numFmtId="0" fontId="0" fillId="3" borderId="13" xfId="0" applyFill="1" applyBorder="1" applyAlignment="1">
      <alignment horizontal="center" vertical="center" wrapText="1"/>
    </xf>
    <xf numFmtId="0" fontId="7" fillId="0" borderId="0" xfId="0" applyFont="1" applyAlignment="1">
      <alignment horizontal="center" vertical="center" wrapText="1"/>
    </xf>
    <xf numFmtId="0" fontId="0" fillId="3" borderId="12" xfId="0" applyFill="1" applyBorder="1" applyAlignment="1">
      <alignment horizontal="center" vertical="center" wrapText="1"/>
    </xf>
    <xf numFmtId="0" fontId="4" fillId="7" borderId="7" xfId="0" applyFont="1" applyFill="1" applyBorder="1" applyAlignment="1" applyProtection="1">
      <alignment horizontal="center" vertical="center" wrapText="1"/>
      <protection hidden="1"/>
    </xf>
    <xf numFmtId="0" fontId="4" fillId="0" borderId="21" xfId="0" applyFont="1" applyBorder="1" applyAlignment="1">
      <alignment horizontal="center" vertical="center" wrapText="1"/>
    </xf>
    <xf numFmtId="0" fontId="4" fillId="4" borderId="7" xfId="0" applyFont="1" applyFill="1" applyBorder="1" applyAlignment="1" applyProtection="1">
      <alignment horizontal="center" vertical="center" wrapText="1"/>
      <protection hidden="1"/>
    </xf>
    <xf numFmtId="0" fontId="5" fillId="2" borderId="19" xfId="3" applyFont="1" applyFill="1" applyBorder="1" applyAlignment="1">
      <alignment vertical="center" wrapText="1"/>
    </xf>
    <xf numFmtId="0" fontId="5" fillId="2" borderId="18" xfId="3" applyFont="1" applyFill="1" applyBorder="1" applyAlignment="1">
      <alignment vertical="center" wrapText="1"/>
    </xf>
    <xf numFmtId="0" fontId="5" fillId="2" borderId="17" xfId="3" applyFont="1" applyFill="1" applyBorder="1" applyAlignment="1">
      <alignment vertical="center" wrapText="1"/>
    </xf>
    <xf numFmtId="0" fontId="5" fillId="0" borderId="0" xfId="3" applyFont="1" applyAlignment="1">
      <alignment vertical="center" wrapText="1"/>
    </xf>
    <xf numFmtId="0" fontId="5" fillId="2" borderId="16" xfId="3" applyFont="1" applyFill="1" applyBorder="1" applyAlignment="1">
      <alignment vertical="center" wrapText="1"/>
    </xf>
    <xf numFmtId="0" fontId="5" fillId="2" borderId="0" xfId="3" applyFont="1" applyFill="1" applyAlignment="1">
      <alignment vertical="center" wrapText="1"/>
    </xf>
    <xf numFmtId="0" fontId="5" fillId="2" borderId="15" xfId="3" applyFont="1" applyFill="1" applyBorder="1" applyAlignment="1">
      <alignment vertical="center" wrapText="1"/>
    </xf>
    <xf numFmtId="0" fontId="4" fillId="0" borderId="0" xfId="3" applyFont="1" applyAlignment="1">
      <alignment vertical="center" wrapText="1"/>
    </xf>
    <xf numFmtId="0" fontId="11" fillId="2" borderId="16" xfId="3" applyFont="1" applyFill="1" applyBorder="1" applyAlignment="1">
      <alignment vertical="center" wrapText="1"/>
    </xf>
    <xf numFmtId="0" fontId="11" fillId="2" borderId="0" xfId="3" applyFont="1" applyFill="1" applyAlignment="1">
      <alignment vertical="center" wrapText="1"/>
    </xf>
    <xf numFmtId="0" fontId="11" fillId="2" borderId="15" xfId="3" applyFont="1" applyFill="1" applyBorder="1" applyAlignment="1">
      <alignment vertical="center" wrapText="1"/>
    </xf>
    <xf numFmtId="164" fontId="5" fillId="2" borderId="0" xfId="4" applyFont="1" applyFill="1" applyBorder="1" applyAlignment="1">
      <alignment vertical="center" wrapText="1"/>
    </xf>
    <xf numFmtId="0" fontId="5" fillId="2" borderId="14" xfId="3" applyFont="1" applyFill="1" applyBorder="1" applyAlignment="1">
      <alignment vertical="center" wrapText="1"/>
    </xf>
    <xf numFmtId="0" fontId="5" fillId="2" borderId="13" xfId="3" applyFont="1" applyFill="1" applyBorder="1" applyAlignment="1">
      <alignment vertical="center" wrapText="1"/>
    </xf>
    <xf numFmtId="1" fontId="16" fillId="2" borderId="12" xfId="3" quotePrefix="1" applyNumberFormat="1" applyFont="1" applyFill="1" applyBorder="1" applyAlignment="1">
      <alignment horizontal="right" vertical="center" wrapText="1"/>
    </xf>
    <xf numFmtId="0" fontId="0" fillId="0" borderId="0" xfId="0" applyAlignment="1">
      <alignment vertical="center" wrapText="1"/>
    </xf>
    <xf numFmtId="0" fontId="57" fillId="10" borderId="22" xfId="0" applyFont="1" applyFill="1" applyBorder="1" applyAlignment="1">
      <alignment horizontal="left" vertical="center" wrapText="1"/>
    </xf>
    <xf numFmtId="0" fontId="58" fillId="0" borderId="7" xfId="0" applyFont="1" applyBorder="1" applyAlignment="1">
      <alignment horizontal="center" vertical="center" wrapText="1"/>
    </xf>
    <xf numFmtId="0" fontId="31" fillId="0" borderId="0" xfId="0" applyFont="1" applyAlignment="1">
      <alignment vertical="center" wrapText="1"/>
    </xf>
    <xf numFmtId="0" fontId="31" fillId="0" borderId="7" xfId="0" applyFont="1" applyBorder="1" applyAlignment="1">
      <alignment horizontal="center" vertical="center" wrapText="1"/>
    </xf>
    <xf numFmtId="0" fontId="57" fillId="3" borderId="9" xfId="0" applyFont="1" applyFill="1" applyBorder="1" applyAlignment="1">
      <alignment horizontal="center" vertical="center" wrapText="1"/>
    </xf>
    <xf numFmtId="0" fontId="57" fillId="0" borderId="49" xfId="0" applyFont="1" applyBorder="1" applyAlignment="1">
      <alignment vertical="center" wrapText="1"/>
    </xf>
    <xf numFmtId="0" fontId="57" fillId="0" borderId="49" xfId="0" applyFont="1" applyBorder="1" applyAlignment="1">
      <alignment horizontal="center" vertical="center" wrapText="1"/>
    </xf>
    <xf numFmtId="0" fontId="57" fillId="3" borderId="8" xfId="0" applyFont="1" applyFill="1" applyBorder="1" applyAlignment="1">
      <alignment horizontal="center" vertical="center" wrapText="1"/>
    </xf>
    <xf numFmtId="0" fontId="59" fillId="12" borderId="7" xfId="0" applyFont="1" applyFill="1" applyBorder="1" applyAlignment="1">
      <alignment horizontal="center" vertical="center" wrapText="1"/>
    </xf>
    <xf numFmtId="0" fontId="59" fillId="12" borderId="0" xfId="0" applyFont="1" applyFill="1" applyAlignment="1">
      <alignment horizontal="center" vertical="center" wrapText="1"/>
    </xf>
    <xf numFmtId="0" fontId="57" fillId="0" borderId="7" xfId="0" applyFont="1" applyBorder="1" applyAlignment="1">
      <alignment horizontal="center" vertical="center" wrapText="1"/>
    </xf>
    <xf numFmtId="165" fontId="31" fillId="0" borderId="7" xfId="10" applyNumberFormat="1" applyFont="1" applyBorder="1" applyAlignment="1">
      <alignment horizontal="center" vertical="center" wrapText="1"/>
    </xf>
    <xf numFmtId="1" fontId="31" fillId="0" borderId="7" xfId="10" applyNumberFormat="1" applyFont="1" applyBorder="1" applyAlignment="1">
      <alignment horizontal="center" vertical="center" wrapText="1"/>
    </xf>
    <xf numFmtId="0" fontId="31" fillId="0" borderId="0" xfId="0" applyFont="1" applyAlignment="1">
      <alignment horizontal="center" vertical="center" wrapText="1"/>
    </xf>
    <xf numFmtId="0" fontId="57" fillId="13" borderId="11" xfId="0" applyFont="1" applyFill="1" applyBorder="1" applyAlignment="1">
      <alignment horizontal="center" vertical="center" wrapText="1"/>
    </xf>
    <xf numFmtId="0" fontId="57" fillId="13" borderId="67" xfId="0" applyFont="1" applyFill="1" applyBorder="1" applyAlignment="1">
      <alignment horizontal="center" vertical="center" wrapText="1"/>
    </xf>
    <xf numFmtId="0" fontId="57" fillId="13" borderId="69" xfId="0" applyFont="1" applyFill="1" applyBorder="1" applyAlignment="1">
      <alignment horizontal="center" vertical="center" wrapText="1"/>
    </xf>
    <xf numFmtId="0" fontId="31"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67" xfId="0" applyFont="1" applyBorder="1" applyAlignment="1">
      <alignment horizontal="center" vertical="center" wrapText="1"/>
    </xf>
    <xf numFmtId="167" fontId="31" fillId="0" borderId="7" xfId="10" applyNumberFormat="1" applyFont="1" applyBorder="1" applyAlignment="1">
      <alignment horizontal="center" vertical="center" wrapText="1"/>
    </xf>
    <xf numFmtId="0" fontId="7" fillId="10" borderId="22" xfId="0" applyFont="1" applyFill="1" applyBorder="1" applyAlignment="1">
      <alignment horizontal="center" vertical="center"/>
    </xf>
    <xf numFmtId="0" fontId="60" fillId="0" borderId="7" xfId="0" applyFont="1" applyBorder="1" applyAlignment="1">
      <alignment horizontal="center" vertical="center"/>
    </xf>
    <xf numFmtId="0" fontId="7" fillId="0" borderId="0" xfId="0" applyFont="1" applyAlignment="1">
      <alignment horizontal="center" vertical="center"/>
    </xf>
    <xf numFmtId="0" fontId="60" fillId="0" borderId="0" xfId="0" applyFont="1" applyAlignment="1">
      <alignment horizontal="center" vertical="center"/>
    </xf>
    <xf numFmtId="0" fontId="2" fillId="0" borderId="0" xfId="3" applyAlignment="1">
      <alignment horizontal="center" vertical="center" wrapText="1"/>
    </xf>
    <xf numFmtId="0" fontId="2" fillId="0" borderId="0" xfId="3"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center" vertical="center"/>
    </xf>
    <xf numFmtId="0" fontId="7" fillId="0" borderId="7" xfId="3" applyFont="1" applyBorder="1" applyAlignment="1">
      <alignment horizontal="center" vertical="center" wrapText="1"/>
    </xf>
    <xf numFmtId="0" fontId="2" fillId="0" borderId="22" xfId="3" applyBorder="1" applyAlignment="1">
      <alignment horizontal="center" vertical="center" wrapText="1"/>
    </xf>
    <xf numFmtId="0" fontId="2" fillId="0" borderId="7" xfId="3" applyBorder="1" applyAlignment="1">
      <alignment horizontal="center" vertical="center" wrapText="1"/>
    </xf>
    <xf numFmtId="0" fontId="2" fillId="0" borderId="7" xfId="3" applyBorder="1" applyAlignment="1">
      <alignment horizontal="center" vertical="center"/>
    </xf>
    <xf numFmtId="0" fontId="2" fillId="0" borderId="7" xfId="3" applyBorder="1" applyAlignment="1">
      <alignment vertical="center"/>
    </xf>
    <xf numFmtId="0" fontId="2" fillId="0" borderId="46" xfId="3" applyBorder="1" applyAlignment="1">
      <alignment horizontal="center" vertical="center" wrapText="1"/>
    </xf>
    <xf numFmtId="0" fontId="29" fillId="7" borderId="8" xfId="3" applyFont="1" applyFill="1" applyBorder="1" applyAlignment="1">
      <alignment vertical="center"/>
    </xf>
    <xf numFmtId="0" fontId="29" fillId="10" borderId="67" xfId="3" applyFont="1" applyFill="1" applyBorder="1" applyAlignment="1">
      <alignment horizontal="justify" vertical="center"/>
    </xf>
    <xf numFmtId="0" fontId="29" fillId="10" borderId="70" xfId="3" applyFont="1" applyFill="1" applyBorder="1" applyAlignment="1">
      <alignment horizontal="center" vertical="center"/>
    </xf>
    <xf numFmtId="0" fontId="29" fillId="7" borderId="62" xfId="3" applyFont="1" applyFill="1" applyBorder="1" applyAlignment="1">
      <alignment horizontal="justify" vertical="center"/>
    </xf>
    <xf numFmtId="0" fontId="29" fillId="7" borderId="63" xfId="3" applyFont="1" applyFill="1" applyBorder="1" applyAlignment="1">
      <alignment horizontal="center" vertical="center" wrapText="1"/>
    </xf>
    <xf numFmtId="0" fontId="29" fillId="7" borderId="63" xfId="3" applyFont="1" applyFill="1" applyBorder="1" applyAlignment="1">
      <alignment horizontal="center" vertical="center"/>
    </xf>
    <xf numFmtId="0" fontId="29" fillId="7" borderId="64" xfId="3" applyFont="1" applyFill="1" applyBorder="1" applyAlignment="1">
      <alignment horizontal="center" vertical="center"/>
    </xf>
    <xf numFmtId="0" fontId="29" fillId="13" borderId="62" xfId="3" applyFont="1" applyFill="1" applyBorder="1" applyAlignment="1">
      <alignment horizontal="center" vertical="center"/>
    </xf>
    <xf numFmtId="0" fontId="29" fillId="13" borderId="63" xfId="3" applyFont="1" applyFill="1" applyBorder="1" applyAlignment="1">
      <alignment horizontal="center" vertical="center"/>
    </xf>
    <xf numFmtId="0" fontId="29" fillId="13" borderId="64" xfId="3" applyFont="1" applyFill="1" applyBorder="1" applyAlignment="1">
      <alignment horizontal="center" vertical="center"/>
    </xf>
    <xf numFmtId="0" fontId="29" fillId="7" borderId="67" xfId="3" applyFont="1" applyFill="1" applyBorder="1" applyAlignment="1">
      <alignment horizontal="center" vertical="center"/>
    </xf>
    <xf numFmtId="0" fontId="29" fillId="7" borderId="68" xfId="3" applyFont="1" applyFill="1" applyBorder="1" applyAlignment="1">
      <alignment horizontal="center" vertical="center"/>
    </xf>
    <xf numFmtId="0" fontId="29" fillId="7" borderId="70" xfId="3" applyFont="1" applyFill="1" applyBorder="1" applyAlignment="1">
      <alignment horizontal="center" vertical="center" wrapText="1"/>
    </xf>
    <xf numFmtId="0" fontId="29" fillId="13" borderId="7" xfId="3" applyFont="1" applyFill="1" applyBorder="1" applyAlignment="1">
      <alignment horizontal="center" vertical="center"/>
    </xf>
    <xf numFmtId="0" fontId="29" fillId="13" borderId="8" xfId="3" applyFont="1" applyFill="1" applyBorder="1" applyAlignment="1">
      <alignment horizontal="center" vertical="center"/>
    </xf>
    <xf numFmtId="0" fontId="29" fillId="13" borderId="6" xfId="3" applyFont="1" applyFill="1" applyBorder="1" applyAlignment="1">
      <alignment horizontal="center" vertical="center" wrapText="1"/>
    </xf>
    <xf numFmtId="0" fontId="29" fillId="7" borderId="8" xfId="3" applyFont="1" applyFill="1" applyBorder="1" applyAlignment="1">
      <alignment horizontal="center" vertical="center"/>
    </xf>
    <xf numFmtId="0" fontId="61" fillId="0" borderId="43" xfId="3" applyFont="1" applyBorder="1" applyAlignment="1">
      <alignment horizontal="justify" vertical="center"/>
    </xf>
    <xf numFmtId="0" fontId="61" fillId="0" borderId="42" xfId="3" applyFont="1" applyBorder="1" applyAlignment="1">
      <alignment horizontal="center" vertical="center"/>
    </xf>
    <xf numFmtId="0" fontId="61" fillId="0" borderId="59" xfId="3" applyFont="1" applyBorder="1" applyAlignment="1">
      <alignment horizontal="center" vertical="center" wrapText="1"/>
    </xf>
    <xf numFmtId="0" fontId="29" fillId="0" borderId="43" xfId="3" applyFont="1" applyBorder="1" applyAlignment="1">
      <alignment horizontal="center" vertical="center" wrapText="1"/>
    </xf>
    <xf numFmtId="0" fontId="29" fillId="0" borderId="59" xfId="3" applyFont="1" applyBorder="1" applyAlignment="1">
      <alignment horizontal="center" vertical="center"/>
    </xf>
    <xf numFmtId="0" fontId="29" fillId="0" borderId="7" xfId="3" applyFont="1" applyBorder="1" applyAlignment="1">
      <alignment horizontal="center" vertical="center"/>
    </xf>
    <xf numFmtId="0" fontId="29" fillId="0" borderId="8" xfId="3" applyFont="1" applyBorder="1" applyAlignment="1">
      <alignment horizontal="center" vertical="center"/>
    </xf>
    <xf numFmtId="0" fontId="61" fillId="0" borderId="7" xfId="3" applyFont="1" applyBorder="1" applyAlignment="1">
      <alignment horizontal="left" vertical="center" wrapText="1"/>
    </xf>
    <xf numFmtId="0" fontId="61" fillId="0" borderId="22" xfId="3" applyFont="1" applyBorder="1" applyAlignment="1">
      <alignment horizontal="center" vertical="center" wrapText="1"/>
    </xf>
    <xf numFmtId="0" fontId="61" fillId="0" borderId="8" xfId="3" applyFont="1" applyBorder="1" applyAlignment="1">
      <alignment horizontal="center" vertical="center" wrapText="1"/>
    </xf>
    <xf numFmtId="0" fontId="29" fillId="0" borderId="7" xfId="3" applyFont="1" applyBorder="1" applyAlignment="1">
      <alignment horizontal="center" vertical="center" wrapText="1"/>
    </xf>
    <xf numFmtId="0" fontId="61" fillId="0" borderId="7" xfId="3" applyFont="1" applyBorder="1" applyAlignment="1">
      <alignment horizontal="justify" vertical="center" wrapText="1"/>
    </xf>
    <xf numFmtId="0" fontId="29" fillId="0" borderId="44" xfId="3" applyFont="1" applyBorder="1" applyAlignment="1">
      <alignment horizontal="center" vertical="center" wrapText="1"/>
    </xf>
    <xf numFmtId="0" fontId="29" fillId="0" borderId="57" xfId="3" applyFont="1" applyBorder="1" applyAlignment="1">
      <alignment horizontal="center" vertical="center"/>
    </xf>
    <xf numFmtId="0" fontId="2" fillId="0" borderId="6" xfId="3" applyBorder="1" applyAlignment="1">
      <alignment horizontal="center" vertical="center" wrapText="1"/>
    </xf>
    <xf numFmtId="0" fontId="29" fillId="0" borderId="44" xfId="3" applyFont="1" applyBorder="1" applyAlignment="1">
      <alignment horizontal="center" vertical="center"/>
    </xf>
    <xf numFmtId="0" fontId="61" fillId="0" borderId="44" xfId="3" applyFont="1" applyBorder="1" applyAlignment="1">
      <alignment horizontal="left" vertical="center" wrapText="1"/>
    </xf>
    <xf numFmtId="0" fontId="61" fillId="0" borderId="46" xfId="3" applyFont="1" applyBorder="1" applyAlignment="1">
      <alignment horizontal="center" vertical="center" wrapText="1"/>
    </xf>
    <xf numFmtId="0" fontId="61" fillId="0" borderId="45" xfId="3" applyFont="1" applyBorder="1" applyAlignment="1">
      <alignment horizontal="left" vertical="center" wrapText="1"/>
    </xf>
    <xf numFmtId="0" fontId="61" fillId="0" borderId="50" xfId="3" applyFont="1" applyBorder="1" applyAlignment="1">
      <alignment horizontal="center" vertical="center" wrapText="1"/>
    </xf>
    <xf numFmtId="0" fontId="2" fillId="0" borderId="60" xfId="3" applyBorder="1" applyAlignment="1">
      <alignment horizontal="center" vertical="center" wrapText="1"/>
    </xf>
    <xf numFmtId="0" fontId="2" fillId="0" borderId="7" xfId="3" applyBorder="1" applyAlignment="1">
      <alignment horizontal="left" vertical="center" wrapText="1"/>
    </xf>
    <xf numFmtId="0" fontId="61" fillId="0" borderId="7" xfId="3" applyFont="1" applyBorder="1" applyAlignment="1">
      <alignment horizontal="center" vertical="center" wrapText="1"/>
    </xf>
    <xf numFmtId="0" fontId="29" fillId="0" borderId="5" xfId="3" applyFont="1" applyBorder="1" applyAlignment="1">
      <alignment horizontal="center" vertical="center"/>
    </xf>
    <xf numFmtId="0" fontId="2" fillId="0" borderId="3" xfId="3" applyBorder="1" applyAlignment="1">
      <alignment horizontal="center" vertical="center" wrapText="1"/>
    </xf>
    <xf numFmtId="0" fontId="29" fillId="11" borderId="43" xfId="3" applyFont="1" applyFill="1" applyBorder="1" applyAlignment="1">
      <alignment horizontal="justify" vertical="center"/>
    </xf>
    <xf numFmtId="0" fontId="29" fillId="11" borderId="42" xfId="3" applyFont="1" applyFill="1" applyBorder="1" applyAlignment="1">
      <alignment horizontal="center" vertical="center"/>
    </xf>
    <xf numFmtId="0" fontId="2" fillId="11" borderId="15" xfId="3" applyFill="1" applyBorder="1" applyAlignment="1">
      <alignment horizontal="center" vertical="center" wrapText="1"/>
    </xf>
    <xf numFmtId="0" fontId="2" fillId="0" borderId="12" xfId="3" applyBorder="1" applyAlignment="1">
      <alignment horizontal="center" vertical="center" wrapText="1"/>
    </xf>
    <xf numFmtId="0" fontId="2" fillId="11" borderId="0" xfId="3" applyFill="1" applyAlignment="1">
      <alignment horizontal="center" vertical="center" wrapText="1"/>
    </xf>
    <xf numFmtId="0" fontId="2" fillId="11" borderId="0" xfId="3" applyFill="1" applyAlignment="1">
      <alignment horizontal="center" vertical="center"/>
    </xf>
    <xf numFmtId="0" fontId="2" fillId="0" borderId="62" xfId="3" applyBorder="1" applyAlignment="1">
      <alignment vertical="center"/>
    </xf>
    <xf numFmtId="0" fontId="2" fillId="0" borderId="64" xfId="3" applyBorder="1" applyAlignment="1">
      <alignment horizontal="center" vertical="center" wrapText="1"/>
    </xf>
    <xf numFmtId="0" fontId="2" fillId="0" borderId="0" xfId="3" applyAlignment="1">
      <alignment vertical="center"/>
    </xf>
    <xf numFmtId="0" fontId="14" fillId="0" borderId="16" xfId="3" applyFont="1" applyBorder="1" applyAlignment="1">
      <alignment vertical="center" wrapText="1"/>
    </xf>
    <xf numFmtId="0" fontId="14" fillId="0" borderId="0" xfId="3" applyFont="1" applyAlignment="1">
      <alignment vertical="center" wrapText="1"/>
    </xf>
    <xf numFmtId="0" fontId="24" fillId="0" borderId="0" xfId="0" applyFont="1" applyAlignment="1">
      <alignment vertical="center" wrapText="1"/>
    </xf>
    <xf numFmtId="0" fontId="26" fillId="0" borderId="0" xfId="0" applyFont="1" applyAlignment="1">
      <alignment vertical="center" wrapText="1"/>
    </xf>
    <xf numFmtId="0" fontId="23" fillId="0" borderId="0" xfId="0" applyFont="1" applyAlignment="1">
      <alignment vertical="center" wrapText="1"/>
    </xf>
    <xf numFmtId="0" fontId="2" fillId="0" borderId="0" xfId="0" applyFont="1" applyAlignment="1">
      <alignment vertical="center" wrapText="1"/>
    </xf>
    <xf numFmtId="0" fontId="7" fillId="13" borderId="0" xfId="0" applyFont="1" applyFill="1" applyAlignment="1">
      <alignment horizontal="center" vertical="center" wrapText="1"/>
    </xf>
    <xf numFmtId="0" fontId="7" fillId="0" borderId="0" xfId="0" applyFont="1" applyAlignment="1">
      <alignment vertical="center" wrapText="1"/>
    </xf>
    <xf numFmtId="0" fontId="55" fillId="0" borderId="0" xfId="0" applyFont="1" applyAlignment="1">
      <alignment vertical="center" wrapText="1"/>
    </xf>
    <xf numFmtId="0" fontId="0" fillId="3" borderId="62" xfId="0" applyFill="1" applyBorder="1" applyAlignment="1">
      <alignment horizontal="center" vertical="center" wrapText="1"/>
    </xf>
    <xf numFmtId="0" fontId="0" fillId="0" borderId="7" xfId="0" applyBorder="1" applyAlignment="1">
      <alignment vertical="center" wrapText="1"/>
    </xf>
    <xf numFmtId="0" fontId="14" fillId="0" borderId="16" xfId="3" applyFont="1" applyBorder="1" applyAlignment="1">
      <alignment horizontal="center" vertical="center" wrapText="1"/>
    </xf>
    <xf numFmtId="0" fontId="5" fillId="0" borderId="30" xfId="0" applyFont="1" applyBorder="1" applyAlignment="1">
      <alignment horizontal="center" vertical="center" wrapText="1"/>
    </xf>
    <xf numFmtId="0" fontId="5" fillId="0" borderId="0" xfId="0" applyFont="1" applyAlignment="1">
      <alignment horizontal="center" vertical="center" wrapText="1"/>
    </xf>
    <xf numFmtId="0" fontId="11" fillId="0" borderId="7" xfId="1" applyFont="1" applyBorder="1" applyAlignment="1">
      <alignment horizontal="center" vertical="center" wrapText="1"/>
    </xf>
    <xf numFmtId="2" fontId="11" fillId="0" borderId="7" xfId="1" applyNumberFormat="1" applyFont="1" applyBorder="1" applyAlignment="1">
      <alignment horizontal="center" vertical="center" wrapText="1"/>
    </xf>
    <xf numFmtId="0" fontId="11" fillId="3" borderId="64" xfId="1" applyFont="1" applyFill="1" applyBorder="1" applyAlignment="1">
      <alignment horizontal="center" vertical="center" wrapText="1"/>
    </xf>
    <xf numFmtId="0" fontId="11" fillId="3" borderId="52" xfId="1" applyFont="1" applyFill="1" applyBorder="1" applyAlignment="1">
      <alignment horizontal="center" vertical="center" wrapText="1"/>
    </xf>
    <xf numFmtId="0" fontId="4" fillId="0" borderId="3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56" xfId="0" applyFont="1" applyBorder="1" applyAlignment="1">
      <alignment horizontal="center" vertical="center" wrapText="1"/>
    </xf>
    <xf numFmtId="1" fontId="40" fillId="0" borderId="0" xfId="0" applyNumberFormat="1" applyFont="1" applyAlignment="1">
      <alignment horizontal="center" vertical="center" wrapText="1"/>
    </xf>
    <xf numFmtId="0" fontId="14" fillId="0" borderId="19" xfId="3" applyFont="1" applyBorder="1" applyAlignment="1">
      <alignment vertical="center" wrapText="1"/>
    </xf>
    <xf numFmtId="0" fontId="14" fillId="0" borderId="18" xfId="3" applyFont="1" applyBorder="1" applyAlignment="1">
      <alignment vertical="center" wrapText="1"/>
    </xf>
    <xf numFmtId="1" fontId="14" fillId="0" borderId="18" xfId="3" applyNumberFormat="1" applyFont="1" applyBorder="1" applyAlignment="1">
      <alignment vertical="center" wrapText="1"/>
    </xf>
    <xf numFmtId="0" fontId="14" fillId="0" borderId="18" xfId="3" applyFont="1" applyBorder="1" applyAlignment="1">
      <alignment horizontal="center" vertical="center" wrapText="1"/>
    </xf>
    <xf numFmtId="0" fontId="14" fillId="0" borderId="17" xfId="3" applyFont="1" applyBorder="1" applyAlignment="1">
      <alignment vertical="center" wrapText="1"/>
    </xf>
    <xf numFmtId="1" fontId="14" fillId="0" borderId="0" xfId="3" applyNumberFormat="1" applyFont="1" applyAlignment="1">
      <alignment vertical="center" wrapText="1"/>
    </xf>
    <xf numFmtId="0" fontId="14" fillId="0" borderId="15" xfId="3" applyFont="1" applyBorder="1" applyAlignment="1">
      <alignment vertical="center" wrapText="1"/>
    </xf>
    <xf numFmtId="1" fontId="2" fillId="0" borderId="0" xfId="0" applyNumberFormat="1" applyFont="1" applyAlignment="1">
      <alignment horizontal="center" vertical="center" wrapText="1"/>
    </xf>
    <xf numFmtId="1" fontId="0" fillId="0" borderId="2" xfId="10" applyNumberFormat="1" applyFont="1" applyBorder="1" applyAlignment="1">
      <alignment horizontal="center"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15" fillId="0" borderId="27" xfId="0" applyFont="1" applyBorder="1" applyAlignment="1">
      <alignment vertical="center" wrapText="1"/>
    </xf>
    <xf numFmtId="0" fontId="0" fillId="0" borderId="8" xfId="0" applyBorder="1" applyAlignment="1">
      <alignment horizontal="center" vertical="center" wrapText="1"/>
    </xf>
    <xf numFmtId="0" fontId="0" fillId="0" borderId="25" xfId="0" applyBorder="1" applyAlignment="1">
      <alignment horizontal="center" vertical="center" wrapText="1"/>
    </xf>
    <xf numFmtId="0" fontId="15" fillId="0" borderId="28" xfId="0" applyFont="1" applyBorder="1" applyAlignment="1">
      <alignment vertical="center" wrapText="1"/>
    </xf>
    <xf numFmtId="0" fontId="0" fillId="3" borderId="5" xfId="0" applyFill="1" applyBorder="1" applyAlignment="1">
      <alignment horizontal="center" vertical="center" wrapText="1"/>
    </xf>
    <xf numFmtId="1" fontId="0" fillId="3" borderId="4" xfId="0" applyNumberFormat="1" applyFill="1" applyBorder="1" applyAlignment="1">
      <alignment horizontal="center" vertical="center" wrapText="1"/>
    </xf>
    <xf numFmtId="0" fontId="0" fillId="3" borderId="26" xfId="0" applyFill="1" applyBorder="1" applyAlignment="1">
      <alignment horizontal="center" vertical="center" wrapText="1"/>
    </xf>
    <xf numFmtId="0" fontId="0" fillId="3" borderId="29" xfId="0" applyFill="1" applyBorder="1" applyAlignment="1">
      <alignment horizontal="right" vertical="center" wrapText="1"/>
    </xf>
    <xf numFmtId="0" fontId="15" fillId="3" borderId="29" xfId="0" applyFont="1" applyFill="1" applyBorder="1" applyAlignment="1">
      <alignment vertical="center" wrapText="1"/>
    </xf>
    <xf numFmtId="1" fontId="0" fillId="0" borderId="0" xfId="0" applyNumberFormat="1" applyAlignment="1">
      <alignment horizontal="center" vertical="center" wrapText="1"/>
    </xf>
    <xf numFmtId="0" fontId="7" fillId="0" borderId="7" xfId="0" applyFont="1" applyBorder="1" applyAlignment="1">
      <alignment horizontal="center" vertical="center" wrapText="1"/>
    </xf>
    <xf numFmtId="0" fontId="7" fillId="6" borderId="68" xfId="0" applyFont="1" applyFill="1" applyBorder="1" applyAlignment="1">
      <alignment vertical="center" wrapText="1"/>
    </xf>
    <xf numFmtId="0" fontId="7" fillId="6" borderId="69" xfId="0" applyFont="1" applyFill="1" applyBorder="1" applyAlignment="1">
      <alignment vertical="center" wrapText="1"/>
    </xf>
    <xf numFmtId="0" fontId="15" fillId="0" borderId="0" xfId="0" applyFont="1" applyAlignment="1">
      <alignment vertical="center" wrapText="1"/>
    </xf>
    <xf numFmtId="0" fontId="0" fillId="0" borderId="0" xfId="0" applyAlignment="1">
      <alignment horizontal="right" vertical="center" wrapText="1"/>
    </xf>
    <xf numFmtId="0" fontId="4" fillId="4" borderId="21" xfId="0" applyFont="1" applyFill="1" applyBorder="1" applyAlignment="1" applyProtection="1">
      <alignment horizontal="center" vertical="center" wrapText="1"/>
      <protection hidden="1"/>
    </xf>
    <xf numFmtId="0" fontId="4" fillId="0" borderId="7" xfId="3" applyFont="1" applyBorder="1" applyAlignment="1">
      <alignment horizontal="left" vertical="center" wrapText="1"/>
    </xf>
    <xf numFmtId="0" fontId="55" fillId="0" borderId="44" xfId="0" applyFont="1" applyBorder="1" applyAlignment="1">
      <alignment horizontal="center" vertical="center" wrapText="1"/>
    </xf>
    <xf numFmtId="0" fontId="29" fillId="7" borderId="7" xfId="3" applyFont="1" applyFill="1" applyBorder="1" applyAlignment="1">
      <alignment horizontal="center" vertical="center"/>
    </xf>
    <xf numFmtId="0" fontId="29" fillId="7" borderId="6" xfId="3" applyFont="1" applyFill="1" applyBorder="1" applyAlignment="1">
      <alignment horizontal="center" vertical="center"/>
    </xf>
    <xf numFmtId="0" fontId="25" fillId="0" borderId="0" xfId="0" applyFont="1" applyAlignment="1">
      <alignment horizontal="center" vertical="center" wrapText="1"/>
    </xf>
    <xf numFmtId="0" fontId="40" fillId="0" borderId="16" xfId="0" applyFont="1" applyBorder="1" applyAlignment="1">
      <alignment horizontal="justify" vertical="center" wrapText="1"/>
    </xf>
    <xf numFmtId="0" fontId="2" fillId="0" borderId="33"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wrapText="1"/>
    </xf>
    <xf numFmtId="0" fontId="0" fillId="0" borderId="27" xfId="0" applyBorder="1" applyAlignment="1">
      <alignment horizontal="center" vertical="center" wrapText="1"/>
    </xf>
    <xf numFmtId="0" fontId="2" fillId="0" borderId="34" xfId="0" applyFont="1" applyBorder="1" applyAlignment="1">
      <alignment horizontal="center" vertical="center" wrapText="1"/>
    </xf>
    <xf numFmtId="0" fontId="0" fillId="0" borderId="20" xfId="0" applyBorder="1" applyAlignment="1">
      <alignment horizontal="center" vertical="center" wrapText="1"/>
    </xf>
    <xf numFmtId="0" fontId="2" fillId="3" borderId="5"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6" xfId="0" applyFill="1" applyBorder="1" applyAlignment="1">
      <alignment horizontal="right" vertical="center" wrapText="1"/>
    </xf>
    <xf numFmtId="0" fontId="2" fillId="0" borderId="7" xfId="3" applyBorder="1" applyAlignment="1">
      <alignment vertical="center" wrapText="1"/>
    </xf>
    <xf numFmtId="0" fontId="7" fillId="7" borderId="7" xfId="3" applyFont="1" applyFill="1" applyBorder="1" applyAlignment="1">
      <alignment horizontal="center" vertical="center"/>
    </xf>
    <xf numFmtId="0" fontId="29" fillId="0" borderId="43" xfId="3" applyFont="1" applyBorder="1" applyAlignment="1">
      <alignment horizontal="center" vertical="center"/>
    </xf>
    <xf numFmtId="0" fontId="62" fillId="0" borderId="7" xfId="3" applyFont="1" applyBorder="1" applyAlignment="1">
      <alignment horizontal="center" vertical="center"/>
    </xf>
    <xf numFmtId="0" fontId="29" fillId="0" borderId="4" xfId="3" applyFont="1" applyBorder="1" applyAlignment="1">
      <alignment horizontal="center" vertical="center"/>
    </xf>
    <xf numFmtId="0" fontId="2" fillId="11" borderId="16" xfId="3" applyFill="1" applyBorder="1" applyAlignment="1">
      <alignment vertical="center"/>
    </xf>
    <xf numFmtId="0" fontId="2" fillId="11" borderId="0" xfId="3" applyFill="1" applyAlignment="1">
      <alignment vertical="center"/>
    </xf>
    <xf numFmtId="0" fontId="2" fillId="11" borderId="15" xfId="3" applyFill="1" applyBorder="1" applyAlignment="1">
      <alignment horizontal="center" vertical="center"/>
    </xf>
    <xf numFmtId="0" fontId="2" fillId="0" borderId="14" xfId="3" applyBorder="1" applyAlignment="1">
      <alignment vertical="center"/>
    </xf>
    <xf numFmtId="0" fontId="2" fillId="0" borderId="13" xfId="3" applyBorder="1" applyAlignment="1">
      <alignment vertical="center"/>
    </xf>
    <xf numFmtId="0" fontId="2" fillId="0" borderId="12" xfId="3" applyBorder="1" applyAlignment="1">
      <alignment vertical="center"/>
    </xf>
    <xf numFmtId="0" fontId="2" fillId="0" borderId="43" xfId="3" applyBorder="1" applyAlignment="1">
      <alignment vertical="center"/>
    </xf>
    <xf numFmtId="0" fontId="2" fillId="0" borderId="63" xfId="3" applyBorder="1" applyAlignment="1">
      <alignment vertical="center"/>
    </xf>
    <xf numFmtId="0" fontId="0" fillId="0" borderId="54" xfId="0" applyBorder="1" applyAlignment="1">
      <alignment horizontal="center" vertical="center" wrapText="1"/>
    </xf>
    <xf numFmtId="0" fontId="11" fillId="3" borderId="64" xfId="1" applyFont="1" applyFill="1" applyBorder="1" applyAlignment="1">
      <alignment horizontal="left" vertical="center" wrapText="1"/>
    </xf>
    <xf numFmtId="0" fontId="11" fillId="0" borderId="23" xfId="1" applyFont="1" applyBorder="1" applyAlignment="1">
      <alignment horizontal="left" vertical="center" wrapText="1"/>
    </xf>
    <xf numFmtId="0" fontId="11" fillId="0" borderId="25" xfId="1" applyFont="1" applyBorder="1" applyAlignment="1">
      <alignment horizontal="left" vertical="center" wrapText="1"/>
    </xf>
    <xf numFmtId="0" fontId="11" fillId="0" borderId="26" xfId="1" applyFont="1" applyBorder="1" applyAlignment="1">
      <alignment horizontal="left" vertical="center" wrapText="1"/>
    </xf>
    <xf numFmtId="0" fontId="7" fillId="6" borderId="10"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40" fillId="13" borderId="21" xfId="0" applyFont="1" applyFill="1" applyBorder="1" applyAlignment="1">
      <alignment horizontal="center" vertical="center" wrapText="1"/>
    </xf>
    <xf numFmtId="0" fontId="40" fillId="0" borderId="8"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6" xfId="0" applyFont="1" applyBorder="1" applyAlignment="1">
      <alignment horizontal="center" vertical="center" wrapText="1"/>
    </xf>
    <xf numFmtId="3" fontId="31" fillId="0" borderId="1" xfId="0" applyNumberFormat="1" applyFont="1" applyBorder="1" applyAlignment="1">
      <alignment horizontal="center" vertical="center" wrapText="1"/>
    </xf>
    <xf numFmtId="0" fontId="2" fillId="26" borderId="0" xfId="0" applyFont="1" applyFill="1" applyAlignment="1">
      <alignment horizontal="center" vertical="center" wrapText="1"/>
    </xf>
    <xf numFmtId="0" fontId="2" fillId="5" borderId="0" xfId="0" applyFont="1" applyFill="1" applyAlignment="1">
      <alignment horizontal="center" vertical="center" wrapText="1"/>
    </xf>
    <xf numFmtId="0" fontId="2" fillId="27" borderId="0" xfId="0" applyFont="1" applyFill="1" applyAlignment="1">
      <alignment horizontal="center" vertical="center" wrapText="1"/>
    </xf>
    <xf numFmtId="0" fontId="2" fillId="18" borderId="0" xfId="0" applyFont="1" applyFill="1" applyAlignment="1">
      <alignment horizontal="center" vertical="center" wrapText="1"/>
    </xf>
    <xf numFmtId="0" fontId="2" fillId="20" borderId="0" xfId="0" applyFont="1" applyFill="1" applyAlignment="1">
      <alignment horizontal="center" vertical="center" wrapText="1"/>
    </xf>
    <xf numFmtId="0" fontId="2" fillId="24" borderId="0" xfId="0" applyFont="1" applyFill="1" applyAlignment="1">
      <alignment horizontal="center" vertical="center" wrapText="1"/>
    </xf>
    <xf numFmtId="0" fontId="11" fillId="22" borderId="7" xfId="1" applyFont="1" applyFill="1" applyBorder="1" applyAlignment="1">
      <alignment horizontal="left" vertical="center" wrapText="1"/>
    </xf>
    <xf numFmtId="0" fontId="2" fillId="22" borderId="25" xfId="0" applyFont="1" applyFill="1" applyBorder="1" applyAlignment="1">
      <alignment horizontal="center" vertical="center"/>
    </xf>
    <xf numFmtId="2" fontId="5" fillId="22" borderId="20" xfId="1" applyNumberFormat="1" applyFont="1" applyFill="1" applyBorder="1" applyAlignment="1">
      <alignment horizontal="center" vertical="center" wrapText="1"/>
    </xf>
    <xf numFmtId="0" fontId="2" fillId="22" borderId="7" xfId="0" applyFont="1" applyFill="1" applyBorder="1" applyAlignment="1">
      <alignment horizontal="center"/>
    </xf>
    <xf numFmtId="0" fontId="11" fillId="12" borderId="7" xfId="1" applyFont="1" applyFill="1" applyBorder="1" applyAlignment="1">
      <alignment horizontal="left" vertical="center" wrapText="1"/>
    </xf>
    <xf numFmtId="2" fontId="5" fillId="12" borderId="20" xfId="1" applyNumberFormat="1" applyFont="1" applyFill="1" applyBorder="1" applyAlignment="1">
      <alignment horizontal="center" vertical="center" wrapText="1"/>
    </xf>
    <xf numFmtId="0" fontId="0" fillId="12" borderId="7" xfId="0" applyFill="1" applyBorder="1" applyAlignment="1">
      <alignment horizontal="center" vertical="center"/>
    </xf>
    <xf numFmtId="0" fontId="0" fillId="12" borderId="25" xfId="0" applyFill="1" applyBorder="1" applyAlignment="1">
      <alignment horizontal="center" vertical="center"/>
    </xf>
    <xf numFmtId="0" fontId="2" fillId="12" borderId="28" xfId="0" applyFont="1" applyFill="1" applyBorder="1" applyAlignment="1">
      <alignment vertical="center" wrapText="1"/>
    </xf>
    <xf numFmtId="0" fontId="11" fillId="28" borderId="7" xfId="1" applyFont="1" applyFill="1" applyBorder="1" applyAlignment="1">
      <alignment horizontal="left" vertical="center" wrapText="1"/>
    </xf>
    <xf numFmtId="2" fontId="5" fillId="28" borderId="20" xfId="1" applyNumberFormat="1" applyFont="1" applyFill="1" applyBorder="1" applyAlignment="1">
      <alignment horizontal="center" vertical="center" wrapText="1"/>
    </xf>
    <xf numFmtId="0" fontId="2" fillId="28" borderId="7" xfId="0" applyFont="1" applyFill="1" applyBorder="1" applyAlignment="1">
      <alignment horizontal="center"/>
    </xf>
    <xf numFmtId="0" fontId="2" fillId="28" borderId="25" xfId="0" applyFont="1" applyFill="1" applyBorder="1" applyAlignment="1">
      <alignment horizontal="center" vertical="center"/>
    </xf>
    <xf numFmtId="0" fontId="2" fillId="28" borderId="28" xfId="0" applyFont="1" applyFill="1" applyBorder="1" applyAlignment="1">
      <alignment vertical="center" wrapText="1"/>
    </xf>
    <xf numFmtId="0" fontId="11" fillId="29" borderId="7" xfId="1" applyFont="1" applyFill="1" applyBorder="1" applyAlignment="1">
      <alignment horizontal="left" vertical="center" wrapText="1"/>
    </xf>
    <xf numFmtId="2" fontId="5" fillId="29" borderId="20" xfId="1" applyNumberFormat="1" applyFont="1" applyFill="1" applyBorder="1" applyAlignment="1">
      <alignment horizontal="center" vertical="center" wrapText="1"/>
    </xf>
    <xf numFmtId="0" fontId="2" fillId="29" borderId="25" xfId="0" applyFont="1" applyFill="1" applyBorder="1" applyAlignment="1">
      <alignment horizontal="center" vertical="center"/>
    </xf>
    <xf numFmtId="0" fontId="2" fillId="29" borderId="28" xfId="0" applyFont="1" applyFill="1" applyBorder="1" applyAlignment="1">
      <alignment vertical="center" wrapText="1"/>
    </xf>
    <xf numFmtId="2" fontId="11" fillId="29" borderId="22" xfId="1" applyNumberFormat="1" applyFont="1" applyFill="1" applyBorder="1" applyAlignment="1">
      <alignment horizontal="center" vertical="center" wrapText="1"/>
    </xf>
    <xf numFmtId="0" fontId="14" fillId="0" borderId="0" xfId="0" applyFont="1"/>
    <xf numFmtId="0" fontId="63" fillId="0" borderId="0" xfId="0" applyFont="1"/>
    <xf numFmtId="0" fontId="0" fillId="22" borderId="7" xfId="0" applyFill="1" applyBorder="1" applyAlignment="1">
      <alignment horizontal="center" vertical="center" wrapText="1"/>
    </xf>
    <xf numFmtId="0" fontId="21" fillId="2" borderId="16" xfId="3" applyFont="1" applyFill="1" applyBorder="1" applyAlignment="1">
      <alignment horizontal="center" vertical="center" wrapText="1"/>
    </xf>
    <xf numFmtId="0" fontId="21" fillId="2" borderId="0" xfId="3" applyFont="1" applyFill="1" applyAlignment="1">
      <alignment horizontal="center" vertical="center" wrapText="1"/>
    </xf>
    <xf numFmtId="0" fontId="21" fillId="2" borderId="15" xfId="3" applyFont="1" applyFill="1" applyBorder="1" applyAlignment="1">
      <alignment horizontal="center" vertical="center" wrapText="1"/>
    </xf>
    <xf numFmtId="0" fontId="20" fillId="0" borderId="16" xfId="3" applyFont="1" applyBorder="1" applyAlignment="1">
      <alignment horizontal="center" vertical="center" wrapText="1"/>
    </xf>
    <xf numFmtId="0" fontId="20" fillId="0" borderId="0" xfId="3" applyFont="1" applyAlignment="1">
      <alignment horizontal="center" vertical="center" wrapText="1"/>
    </xf>
    <xf numFmtId="0" fontId="20" fillId="0" borderId="15" xfId="3" applyFont="1" applyBorder="1" applyAlignment="1">
      <alignment horizontal="center" vertical="center" wrapText="1"/>
    </xf>
    <xf numFmtId="0" fontId="8" fillId="0" borderId="16" xfId="3" applyFont="1" applyBorder="1" applyAlignment="1">
      <alignment horizontal="center" vertical="center" wrapText="1"/>
    </xf>
    <xf numFmtId="0" fontId="8" fillId="0" borderId="0" xfId="3" applyFont="1" applyAlignment="1">
      <alignment horizontal="center" vertical="center" wrapText="1"/>
    </xf>
    <xf numFmtId="0" fontId="8" fillId="0" borderId="15" xfId="3" applyFont="1" applyBorder="1" applyAlignment="1">
      <alignment horizontal="center" vertical="center" wrapText="1"/>
    </xf>
    <xf numFmtId="0" fontId="19" fillId="2" borderId="16" xfId="3" applyFont="1" applyFill="1" applyBorder="1" applyAlignment="1">
      <alignment horizontal="center" vertical="center" wrapText="1"/>
    </xf>
    <xf numFmtId="0" fontId="19" fillId="2" borderId="0" xfId="3" applyFont="1" applyFill="1" applyAlignment="1">
      <alignment horizontal="center" vertical="center" wrapText="1"/>
    </xf>
    <xf numFmtId="0" fontId="19" fillId="2" borderId="15" xfId="3" applyFont="1" applyFill="1" applyBorder="1" applyAlignment="1">
      <alignment horizontal="center" vertical="center" wrapText="1"/>
    </xf>
    <xf numFmtId="0" fontId="18" fillId="2" borderId="16" xfId="3" applyFont="1" applyFill="1" applyBorder="1" applyAlignment="1">
      <alignment horizontal="center" vertical="center" wrapText="1"/>
    </xf>
    <xf numFmtId="0" fontId="18" fillId="2" borderId="0" xfId="3" applyFont="1" applyFill="1" applyAlignment="1">
      <alignment horizontal="center" vertical="center" wrapText="1"/>
    </xf>
    <xf numFmtId="0" fontId="18" fillId="2" borderId="15" xfId="3" applyFont="1" applyFill="1" applyBorder="1" applyAlignment="1">
      <alignment horizontal="center" vertical="center" wrapText="1"/>
    </xf>
    <xf numFmtId="0" fontId="17" fillId="2" borderId="16" xfId="3" applyFont="1" applyFill="1" applyBorder="1" applyAlignment="1">
      <alignment horizontal="center" vertical="center" wrapText="1"/>
    </xf>
    <xf numFmtId="0" fontId="17" fillId="2" borderId="0" xfId="3" applyFont="1" applyFill="1" applyAlignment="1">
      <alignment horizontal="center" vertical="center" wrapText="1"/>
    </xf>
    <xf numFmtId="0" fontId="17" fillId="2" borderId="15" xfId="3" applyFont="1" applyFill="1" applyBorder="1" applyAlignment="1">
      <alignment horizontal="center" vertical="center" wrapText="1"/>
    </xf>
    <xf numFmtId="0" fontId="20" fillId="2" borderId="16" xfId="3" applyFont="1" applyFill="1" applyBorder="1" applyAlignment="1">
      <alignment horizontal="center" vertical="center" wrapText="1"/>
    </xf>
    <xf numFmtId="0" fontId="20" fillId="2" borderId="0" xfId="3" applyFont="1" applyFill="1" applyAlignment="1">
      <alignment horizontal="center" vertical="center" wrapText="1"/>
    </xf>
    <xf numFmtId="0" fontId="20" fillId="2" borderId="15" xfId="3" applyFont="1" applyFill="1" applyBorder="1" applyAlignment="1">
      <alignment horizontal="center" vertical="center" wrapText="1"/>
    </xf>
    <xf numFmtId="0" fontId="31" fillId="0" borderId="21"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32" xfId="0" applyFont="1" applyBorder="1" applyAlignment="1">
      <alignment horizontal="center" vertical="center" wrapText="1"/>
    </xf>
    <xf numFmtId="0" fontId="56" fillId="0" borderId="46" xfId="0" applyFont="1" applyBorder="1" applyAlignment="1">
      <alignment horizontal="center" vertical="center" wrapText="1"/>
    </xf>
    <xf numFmtId="0" fontId="56" fillId="0" borderId="47" xfId="0" applyFont="1" applyBorder="1" applyAlignment="1">
      <alignment horizontal="center" vertical="center" wrapText="1"/>
    </xf>
    <xf numFmtId="0" fontId="56" fillId="0" borderId="48" xfId="0" applyFont="1" applyBorder="1" applyAlignment="1">
      <alignment horizontal="center" vertical="center" wrapText="1"/>
    </xf>
    <xf numFmtId="0" fontId="56" fillId="0" borderId="42" xfId="0" applyFont="1" applyBorder="1" applyAlignment="1">
      <alignment horizontal="center" vertical="center" wrapText="1"/>
    </xf>
    <xf numFmtId="0" fontId="56" fillId="0" borderId="41" xfId="0" applyFont="1" applyBorder="1" applyAlignment="1">
      <alignment horizontal="center" vertical="center" wrapText="1"/>
    </xf>
    <xf numFmtId="0" fontId="56" fillId="0" borderId="49"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4" xfId="0" applyFont="1" applyBorder="1" applyAlignment="1">
      <alignment horizontal="center" vertical="center" wrapText="1"/>
    </xf>
    <xf numFmtId="167" fontId="57" fillId="0" borderId="22" xfId="10" applyNumberFormat="1" applyFont="1" applyBorder="1" applyAlignment="1">
      <alignment horizontal="center" vertical="center" wrapText="1"/>
    </xf>
    <xf numFmtId="167" fontId="57" fillId="0" borderId="20" xfId="10" applyNumberFormat="1" applyFont="1" applyBorder="1" applyAlignment="1">
      <alignment horizontal="center" vertical="center" wrapText="1"/>
    </xf>
    <xf numFmtId="167" fontId="57" fillId="0" borderId="34" xfId="10" applyNumberFormat="1" applyFont="1" applyBorder="1" applyAlignment="1">
      <alignment horizontal="center" vertical="center" wrapText="1"/>
    </xf>
    <xf numFmtId="0" fontId="31" fillId="0" borderId="7" xfId="0" applyFont="1" applyBorder="1" applyAlignment="1">
      <alignment horizontal="center" vertical="center" wrapText="1"/>
    </xf>
    <xf numFmtId="0" fontId="57" fillId="3" borderId="48" xfId="0" applyFont="1" applyFill="1" applyBorder="1" applyAlignment="1">
      <alignment horizontal="center" vertical="center" wrapText="1"/>
    </xf>
    <xf numFmtId="0" fontId="57" fillId="3" borderId="51" xfId="0" applyFont="1" applyFill="1" applyBorder="1" applyAlignment="1">
      <alignment horizontal="center" vertical="center" wrapText="1"/>
    </xf>
    <xf numFmtId="0" fontId="2" fillId="0" borderId="11" xfId="3" applyBorder="1" applyAlignment="1">
      <alignment horizontal="center" vertical="center" wrapText="1"/>
    </xf>
    <xf numFmtId="0" fontId="2" fillId="0" borderId="10" xfId="3" applyBorder="1" applyAlignment="1">
      <alignment horizontal="center" vertical="center" wrapText="1"/>
    </xf>
    <xf numFmtId="0" fontId="2" fillId="0" borderId="66" xfId="3" applyBorder="1" applyAlignment="1">
      <alignment horizontal="center" vertical="center" wrapText="1"/>
    </xf>
    <xf numFmtId="0" fontId="7" fillId="13" borderId="11" xfId="3" applyFont="1" applyFill="1" applyBorder="1" applyAlignment="1">
      <alignment horizontal="center" vertical="center"/>
    </xf>
    <xf numFmtId="0" fontId="7" fillId="13" borderId="10" xfId="3" applyFont="1" applyFill="1" applyBorder="1" applyAlignment="1">
      <alignment horizontal="center" vertical="center"/>
    </xf>
    <xf numFmtId="0" fontId="7" fillId="13" borderId="66" xfId="3" applyFont="1" applyFill="1" applyBorder="1" applyAlignment="1">
      <alignment horizontal="center" vertical="center"/>
    </xf>
    <xf numFmtId="0" fontId="7" fillId="19" borderId="65" xfId="3" applyFont="1" applyFill="1" applyBorder="1" applyAlignment="1">
      <alignment horizontal="center" vertical="center"/>
    </xf>
    <xf numFmtId="0" fontId="7" fillId="19" borderId="39" xfId="3" applyFont="1" applyFill="1" applyBorder="1" applyAlignment="1">
      <alignment horizontal="center" vertical="center"/>
    </xf>
    <xf numFmtId="0" fontId="7" fillId="19" borderId="27" xfId="3" applyFont="1" applyFill="1" applyBorder="1" applyAlignment="1">
      <alignment horizontal="center" vertical="center"/>
    </xf>
    <xf numFmtId="0" fontId="7" fillId="13" borderId="7" xfId="3" applyFont="1" applyFill="1" applyBorder="1" applyAlignment="1">
      <alignment horizontal="center" vertical="center"/>
    </xf>
    <xf numFmtId="0" fontId="2" fillId="13" borderId="7" xfId="3" applyFill="1" applyBorder="1" applyAlignment="1">
      <alignment horizontal="center" vertical="center"/>
    </xf>
    <xf numFmtId="0" fontId="7" fillId="7" borderId="8" xfId="3" applyFont="1" applyFill="1" applyBorder="1" applyAlignment="1">
      <alignment horizontal="center" vertical="center"/>
    </xf>
    <xf numFmtId="0" fontId="7" fillId="7" borderId="7" xfId="3" applyFont="1" applyFill="1" applyBorder="1" applyAlignment="1">
      <alignment horizontal="center" vertical="center"/>
    </xf>
    <xf numFmtId="0" fontId="7" fillId="7" borderId="6" xfId="3" applyFont="1" applyFill="1" applyBorder="1" applyAlignment="1">
      <alignment horizontal="center" vertical="center"/>
    </xf>
    <xf numFmtId="0" fontId="2" fillId="7" borderId="8" xfId="3" applyFill="1" applyBorder="1" applyAlignment="1">
      <alignment horizontal="center" vertical="center"/>
    </xf>
    <xf numFmtId="0" fontId="2" fillId="7" borderId="7" xfId="3" applyFill="1" applyBorder="1" applyAlignment="1">
      <alignment horizontal="center" vertical="center"/>
    </xf>
    <xf numFmtId="0" fontId="2" fillId="7" borderId="6" xfId="3" applyFill="1" applyBorder="1" applyAlignment="1">
      <alignment horizontal="center" vertical="center"/>
    </xf>
    <xf numFmtId="0" fontId="7" fillId="20" borderId="65" xfId="3" applyFont="1" applyFill="1" applyBorder="1" applyAlignment="1">
      <alignment horizontal="center" vertical="center"/>
    </xf>
    <xf numFmtId="0" fontId="7" fillId="20" borderId="39" xfId="3" applyFont="1" applyFill="1" applyBorder="1" applyAlignment="1">
      <alignment horizontal="center" vertical="center"/>
    </xf>
    <xf numFmtId="0" fontId="7" fillId="20" borderId="27" xfId="3" applyFont="1" applyFill="1" applyBorder="1" applyAlignment="1">
      <alignment horizontal="center" vertical="center"/>
    </xf>
    <xf numFmtId="0" fontId="7" fillId="18" borderId="65" xfId="3" applyFont="1" applyFill="1" applyBorder="1" applyAlignment="1">
      <alignment horizontal="center" vertical="center"/>
    </xf>
    <xf numFmtId="0" fontId="7" fillId="18" borderId="39" xfId="3" applyFont="1" applyFill="1" applyBorder="1" applyAlignment="1">
      <alignment horizontal="center" vertical="center"/>
    </xf>
    <xf numFmtId="0" fontId="7" fillId="18" borderId="27" xfId="3" applyFont="1" applyFill="1" applyBorder="1" applyAlignment="1">
      <alignment horizontal="center" vertical="center"/>
    </xf>
    <xf numFmtId="0" fontId="7" fillId="7" borderId="5" xfId="3" applyFont="1" applyFill="1" applyBorder="1" applyAlignment="1">
      <alignment horizontal="center" vertical="center"/>
    </xf>
    <xf numFmtId="0" fontId="7" fillId="7" borderId="4" xfId="3" applyFont="1" applyFill="1" applyBorder="1" applyAlignment="1">
      <alignment horizontal="center" vertical="center"/>
    </xf>
    <xf numFmtId="0" fontId="7" fillId="7" borderId="38" xfId="3" applyFont="1" applyFill="1" applyBorder="1" applyAlignment="1">
      <alignment horizontal="center" vertical="center"/>
    </xf>
    <xf numFmtId="0" fontId="7" fillId="7" borderId="65" xfId="3" applyFont="1" applyFill="1" applyBorder="1" applyAlignment="1">
      <alignment horizontal="center" vertical="center"/>
    </xf>
    <xf numFmtId="0" fontId="7" fillId="7" borderId="39" xfId="3" applyFont="1" applyFill="1" applyBorder="1" applyAlignment="1">
      <alignment horizontal="center" vertical="center"/>
    </xf>
    <xf numFmtId="0" fontId="7" fillId="7" borderId="22" xfId="3" applyFont="1" applyFill="1" applyBorder="1" applyAlignment="1">
      <alignment horizontal="center" vertical="center"/>
    </xf>
    <xf numFmtId="0" fontId="7" fillId="7" borderId="20" xfId="3" applyFont="1" applyFill="1" applyBorder="1" applyAlignment="1">
      <alignment horizontal="center" vertical="center"/>
    </xf>
    <xf numFmtId="0" fontId="7" fillId="7" borderId="34" xfId="3" applyFont="1" applyFill="1" applyBorder="1" applyAlignment="1">
      <alignment horizontal="center" vertical="center"/>
    </xf>
    <xf numFmtId="0" fontId="7" fillId="18" borderId="22" xfId="3" applyFont="1" applyFill="1" applyBorder="1" applyAlignment="1">
      <alignment horizontal="center" vertical="center"/>
    </xf>
    <xf numFmtId="0" fontId="7" fillId="18" borderId="20" xfId="3" applyFont="1" applyFill="1" applyBorder="1" applyAlignment="1">
      <alignment horizontal="center" vertical="center"/>
    </xf>
    <xf numFmtId="0" fontId="7" fillId="18" borderId="34" xfId="3" applyFont="1" applyFill="1" applyBorder="1" applyAlignment="1">
      <alignment horizontal="center" vertical="center"/>
    </xf>
    <xf numFmtId="0" fontId="35" fillId="0" borderId="7" xfId="0" applyFont="1" applyBorder="1" applyAlignment="1">
      <alignment horizontal="center" vertical="center"/>
    </xf>
    <xf numFmtId="0" fontId="35" fillId="0" borderId="46" xfId="0" applyFont="1" applyBorder="1" applyAlignment="1">
      <alignment horizontal="center" vertical="center" wrapText="1"/>
    </xf>
    <xf numFmtId="0" fontId="35" fillId="0" borderId="42" xfId="0" applyFont="1" applyBorder="1" applyAlignment="1">
      <alignment horizontal="center" vertical="center" wrapText="1"/>
    </xf>
    <xf numFmtId="0" fontId="7" fillId="0" borderId="22" xfId="3" applyFont="1" applyBorder="1" applyAlignment="1">
      <alignment horizontal="center" vertical="center" wrapText="1"/>
    </xf>
    <xf numFmtId="0" fontId="7" fillId="0" borderId="47" xfId="3" applyFont="1" applyBorder="1" applyAlignment="1">
      <alignment horizontal="center" vertical="center" wrapText="1"/>
    </xf>
    <xf numFmtId="0" fontId="7" fillId="0" borderId="48" xfId="3" applyFont="1" applyBorder="1" applyAlignment="1">
      <alignment horizontal="center" vertical="center" wrapText="1"/>
    </xf>
    <xf numFmtId="0" fontId="29" fillId="7" borderId="7" xfId="3" applyFont="1" applyFill="1" applyBorder="1" applyAlignment="1">
      <alignment horizontal="center" vertical="center"/>
    </xf>
    <xf numFmtId="0" fontId="29" fillId="7" borderId="6" xfId="3" applyFont="1" applyFill="1" applyBorder="1" applyAlignment="1">
      <alignment horizontal="center" vertical="center"/>
    </xf>
    <xf numFmtId="0" fontId="7" fillId="0" borderId="42" xfId="3" applyFont="1" applyBorder="1" applyAlignment="1">
      <alignment horizontal="center" vertical="center"/>
    </xf>
    <xf numFmtId="0" fontId="7" fillId="0" borderId="31" xfId="3" applyFont="1" applyBorder="1" applyAlignment="1">
      <alignment horizontal="center" vertical="center"/>
    </xf>
    <xf numFmtId="0" fontId="7" fillId="0" borderId="7" xfId="3" applyFont="1" applyBorder="1" applyAlignment="1">
      <alignment horizontal="center" vertical="center"/>
    </xf>
    <xf numFmtId="0" fontId="7" fillId="0" borderId="44" xfId="3" applyFont="1" applyBorder="1" applyAlignment="1">
      <alignment horizontal="center" vertical="center"/>
    </xf>
    <xf numFmtId="0" fontId="7" fillId="14" borderId="11" xfId="3" applyFont="1" applyFill="1" applyBorder="1" applyAlignment="1">
      <alignment horizontal="center" vertical="center"/>
    </xf>
    <xf numFmtId="0" fontId="7" fillId="14" borderId="10" xfId="3" applyFont="1" applyFill="1" applyBorder="1" applyAlignment="1">
      <alignment horizontal="center" vertical="center"/>
    </xf>
    <xf numFmtId="0" fontId="7" fillId="17" borderId="11" xfId="3" applyFont="1" applyFill="1" applyBorder="1" applyAlignment="1">
      <alignment horizontal="center" vertical="center"/>
    </xf>
    <xf numFmtId="0" fontId="7" fillId="17" borderId="10" xfId="3" applyFont="1" applyFill="1" applyBorder="1" applyAlignment="1">
      <alignment horizontal="center" vertical="center"/>
    </xf>
    <xf numFmtId="0" fontId="7" fillId="13" borderId="14" xfId="3" applyFont="1" applyFill="1" applyBorder="1" applyAlignment="1">
      <alignment horizontal="center" vertical="center"/>
    </xf>
    <xf numFmtId="0" fontId="7" fillId="13" borderId="13" xfId="3" applyFont="1" applyFill="1" applyBorder="1" applyAlignment="1">
      <alignment horizontal="center" vertical="center"/>
    </xf>
    <xf numFmtId="0" fontId="7" fillId="13" borderId="12" xfId="3" applyFont="1" applyFill="1" applyBorder="1" applyAlignment="1">
      <alignment horizontal="center" vertical="center"/>
    </xf>
    <xf numFmtId="0" fontId="7" fillId="7" borderId="14" xfId="3" applyFont="1" applyFill="1" applyBorder="1" applyAlignment="1">
      <alignment horizontal="center" vertical="center"/>
    </xf>
    <xf numFmtId="0" fontId="7" fillId="7" borderId="13" xfId="3" applyFont="1" applyFill="1" applyBorder="1" applyAlignment="1">
      <alignment horizontal="center" vertical="center"/>
    </xf>
    <xf numFmtId="0" fontId="7" fillId="13" borderId="65" xfId="3" applyFont="1" applyFill="1" applyBorder="1" applyAlignment="1">
      <alignment horizontal="center" vertical="center"/>
    </xf>
    <xf numFmtId="0" fontId="7" fillId="13" borderId="39" xfId="3" applyFont="1" applyFill="1" applyBorder="1" applyAlignment="1">
      <alignment horizontal="center" vertical="center"/>
    </xf>
    <xf numFmtId="0" fontId="7" fillId="13" borderId="27" xfId="3" applyFont="1" applyFill="1" applyBorder="1" applyAlignment="1">
      <alignment horizontal="center" vertical="center"/>
    </xf>
    <xf numFmtId="0" fontId="7" fillId="13" borderId="5" xfId="3" applyFont="1" applyFill="1" applyBorder="1" applyAlignment="1">
      <alignment horizontal="center" vertical="center"/>
    </xf>
    <xf numFmtId="0" fontId="7" fillId="13" borderId="4" xfId="3" applyFont="1" applyFill="1" applyBorder="1" applyAlignment="1">
      <alignment horizontal="center" vertical="center"/>
    </xf>
    <xf numFmtId="0" fontId="7" fillId="13" borderId="3" xfId="3" applyFont="1" applyFill="1" applyBorder="1" applyAlignment="1">
      <alignment horizontal="center" vertical="center"/>
    </xf>
    <xf numFmtId="0" fontId="7" fillId="7" borderId="11" xfId="3" applyFont="1" applyFill="1" applyBorder="1" applyAlignment="1">
      <alignment horizontal="center" vertical="center"/>
    </xf>
    <xf numFmtId="0" fontId="7" fillId="7" borderId="10" xfId="3" applyFont="1" applyFill="1" applyBorder="1" applyAlignment="1">
      <alignment horizontal="center" vertical="center"/>
    </xf>
    <xf numFmtId="0" fontId="7" fillId="7" borderId="66" xfId="3" applyFont="1" applyFill="1" applyBorder="1" applyAlignment="1">
      <alignment horizontal="center" vertical="center"/>
    </xf>
    <xf numFmtId="0" fontId="2" fillId="0" borderId="7" xfId="3" applyBorder="1" applyAlignment="1">
      <alignment horizontal="center" vertical="center"/>
    </xf>
    <xf numFmtId="0" fontId="7" fillId="7" borderId="59" xfId="3" applyFont="1" applyFill="1" applyBorder="1" applyAlignment="1">
      <alignment horizontal="center" vertical="center" wrapText="1"/>
    </xf>
    <xf numFmtId="0" fontId="7" fillId="7" borderId="43" xfId="3" applyFont="1" applyFill="1" applyBorder="1" applyAlignment="1">
      <alignment horizontal="center" vertical="center" wrapText="1"/>
    </xf>
    <xf numFmtId="0" fontId="7" fillId="7" borderId="61" xfId="3" applyFont="1" applyFill="1" applyBorder="1" applyAlignment="1">
      <alignment horizontal="center" vertical="center" wrapText="1"/>
    </xf>
    <xf numFmtId="0" fontId="29" fillId="11" borderId="58" xfId="3" applyFont="1" applyFill="1" applyBorder="1" applyAlignment="1">
      <alignment horizontal="center" vertical="center"/>
    </xf>
    <xf numFmtId="0" fontId="29" fillId="11" borderId="45" xfId="3" applyFont="1" applyFill="1" applyBorder="1" applyAlignment="1">
      <alignment horizontal="center" vertical="center"/>
    </xf>
    <xf numFmtId="0" fontId="29" fillId="11" borderId="44" xfId="3" applyFont="1" applyFill="1" applyBorder="1" applyAlignment="1">
      <alignment horizontal="center" vertical="center"/>
    </xf>
    <xf numFmtId="0" fontId="29" fillId="11" borderId="60" xfId="3" applyFont="1" applyFill="1" applyBorder="1" applyAlignment="1">
      <alignment horizontal="center" vertical="center"/>
    </xf>
    <xf numFmtId="0" fontId="61" fillId="7" borderId="11" xfId="3" applyFont="1" applyFill="1" applyBorder="1" applyAlignment="1">
      <alignment horizontal="center" vertical="center"/>
    </xf>
    <xf numFmtId="0" fontId="61" fillId="7" borderId="10" xfId="3" applyFont="1" applyFill="1" applyBorder="1" applyAlignment="1">
      <alignment horizontal="center" vertical="center"/>
    </xf>
    <xf numFmtId="0" fontId="61" fillId="7" borderId="66" xfId="3" applyFont="1" applyFill="1" applyBorder="1" applyAlignment="1">
      <alignment horizontal="center" vertical="center"/>
    </xf>
    <xf numFmtId="0" fontId="2" fillId="7" borderId="50" xfId="3" applyFill="1" applyBorder="1" applyAlignment="1">
      <alignment horizontal="center" vertical="center" wrapText="1"/>
    </xf>
    <xf numFmtId="0" fontId="2" fillId="7" borderId="0" xfId="3" applyFill="1" applyAlignment="1">
      <alignment horizontal="center" vertical="center" wrapText="1"/>
    </xf>
    <xf numFmtId="0" fontId="2" fillId="0" borderId="37" xfId="3" applyBorder="1" applyAlignment="1">
      <alignment horizontal="center" vertical="center" wrapText="1"/>
    </xf>
    <xf numFmtId="0" fontId="2" fillId="0" borderId="39" xfId="3" applyBorder="1" applyAlignment="1">
      <alignment horizontal="center" vertical="center" wrapText="1"/>
    </xf>
    <xf numFmtId="0" fontId="2" fillId="0" borderId="27" xfId="3" applyBorder="1" applyAlignment="1">
      <alignment horizontal="center" vertical="center" wrapText="1"/>
    </xf>
    <xf numFmtId="0" fontId="2" fillId="0" borderId="11" xfId="3" applyBorder="1" applyAlignment="1">
      <alignment horizontal="center" vertical="center"/>
    </xf>
    <xf numFmtId="0" fontId="2" fillId="0" borderId="10" xfId="3" applyBorder="1" applyAlignment="1">
      <alignment horizontal="center" vertical="center"/>
    </xf>
    <xf numFmtId="0" fontId="2" fillId="0" borderId="66" xfId="3" applyBorder="1" applyAlignment="1">
      <alignment horizontal="center" vertical="center"/>
    </xf>
    <xf numFmtId="0" fontId="22" fillId="0" borderId="6" xfId="0" applyFont="1" applyBorder="1" applyAlignment="1">
      <alignment horizontal="center" vertical="center"/>
    </xf>
    <xf numFmtId="0" fontId="22" fillId="0" borderId="3" xfId="0" applyFont="1" applyBorder="1" applyAlignment="1">
      <alignment horizontal="center" vertical="center"/>
    </xf>
    <xf numFmtId="0" fontId="34" fillId="0" borderId="1" xfId="0" applyFont="1" applyBorder="1" applyAlignment="1">
      <alignment horizontal="center" vertical="center"/>
    </xf>
    <xf numFmtId="0" fontId="34" fillId="0" borderId="6" xfId="0" applyFont="1" applyBorder="1" applyAlignment="1">
      <alignment horizontal="center" vertical="center"/>
    </xf>
    <xf numFmtId="0" fontId="33" fillId="10" borderId="2" xfId="0" applyFont="1" applyFill="1" applyBorder="1" applyAlignment="1">
      <alignment horizontal="center" vertical="center"/>
    </xf>
    <xf numFmtId="0" fontId="33" fillId="10" borderId="7" xfId="0" applyFont="1" applyFill="1" applyBorder="1" applyAlignment="1">
      <alignment horizontal="center" vertical="center"/>
    </xf>
    <xf numFmtId="0" fontId="32" fillId="0" borderId="9"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vertical="center"/>
    </xf>
    <xf numFmtId="0" fontId="32" fillId="0" borderId="7" xfId="0" applyFont="1" applyBorder="1" applyAlignment="1">
      <alignment horizontal="center" vertical="center"/>
    </xf>
    <xf numFmtId="0" fontId="32" fillId="0" borderId="4" xfId="0" applyFont="1" applyBorder="1" applyAlignment="1">
      <alignment horizontal="center" vertical="center"/>
    </xf>
    <xf numFmtId="0" fontId="33" fillId="10" borderId="4" xfId="0" applyFont="1" applyFill="1" applyBorder="1" applyAlignment="1">
      <alignment horizontal="center" vertical="center"/>
    </xf>
    <xf numFmtId="0" fontId="25" fillId="0" borderId="0" xfId="0" applyFont="1" applyAlignment="1">
      <alignment horizontal="center"/>
    </xf>
    <xf numFmtId="0" fontId="9" fillId="0" borderId="16" xfId="3" applyFont="1" applyBorder="1" applyAlignment="1">
      <alignment horizontal="center"/>
    </xf>
    <xf numFmtId="0" fontId="9" fillId="0" borderId="0" xfId="3" applyFont="1" applyAlignment="1">
      <alignment horizontal="center"/>
    </xf>
    <xf numFmtId="0" fontId="9" fillId="0" borderId="15" xfId="3" applyFont="1" applyBorder="1" applyAlignment="1">
      <alignment horizontal="center"/>
    </xf>
    <xf numFmtId="0" fontId="4" fillId="0" borderId="14"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12" xfId="3" applyFont="1" applyBorder="1" applyAlignment="1">
      <alignment horizontal="center" vertical="center" wrapText="1"/>
    </xf>
    <xf numFmtId="0" fontId="4" fillId="4" borderId="9" xfId="0" applyFont="1" applyFill="1" applyBorder="1" applyAlignment="1" applyProtection="1">
      <alignment horizontal="center" vertical="center" wrapText="1"/>
      <protection hidden="1"/>
    </xf>
    <xf numFmtId="0" fontId="4" fillId="4" borderId="39"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57" xfId="0" applyFont="1" applyFill="1" applyBorder="1" applyAlignment="1" applyProtection="1">
      <alignment horizontal="center" vertical="center" wrapText="1"/>
      <protection hidden="1"/>
    </xf>
    <xf numFmtId="0" fontId="4" fillId="4" borderId="47" xfId="0" applyFont="1" applyFill="1" applyBorder="1" applyAlignment="1" applyProtection="1">
      <alignment horizontal="center" vertical="center" wrapText="1"/>
      <protection hidden="1"/>
    </xf>
    <xf numFmtId="0" fontId="4" fillId="4" borderId="60" xfId="0" applyFont="1" applyFill="1" applyBorder="1" applyAlignment="1" applyProtection="1">
      <alignment horizontal="center" vertical="center" wrapText="1"/>
      <protection hidden="1"/>
    </xf>
    <xf numFmtId="0" fontId="4" fillId="4" borderId="21" xfId="0" applyFont="1" applyFill="1" applyBorder="1" applyAlignment="1" applyProtection="1">
      <alignment horizontal="center" vertical="center" wrapText="1"/>
      <protection hidden="1"/>
    </xf>
    <xf numFmtId="0" fontId="4" fillId="4" borderId="32" xfId="0" applyFont="1" applyFill="1" applyBorder="1" applyAlignment="1" applyProtection="1">
      <alignment horizontal="center" vertical="center" wrapText="1"/>
      <protection hidden="1"/>
    </xf>
    <xf numFmtId="0" fontId="4" fillId="0" borderId="21"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21" xfId="0" applyFont="1" applyBorder="1" applyAlignment="1">
      <alignment horizontal="justify" vertical="center" wrapText="1"/>
    </xf>
    <xf numFmtId="0" fontId="5" fillId="0" borderId="32" xfId="0" applyFont="1" applyBorder="1" applyAlignment="1">
      <alignment horizontal="justify" vertical="center" wrapText="1"/>
    </xf>
    <xf numFmtId="0" fontId="7" fillId="13" borderId="0" xfId="0" applyFont="1" applyFill="1" applyAlignment="1">
      <alignment horizontal="center"/>
    </xf>
    <xf numFmtId="0" fontId="7" fillId="13" borderId="11" xfId="0" applyFont="1" applyFill="1" applyBorder="1" applyAlignment="1">
      <alignment horizontal="center"/>
    </xf>
    <xf numFmtId="0" fontId="7" fillId="13" borderId="10" xfId="0" applyFont="1" applyFill="1" applyBorder="1" applyAlignment="1">
      <alignment horizontal="center"/>
    </xf>
    <xf numFmtId="0" fontId="7" fillId="13" borderId="66" xfId="0" applyFont="1" applyFill="1" applyBorder="1" applyAlignment="1">
      <alignment horizontal="center"/>
    </xf>
    <xf numFmtId="0" fontId="6" fillId="0" borderId="16" xfId="3" applyFont="1" applyBorder="1" applyAlignment="1">
      <alignment horizontal="center"/>
    </xf>
    <xf numFmtId="0" fontId="6" fillId="0" borderId="0" xfId="3" applyFont="1" applyAlignment="1">
      <alignment horizontal="center"/>
    </xf>
    <xf numFmtId="0" fontId="6" fillId="0" borderId="15" xfId="3" applyFont="1" applyBorder="1" applyAlignment="1">
      <alignment horizontal="center"/>
    </xf>
    <xf numFmtId="0" fontId="6" fillId="0" borderId="16" xfId="3" applyFont="1" applyBorder="1" applyAlignment="1">
      <alignment horizontal="center" vertical="center" wrapText="1"/>
    </xf>
    <xf numFmtId="0" fontId="6" fillId="0" borderId="0" xfId="3" applyFont="1" applyAlignment="1">
      <alignment horizontal="center" vertical="center" wrapText="1"/>
    </xf>
    <xf numFmtId="0" fontId="6" fillId="0" borderId="15" xfId="3" applyFont="1" applyBorder="1" applyAlignment="1">
      <alignment horizontal="center" vertical="center" wrapText="1"/>
    </xf>
    <xf numFmtId="0" fontId="13" fillId="0" borderId="16" xfId="3" applyFont="1" applyBorder="1" applyAlignment="1">
      <alignment horizontal="center" vertical="center" wrapText="1"/>
    </xf>
    <xf numFmtId="0" fontId="13" fillId="0" borderId="0" xfId="3" applyFont="1" applyAlignment="1">
      <alignment horizontal="center" vertical="center" wrapText="1"/>
    </xf>
    <xf numFmtId="0" fontId="13" fillId="0" borderId="15" xfId="3" applyFont="1" applyBorder="1" applyAlignment="1">
      <alignment horizontal="center" vertical="center" wrapText="1"/>
    </xf>
    <xf numFmtId="0" fontId="7" fillId="0" borderId="0" xfId="0" applyFont="1" applyAlignment="1">
      <alignment horizontal="center" vertical="center" wrapText="1"/>
    </xf>
    <xf numFmtId="0" fontId="39" fillId="16" borderId="21" xfId="0" applyFont="1" applyFill="1" applyBorder="1" applyAlignment="1">
      <alignment horizontal="center" vertical="center" wrapText="1"/>
    </xf>
    <xf numFmtId="0" fontId="39" fillId="16" borderId="32" xfId="0" applyFont="1" applyFill="1" applyBorder="1" applyAlignment="1">
      <alignment horizontal="center" vertical="center" wrapText="1"/>
    </xf>
    <xf numFmtId="0" fontId="39" fillId="6" borderId="11" xfId="0" applyFont="1" applyFill="1" applyBorder="1" applyAlignment="1">
      <alignment horizontal="justify" vertical="center" wrapText="1"/>
    </xf>
    <xf numFmtId="0" fontId="39" fillId="6" borderId="10" xfId="0" applyFont="1" applyFill="1" applyBorder="1" applyAlignment="1">
      <alignment horizontal="justify" vertical="center" wrapText="1"/>
    </xf>
    <xf numFmtId="0" fontId="39" fillId="6" borderId="66" xfId="0" applyFont="1" applyFill="1" applyBorder="1" applyAlignment="1">
      <alignment horizontal="justify" vertical="center" wrapText="1"/>
    </xf>
    <xf numFmtId="0" fontId="39" fillId="16" borderId="11" xfId="0" applyFont="1" applyFill="1" applyBorder="1" applyAlignment="1">
      <alignment horizontal="center" vertical="center" wrapText="1"/>
    </xf>
    <xf numFmtId="0" fontId="39" fillId="16" borderId="10" xfId="0" applyFont="1" applyFill="1" applyBorder="1" applyAlignment="1">
      <alignment horizontal="center" vertical="center" wrapText="1"/>
    </xf>
    <xf numFmtId="0" fontId="39" fillId="16" borderId="24" xfId="0" applyFont="1" applyFill="1" applyBorder="1" applyAlignment="1">
      <alignment horizontal="center" vertical="center" wrapText="1"/>
    </xf>
    <xf numFmtId="0" fontId="39" fillId="6" borderId="11" xfId="0" applyFont="1" applyFill="1" applyBorder="1" applyAlignment="1">
      <alignment horizontal="center" vertical="center" wrapText="1"/>
    </xf>
    <xf numFmtId="0" fontId="39" fillId="6" borderId="10" xfId="0" applyFont="1" applyFill="1" applyBorder="1" applyAlignment="1">
      <alignment horizontal="center" vertical="center" wrapText="1"/>
    </xf>
    <xf numFmtId="0" fontId="39" fillId="6" borderId="71" xfId="0" applyFont="1" applyFill="1" applyBorder="1" applyAlignment="1">
      <alignment horizontal="center" vertical="center" wrapText="1"/>
    </xf>
    <xf numFmtId="0" fontId="40" fillId="0" borderId="16" xfId="0" applyFont="1" applyBorder="1" applyAlignment="1">
      <alignment horizontal="justify" vertical="center" wrapText="1"/>
    </xf>
    <xf numFmtId="1" fontId="40" fillId="0" borderId="42" xfId="0" applyNumberFormat="1" applyFont="1" applyBorder="1" applyAlignment="1">
      <alignment horizontal="center" vertical="center" wrapText="1"/>
    </xf>
    <xf numFmtId="1" fontId="40" fillId="0" borderId="22" xfId="0" applyNumberFormat="1" applyFont="1" applyBorder="1" applyAlignment="1">
      <alignment horizontal="center" vertical="center" wrapText="1"/>
    </xf>
    <xf numFmtId="0" fontId="40" fillId="13" borderId="16" xfId="0" applyFont="1" applyFill="1" applyBorder="1" applyAlignment="1">
      <alignment horizontal="center" vertical="center" wrapText="1"/>
    </xf>
    <xf numFmtId="0" fontId="2" fillId="25" borderId="41" xfId="0" applyFont="1" applyFill="1" applyBorder="1" applyAlignment="1">
      <alignment horizontal="center" vertical="center" wrapText="1"/>
    </xf>
    <xf numFmtId="0" fontId="0" fillId="25" borderId="41" xfId="0" applyFill="1" applyBorder="1" applyAlignment="1">
      <alignment horizontal="center" vertical="center" wrapText="1"/>
    </xf>
    <xf numFmtId="0" fontId="40" fillId="0" borderId="19" xfId="0" applyFont="1" applyBorder="1" applyAlignment="1">
      <alignment horizontal="center" vertical="center" wrapText="1"/>
    </xf>
    <xf numFmtId="0" fontId="40" fillId="0" borderId="16" xfId="0" applyFont="1" applyBorder="1" applyAlignment="1">
      <alignment horizontal="center" vertical="center" wrapText="1"/>
    </xf>
    <xf numFmtId="1" fontId="40" fillId="0" borderId="21" xfId="0" applyNumberFormat="1" applyFont="1" applyBorder="1" applyAlignment="1">
      <alignment horizontal="center" vertical="center" wrapText="1"/>
    </xf>
    <xf numFmtId="1" fontId="40" fillId="0" borderId="24" xfId="0" applyNumberFormat="1" applyFont="1" applyBorder="1" applyAlignment="1">
      <alignment horizontal="center" vertical="center" wrapText="1"/>
    </xf>
    <xf numFmtId="0" fontId="0" fillId="13" borderId="45" xfId="0" applyFill="1" applyBorder="1" applyAlignment="1">
      <alignment horizontal="center" vertical="center" wrapText="1"/>
    </xf>
    <xf numFmtId="0" fontId="2" fillId="13" borderId="45" xfId="0" applyFont="1" applyFill="1" applyBorder="1" applyAlignment="1">
      <alignment horizontal="center" vertical="center" wrapText="1"/>
    </xf>
    <xf numFmtId="0" fontId="4" fillId="4" borderId="8"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center" vertical="center" wrapText="1"/>
      <protection hidden="1"/>
    </xf>
    <xf numFmtId="0" fontId="9" fillId="0" borderId="16" xfId="3" applyFont="1" applyBorder="1" applyAlignment="1">
      <alignment horizontal="center" vertical="center" wrapText="1"/>
    </xf>
    <xf numFmtId="0" fontId="9" fillId="0" borderId="0" xfId="3" applyFont="1" applyAlignment="1">
      <alignment horizontal="center" vertical="center" wrapText="1"/>
    </xf>
    <xf numFmtId="0" fontId="9" fillId="0" borderId="15" xfId="3" applyFont="1" applyBorder="1" applyAlignment="1">
      <alignment horizontal="center" vertical="center" wrapText="1"/>
    </xf>
    <xf numFmtId="0" fontId="32" fillId="0" borderId="46" xfId="0" applyFont="1" applyBorder="1" applyAlignment="1">
      <alignment horizontal="center" vertical="center" wrapText="1"/>
    </xf>
    <xf numFmtId="0" fontId="32" fillId="0" borderId="48"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6" xfId="0" applyFont="1" applyBorder="1" applyAlignment="1">
      <alignment horizontal="center" vertical="center" wrapText="1"/>
    </xf>
    <xf numFmtId="0" fontId="33" fillId="10" borderId="2" xfId="0" applyFont="1" applyFill="1" applyBorder="1" applyAlignment="1">
      <alignment horizontal="center" vertical="center" wrapText="1"/>
    </xf>
    <xf numFmtId="0" fontId="33" fillId="10" borderId="7"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6" xfId="0" applyFont="1" applyBorder="1" applyAlignment="1">
      <alignment horizontal="center" vertical="center" wrapText="1"/>
    </xf>
    <xf numFmtId="0" fontId="33" fillId="10" borderId="4"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3" xfId="0" applyFont="1" applyBorder="1" applyAlignment="1">
      <alignment horizontal="center" vertical="center" wrapText="1"/>
    </xf>
    <xf numFmtId="0" fontId="4" fillId="0" borderId="0" xfId="0" applyFont="1" applyAlignment="1" applyProtection="1">
      <alignment horizontal="center" vertical="center" wrapText="1"/>
      <protection hidden="1"/>
    </xf>
    <xf numFmtId="0" fontId="7" fillId="0" borderId="16" xfId="0" applyFont="1" applyBorder="1" applyAlignment="1">
      <alignment horizontal="center" vertical="center" wrapText="1"/>
    </xf>
    <xf numFmtId="0" fontId="2" fillId="21" borderId="41" xfId="0" applyFont="1" applyFill="1" applyBorder="1" applyAlignment="1">
      <alignment horizontal="center" vertical="center" wrapText="1"/>
    </xf>
    <xf numFmtId="0" fontId="0" fillId="21" borderId="41" xfId="0" applyFill="1" applyBorder="1" applyAlignment="1">
      <alignment horizontal="center" vertical="center" wrapText="1"/>
    </xf>
    <xf numFmtId="0" fontId="2" fillId="3" borderId="41" xfId="0" applyFont="1" applyFill="1" applyBorder="1" applyAlignment="1">
      <alignment horizontal="center" vertical="center" wrapText="1"/>
    </xf>
    <xf numFmtId="0" fontId="0" fillId="3" borderId="41" xfId="0" applyFill="1" applyBorder="1" applyAlignment="1">
      <alignment horizontal="center" vertical="center" wrapText="1"/>
    </xf>
    <xf numFmtId="0" fontId="4" fillId="4" borderId="24" xfId="0" applyFont="1" applyFill="1" applyBorder="1" applyAlignment="1" applyProtection="1">
      <alignment horizontal="center" vertical="center" wrapText="1"/>
      <protection hidden="1"/>
    </xf>
    <xf numFmtId="0" fontId="25" fillId="0" borderId="0" xfId="0" applyFont="1" applyAlignment="1">
      <alignment horizontal="center" vertical="center" wrapText="1"/>
    </xf>
    <xf numFmtId="0" fontId="4" fillId="0" borderId="7" xfId="3" applyFont="1" applyBorder="1" applyAlignment="1">
      <alignment horizontal="left" vertical="center" wrapText="1"/>
    </xf>
    <xf numFmtId="0" fontId="2" fillId="11" borderId="7"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35" fillId="0" borderId="7" xfId="0" applyFont="1" applyBorder="1" applyAlignment="1">
      <alignment horizontal="center" vertical="center" wrapText="1"/>
    </xf>
    <xf numFmtId="0" fontId="7" fillId="13" borderId="0" xfId="0" applyFont="1" applyFill="1" applyAlignment="1">
      <alignment horizontal="center" vertical="center" wrapText="1"/>
    </xf>
    <xf numFmtId="0" fontId="0" fillId="0" borderId="50" xfId="0" applyBorder="1" applyAlignment="1">
      <alignment horizontal="center" vertical="center" wrapText="1"/>
    </xf>
    <xf numFmtId="0" fontId="7" fillId="13" borderId="11"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3" borderId="66" xfId="0" applyFont="1" applyFill="1" applyBorder="1" applyAlignment="1">
      <alignment horizontal="center" vertical="center" wrapText="1"/>
    </xf>
    <xf numFmtId="0" fontId="4" fillId="4" borderId="7" xfId="0" applyFont="1" applyFill="1" applyBorder="1" applyAlignment="1" applyProtection="1">
      <alignment horizontal="center" vertical="center" wrapText="1"/>
      <protection hidden="1"/>
    </xf>
    <xf numFmtId="0" fontId="7" fillId="7" borderId="7" xfId="0" applyFont="1" applyFill="1" applyBorder="1" applyAlignment="1" applyProtection="1">
      <alignment horizontal="center" vertical="center" wrapText="1"/>
      <protection hidden="1"/>
    </xf>
    <xf numFmtId="0" fontId="7" fillId="4" borderId="44" xfId="0" applyFont="1" applyFill="1" applyBorder="1" applyAlignment="1" applyProtection="1">
      <alignment horizontal="center" vertical="center" wrapText="1"/>
      <protection hidden="1"/>
    </xf>
    <xf numFmtId="0" fontId="7" fillId="4" borderId="43" xfId="0" applyFont="1" applyFill="1" applyBorder="1" applyAlignment="1" applyProtection="1">
      <alignment horizontal="center" vertical="center" wrapText="1"/>
      <protection hidden="1"/>
    </xf>
    <xf numFmtId="0" fontId="7" fillId="4" borderId="45" xfId="0" applyFont="1" applyFill="1" applyBorder="1" applyAlignment="1" applyProtection="1">
      <alignment horizontal="center" vertical="center" wrapText="1"/>
      <protection hidden="1"/>
    </xf>
    <xf numFmtId="0" fontId="22" fillId="0" borderId="7" xfId="0" applyFont="1" applyBorder="1" applyAlignment="1">
      <alignment horizontal="center" vertical="center"/>
    </xf>
    <xf numFmtId="0" fontId="22" fillId="0" borderId="44" xfId="0" applyFont="1" applyBorder="1" applyAlignment="1">
      <alignment horizontal="center" vertical="center"/>
    </xf>
    <xf numFmtId="0" fontId="34" fillId="0" borderId="7" xfId="0" applyFont="1" applyBorder="1" applyAlignment="1">
      <alignment horizontal="center" vertical="center"/>
    </xf>
    <xf numFmtId="0" fontId="32" fillId="0" borderId="44" xfId="0" applyFont="1" applyBorder="1" applyAlignment="1">
      <alignment horizontal="center" vertical="center" wrapText="1"/>
    </xf>
    <xf numFmtId="0" fontId="32" fillId="0" borderId="44" xfId="0" applyFont="1" applyBorder="1" applyAlignment="1">
      <alignment horizontal="center" vertical="center"/>
    </xf>
    <xf numFmtId="0" fontId="33" fillId="10" borderId="44" xfId="0" applyFont="1" applyFill="1" applyBorder="1" applyAlignment="1">
      <alignment horizontal="center" vertical="center"/>
    </xf>
    <xf numFmtId="0" fontId="7" fillId="6" borderId="22" xfId="0" applyFont="1" applyFill="1" applyBorder="1" applyAlignment="1" applyProtection="1">
      <alignment horizontal="center" vertical="center" wrapText="1"/>
      <protection hidden="1"/>
    </xf>
    <xf numFmtId="0" fontId="7" fillId="6" borderId="20" xfId="0" applyFont="1" applyFill="1" applyBorder="1" applyAlignment="1" applyProtection="1">
      <alignment horizontal="center" vertical="center" wrapText="1"/>
      <protection hidden="1"/>
    </xf>
    <xf numFmtId="0" fontId="7" fillId="6" borderId="34" xfId="0" applyFont="1" applyFill="1" applyBorder="1" applyAlignment="1" applyProtection="1">
      <alignment horizontal="center" vertical="center" wrapText="1"/>
      <protection hidden="1"/>
    </xf>
    <xf numFmtId="0" fontId="7" fillId="9" borderId="0" xfId="0" applyFont="1" applyFill="1" applyAlignment="1">
      <alignment horizontal="center"/>
    </xf>
    <xf numFmtId="0" fontId="7" fillId="3" borderId="22" xfId="0" applyFont="1" applyFill="1" applyBorder="1" applyAlignment="1" applyProtection="1">
      <alignment horizontal="center" vertical="center" wrapText="1"/>
      <protection hidden="1"/>
    </xf>
    <xf numFmtId="0" fontId="7" fillId="3" borderId="20" xfId="0" applyFont="1" applyFill="1" applyBorder="1" applyAlignment="1" applyProtection="1">
      <alignment horizontal="center" vertical="center" wrapText="1"/>
      <protection hidden="1"/>
    </xf>
    <xf numFmtId="0" fontId="7" fillId="3" borderId="34" xfId="0" applyFont="1" applyFill="1" applyBorder="1" applyAlignment="1" applyProtection="1">
      <alignment horizontal="center" vertical="center" wrapText="1"/>
      <protection hidden="1"/>
    </xf>
    <xf numFmtId="0" fontId="7" fillId="7" borderId="22" xfId="0" applyFont="1" applyFill="1" applyBorder="1" applyAlignment="1" applyProtection="1">
      <alignment horizontal="center" vertical="center" wrapText="1"/>
      <protection hidden="1"/>
    </xf>
    <xf numFmtId="0" fontId="7" fillId="7" borderId="20" xfId="0" applyFont="1" applyFill="1" applyBorder="1" applyAlignment="1" applyProtection="1">
      <alignment horizontal="center" vertical="center" wrapText="1"/>
      <protection hidden="1"/>
    </xf>
    <xf numFmtId="0" fontId="7" fillId="7" borderId="34" xfId="0" applyFont="1" applyFill="1" applyBorder="1" applyAlignment="1" applyProtection="1">
      <alignment horizontal="center" vertical="center" wrapText="1"/>
      <protection hidden="1"/>
    </xf>
    <xf numFmtId="0" fontId="47" fillId="6" borderId="7" xfId="0" applyFont="1" applyFill="1" applyBorder="1" applyAlignment="1">
      <alignment horizontal="center"/>
    </xf>
    <xf numFmtId="0" fontId="47" fillId="7" borderId="7" xfId="0" applyFont="1" applyFill="1" applyBorder="1" applyAlignment="1">
      <alignment horizontal="center"/>
    </xf>
    <xf numFmtId="0" fontId="47" fillId="21" borderId="7" xfId="0" applyFont="1" applyFill="1" applyBorder="1" applyAlignment="1">
      <alignment horizontal="center"/>
    </xf>
    <xf numFmtId="0" fontId="47" fillId="9" borderId="7" xfId="0" applyFont="1" applyFill="1" applyBorder="1" applyAlignment="1">
      <alignment horizontal="center"/>
    </xf>
    <xf numFmtId="0" fontId="54" fillId="13" borderId="7" xfId="0" applyFont="1" applyFill="1" applyBorder="1" applyAlignment="1">
      <alignment horizontal="center"/>
    </xf>
    <xf numFmtId="0" fontId="48" fillId="0" borderId="44" xfId="0" applyFont="1" applyBorder="1" applyAlignment="1">
      <alignment horizontal="center" vertical="center" wrapText="1"/>
    </xf>
    <xf numFmtId="0" fontId="48" fillId="0" borderId="45" xfId="0" applyFont="1" applyBorder="1" applyAlignment="1">
      <alignment horizontal="center" vertical="center" wrapText="1"/>
    </xf>
    <xf numFmtId="0" fontId="53" fillId="9" borderId="7" xfId="0" applyFont="1" applyFill="1" applyBorder="1" applyAlignment="1">
      <alignment horizontal="center"/>
    </xf>
    <xf numFmtId="0" fontId="54" fillId="23" borderId="7" xfId="0" applyFont="1" applyFill="1" applyBorder="1" applyAlignment="1">
      <alignment horizontal="center"/>
    </xf>
    <xf numFmtId="0" fontId="0" fillId="30" borderId="7" xfId="0" applyFill="1" applyBorder="1" applyAlignment="1">
      <alignment horizontal="center" vertical="center" wrapText="1"/>
    </xf>
    <xf numFmtId="0" fontId="0" fillId="11" borderId="7" xfId="0" applyFill="1" applyBorder="1" applyAlignment="1">
      <alignment horizontal="center" vertical="center" wrapText="1"/>
    </xf>
    <xf numFmtId="0" fontId="11" fillId="11" borderId="7" xfId="1" applyFont="1" applyFill="1" applyBorder="1" applyAlignment="1">
      <alignment horizontal="left" vertical="center" wrapText="1"/>
    </xf>
    <xf numFmtId="2" fontId="5" fillId="11" borderId="39" xfId="1" applyNumberFormat="1" applyFont="1" applyFill="1" applyBorder="1" applyAlignment="1">
      <alignment horizontal="center" vertical="center" wrapText="1"/>
    </xf>
    <xf numFmtId="2" fontId="11" fillId="11" borderId="7" xfId="1" applyNumberFormat="1" applyFont="1" applyFill="1" applyBorder="1" applyAlignment="1">
      <alignment horizontal="center" vertical="center" wrapText="1"/>
    </xf>
    <xf numFmtId="0" fontId="2" fillId="11" borderId="25" xfId="0" applyFont="1" applyFill="1" applyBorder="1" applyAlignment="1">
      <alignment horizontal="center" vertical="center"/>
    </xf>
    <xf numFmtId="0" fontId="2" fillId="11" borderId="27" xfId="0" applyFont="1" applyFill="1" applyBorder="1" applyAlignment="1">
      <alignment vertical="center" wrapText="1"/>
    </xf>
    <xf numFmtId="2" fontId="5" fillId="11" borderId="20" xfId="1" applyNumberFormat="1" applyFont="1" applyFill="1" applyBorder="1" applyAlignment="1">
      <alignment horizontal="center" vertical="center" wrapText="1"/>
    </xf>
    <xf numFmtId="0" fontId="2" fillId="11" borderId="7" xfId="0" applyFont="1" applyFill="1" applyBorder="1" applyAlignment="1">
      <alignment horizontal="center"/>
    </xf>
    <xf numFmtId="0" fontId="2" fillId="11" borderId="28" xfId="0" applyFont="1" applyFill="1" applyBorder="1" applyAlignment="1">
      <alignment vertical="center" wrapText="1"/>
    </xf>
    <xf numFmtId="0" fontId="2" fillId="22" borderId="28" xfId="0" applyFont="1" applyFill="1" applyBorder="1" applyAlignment="1">
      <alignment vertical="center" wrapText="1"/>
    </xf>
    <xf numFmtId="2" fontId="11" fillId="22" borderId="22" xfId="1" applyNumberFormat="1" applyFont="1" applyFill="1" applyBorder="1" applyAlignment="1">
      <alignment horizontal="center" vertical="center" wrapText="1"/>
    </xf>
    <xf numFmtId="0" fontId="11" fillId="31" borderId="7" xfId="1" applyFont="1" applyFill="1" applyBorder="1" applyAlignment="1">
      <alignment horizontal="left" vertical="center" wrapText="1"/>
    </xf>
    <xf numFmtId="2" fontId="5" fillId="31" borderId="20" xfId="1" applyNumberFormat="1" applyFont="1" applyFill="1" applyBorder="1" applyAlignment="1">
      <alignment horizontal="center" vertical="center" wrapText="1"/>
    </xf>
    <xf numFmtId="0" fontId="2" fillId="31" borderId="7" xfId="0" applyFont="1" applyFill="1" applyBorder="1" applyAlignment="1">
      <alignment horizontal="center"/>
    </xf>
    <xf numFmtId="0" fontId="2" fillId="31" borderId="25" xfId="0" applyFont="1" applyFill="1" applyBorder="1" applyAlignment="1">
      <alignment horizontal="center" vertical="center"/>
    </xf>
    <xf numFmtId="0" fontId="2" fillId="31" borderId="28" xfId="0" applyFont="1" applyFill="1" applyBorder="1" applyAlignment="1">
      <alignment vertical="center" wrapText="1"/>
    </xf>
    <xf numFmtId="0" fontId="7" fillId="11" borderId="8" xfId="3" applyFont="1" applyFill="1" applyBorder="1" applyAlignment="1">
      <alignment horizontal="center" vertical="center"/>
    </xf>
    <xf numFmtId="0" fontId="7" fillId="11" borderId="7" xfId="3" applyFont="1" applyFill="1" applyBorder="1" applyAlignment="1">
      <alignment horizontal="center" vertical="center"/>
    </xf>
    <xf numFmtId="0" fontId="7" fillId="11" borderId="6" xfId="3" applyFont="1" applyFill="1" applyBorder="1" applyAlignment="1">
      <alignment horizontal="center" vertical="center"/>
    </xf>
    <xf numFmtId="0" fontId="2" fillId="11" borderId="8" xfId="3" applyFill="1" applyBorder="1" applyAlignment="1">
      <alignment horizontal="center" vertical="center"/>
    </xf>
    <xf numFmtId="0" fontId="2" fillId="11" borderId="7" xfId="3" applyFill="1" applyBorder="1" applyAlignment="1">
      <alignment horizontal="center" vertical="center"/>
    </xf>
    <xf numFmtId="0" fontId="2" fillId="11" borderId="6" xfId="3" applyFill="1" applyBorder="1" applyAlignment="1">
      <alignment horizontal="center" vertical="center"/>
    </xf>
    <xf numFmtId="0" fontId="29" fillId="11" borderId="8" xfId="3" applyFont="1" applyFill="1" applyBorder="1" applyAlignment="1">
      <alignment horizontal="center" vertical="center"/>
    </xf>
    <xf numFmtId="0" fontId="29" fillId="11" borderId="7" xfId="3" applyFont="1" applyFill="1" applyBorder="1" applyAlignment="1">
      <alignment horizontal="center" vertical="center"/>
    </xf>
    <xf numFmtId="0" fontId="29" fillId="11" borderId="6" xfId="3" applyFont="1" applyFill="1" applyBorder="1" applyAlignment="1">
      <alignment horizontal="center" vertical="center"/>
    </xf>
    <xf numFmtId="0" fontId="0" fillId="31" borderId="7" xfId="0" applyFill="1" applyBorder="1" applyAlignment="1">
      <alignment horizontal="center" vertical="center" wrapText="1"/>
    </xf>
    <xf numFmtId="0" fontId="0" fillId="32" borderId="7" xfId="0" applyFill="1" applyBorder="1" applyAlignment="1">
      <alignment horizontal="center" vertical="center" wrapText="1"/>
    </xf>
  </cellXfs>
  <cellStyles count="12">
    <cellStyle name="Hyperlink" xfId="7"/>
    <cellStyle name="Millares [0] 2" xfId="6"/>
    <cellStyle name="Millares 2" xfId="11"/>
    <cellStyle name="Millares 6" xfId="4"/>
    <cellStyle name="Moneda" xfId="10" builtinId="4"/>
    <cellStyle name="Moneda [0] 3" xfId="5"/>
    <cellStyle name="Normal" xfId="0" builtinId="0"/>
    <cellStyle name="Normal 2" xfId="3"/>
    <cellStyle name="Normal 2 2 5" xfId="8"/>
    <cellStyle name="Normal 3" xfId="9"/>
    <cellStyle name="Normal 4" xfId="1"/>
    <cellStyle name="Normal 4 2 3 2" xfId="2"/>
  </cellStyles>
  <dxfs count="5">
    <dxf>
      <font>
        <color theme="1"/>
      </font>
      <fill>
        <patternFill>
          <bgColor theme="0" tint="-0.24994659260841701"/>
        </patternFill>
      </fill>
    </dxf>
    <dxf>
      <font>
        <color theme="1"/>
      </font>
      <fill>
        <patternFill>
          <bgColor theme="9" tint="0.59996337778862885"/>
        </patternFill>
      </fill>
    </dxf>
    <dxf>
      <font>
        <color theme="1"/>
      </font>
      <fill>
        <patternFill>
          <bgColor theme="5" tint="0.39994506668294322"/>
        </patternFill>
      </fill>
    </dxf>
    <dxf>
      <font>
        <color theme="1"/>
      </font>
      <fill>
        <patternFill>
          <bgColor theme="0" tint="-0.24994659260841701"/>
        </patternFill>
      </fill>
    </dxf>
    <dxf>
      <font>
        <color theme="1"/>
      </font>
      <fill>
        <patternFill>
          <bgColor theme="0" tint="-0.24994659260841701"/>
        </patternFill>
      </fill>
    </dxf>
  </dxfs>
  <tableStyles count="0" defaultTableStyle="TableStyleMedium2" defaultPivotStyle="PivotStyleLight16"/>
  <colors>
    <mruColors>
      <color rgb="FFFF99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597647</xdr:colOff>
      <xdr:row>0</xdr:row>
      <xdr:rowOff>112059</xdr:rowOff>
    </xdr:from>
    <xdr:to>
      <xdr:col>1</xdr:col>
      <xdr:colOff>1152996</xdr:colOff>
      <xdr:row>3</xdr:row>
      <xdr:rowOff>64610</xdr:rowOff>
    </xdr:to>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0" y="112059"/>
          <a:ext cx="552823" cy="4116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2004786</xdr:colOff>
      <xdr:row>0</xdr:row>
      <xdr:rowOff>18143</xdr:rowOff>
    </xdr:from>
    <xdr:to>
      <xdr:col>12</xdr:col>
      <xdr:colOff>359346</xdr:colOff>
      <xdr:row>5</xdr:row>
      <xdr:rowOff>98467</xdr:rowOff>
    </xdr:to>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4786" y="18143"/>
          <a:ext cx="1242786" cy="9254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793751</xdr:colOff>
      <xdr:row>0</xdr:row>
      <xdr:rowOff>31750</xdr:rowOff>
    </xdr:from>
    <xdr:to>
      <xdr:col>4</xdr:col>
      <xdr:colOff>2186518</xdr:colOff>
      <xdr:row>3</xdr:row>
      <xdr:rowOff>190500</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4" y="31750"/>
          <a:ext cx="1392767" cy="1037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769937</xdr:colOff>
      <xdr:row>0</xdr:row>
      <xdr:rowOff>0</xdr:rowOff>
    </xdr:from>
    <xdr:to>
      <xdr:col>4</xdr:col>
      <xdr:colOff>1857375</xdr:colOff>
      <xdr:row>2</xdr:row>
      <xdr:rowOff>309731</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3562" y="0"/>
          <a:ext cx="1087438" cy="8097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571500</xdr:colOff>
      <xdr:row>0</xdr:row>
      <xdr:rowOff>10583</xdr:rowOff>
    </xdr:from>
    <xdr:to>
      <xdr:col>2</xdr:col>
      <xdr:colOff>1608969</xdr:colOff>
      <xdr:row>3</xdr:row>
      <xdr:rowOff>74083</xdr:rowOff>
    </xdr:to>
    <xdr:pic>
      <xdr:nvPicPr>
        <xdr:cNvPr id="3" name="Imagen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1750" y="10583"/>
          <a:ext cx="1037469" cy="7725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917576</xdr:colOff>
      <xdr:row>0</xdr:row>
      <xdr:rowOff>0</xdr:rowOff>
    </xdr:from>
    <xdr:to>
      <xdr:col>5</xdr:col>
      <xdr:colOff>44888</xdr:colOff>
      <xdr:row>3</xdr:row>
      <xdr:rowOff>44319</xdr:rowOff>
    </xdr:to>
    <xdr:pic>
      <xdr:nvPicPr>
        <xdr:cNvPr id="2" name="Imagen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4901" y="0"/>
          <a:ext cx="568324" cy="5300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825500</xdr:colOff>
      <xdr:row>0</xdr:row>
      <xdr:rowOff>9071</xdr:rowOff>
    </xdr:from>
    <xdr:to>
      <xdr:col>2</xdr:col>
      <xdr:colOff>1841500</xdr:colOff>
      <xdr:row>3</xdr:row>
      <xdr:rowOff>21810</xdr:rowOff>
    </xdr:to>
    <xdr:pic>
      <xdr:nvPicPr>
        <xdr:cNvPr id="3" name="Imagen 2">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1214" y="9071"/>
          <a:ext cx="1016000" cy="756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os%20Fernando\DOCUMENTOS%20FAHC\AAA%20INFO%20Fernando\PROCESOS%20IDU\Y%20Personal%20363-2023\Evaluaciones%202023\Apoyo%20CMA%20026\Copia%20de%20seguridad%20de%20Matriz%20EvTecnica%20Inicial%20-%20IDU-CMA-SGDU-026-2023-fh.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DR\EVIDENCIAS%202023\MARZO\EVALUACI&#211;N%20PROCESO%20VIGILANCIA\EVALUACI&#211;N%20T&#201;CNICA%20VIGILANCIA%20FINAL%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6BC33DA\20230412%201101%20-%20Out%20-%20Fernando%20Herrera%20-%20EvTecnica%20Inicial%20-%20IDU-LP-SGI-022-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sicos"/>
      <sheetName val="tablas"/>
      <sheetName val="RESUMEN"/>
      <sheetName val="Habil-Person"/>
      <sheetName val="Punt-Person"/>
      <sheetName val="db-Exp-Obr"/>
      <sheetName val="tb-Exp-Obr"/>
      <sheetName val="Exp-Obr"/>
      <sheetName val="SMMLV Validos"/>
      <sheetName val="SMMLV Promedios"/>
      <sheetName val="F1-TRM"/>
      <sheetName val="F1-Punt-Exp"/>
      <sheetName val="Vinculacion"/>
      <sheetName val="Sostenibilidad"/>
      <sheetName val="Emp-Mujeres"/>
      <sheetName val="Mipyme-Col"/>
      <sheetName val="Inconclusas"/>
      <sheetName val="Reduccion2%"/>
      <sheetName val="Desempate"/>
      <sheetName val="tb-smmlv "/>
      <sheetName val="Historia"/>
    </sheetNames>
    <sheetDataSet>
      <sheetData sheetId="0"/>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cidad Contra"/>
      <sheetName val="CONSOLIDADO ASIGNACIÓN PUNT AUD"/>
      <sheetName val="CONSOLIDADO ASIGNACIÓN PUNTAJE"/>
      <sheetName val="RESUMEN EVAL TÉCNICA"/>
      <sheetName val="Experiencia P1 A P3"/>
      <sheetName val="Experiencia P4 A P6"/>
      <sheetName val="Experiencia P7 A P9"/>
      <sheetName val="Experiencia P10 A P12"/>
      <sheetName val="Experiencia P13"/>
      <sheetName val="Formato Anexo Tecnico"/>
      <sheetName val="Lic y permisos P1_"/>
      <sheetName val="Lic y permisos P2_"/>
      <sheetName val="Lic y permisos P 3_"/>
      <sheetName val="Lic y permisos P4_"/>
      <sheetName val="LIC Y PERM_P5_"/>
      <sheetName val="Licencias y permisos P6_"/>
      <sheetName val="LIC Y PERM_P7_"/>
      <sheetName val="Licencias y permisos P8_"/>
      <sheetName val="Lic y permisos P9_"/>
      <sheetName val="Lic y permisos P10_UT COSEHEI"/>
      <sheetName val="Lic y permisos P11_SEGURIDAD SU"/>
      <sheetName val="Lic y permisos P12_UT ASL 2023"/>
      <sheetName val="POLIZA RC P1 A P4"/>
      <sheetName val="Poliza RC  P5 A P8"/>
      <sheetName val="PÓLIZA REC"/>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sicos"/>
      <sheetName val="tablas"/>
      <sheetName val="PORTADA"/>
      <sheetName val="RESUMEN"/>
      <sheetName val="db-Exp-Obr"/>
      <sheetName val="tb-Exp-Obr"/>
      <sheetName val="Exp-Obr"/>
      <sheetName val="F1-TRM"/>
      <sheetName val="F1-Punt-Cons"/>
      <sheetName val="F1-Econ-CONS"/>
      <sheetName val="Calidad"/>
      <sheetName val="Emp-Mujeres"/>
      <sheetName val="Mipyme-Col"/>
      <sheetName val="Inconclusas"/>
      <sheetName val="Reduccion2%"/>
      <sheetName val="Vinculacion"/>
      <sheetName val="Desempate"/>
      <sheetName val="tb-smmlv "/>
      <sheetName val="Historia"/>
    </sheetNames>
    <sheetDataSet>
      <sheetData sheetId="0"/>
      <sheetData sheetId="1"/>
      <sheetData sheetId="2" refreshError="1"/>
      <sheetData sheetId="3"/>
      <sheetData sheetId="4" refreshError="1"/>
      <sheetData sheetId="5" refreshError="1"/>
      <sheetData sheetId="6"/>
      <sheetData sheetId="7" refreshError="1"/>
      <sheetData sheetId="8"/>
      <sheetData sheetId="9" refreshError="1"/>
      <sheetData sheetId="10"/>
      <sheetData sheetId="11"/>
      <sheetData sheetId="12"/>
      <sheetData sheetId="13"/>
      <sheetData sheetId="14"/>
      <sheetData sheetId="15"/>
      <sheetData sheetId="16" refreshError="1"/>
      <sheetData sheetId="17" refreshError="1"/>
      <sheetData sheetId="18"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9" tint="0.59999389629810485"/>
    <pageSetUpPr fitToPage="1"/>
  </sheetPr>
  <dimension ref="A1:N42"/>
  <sheetViews>
    <sheetView view="pageBreakPreview" topLeftCell="A28" zoomScale="54" zoomScaleNormal="54" zoomScaleSheetLayoutView="54" workbookViewId="0">
      <selection activeCell="A34" sqref="A34:I34"/>
    </sheetView>
  </sheetViews>
  <sheetFormatPr baseColWidth="10" defaultColWidth="11.42578125" defaultRowHeight="12.75"/>
  <cols>
    <col min="1" max="7" width="11.42578125" style="180"/>
    <col min="8" max="9" width="11.42578125" style="180" customWidth="1"/>
    <col min="10" max="16384" width="11.42578125" style="180"/>
  </cols>
  <sheetData>
    <row r="1" spans="1:14">
      <c r="A1" s="177"/>
      <c r="B1" s="178"/>
      <c r="C1" s="178"/>
      <c r="D1" s="178"/>
      <c r="E1" s="178"/>
      <c r="F1" s="178"/>
      <c r="G1" s="178"/>
      <c r="H1" s="178"/>
      <c r="I1" s="179"/>
    </row>
    <row r="3" spans="1:14">
      <c r="A3" s="181"/>
      <c r="B3" s="182"/>
      <c r="C3" s="182"/>
      <c r="D3" s="182"/>
      <c r="E3" s="182"/>
      <c r="F3" s="182"/>
      <c r="G3" s="182"/>
      <c r="H3" s="182"/>
      <c r="I3" s="183"/>
    </row>
    <row r="4" spans="1:14">
      <c r="A4" s="181"/>
      <c r="B4" s="182"/>
      <c r="C4" s="182"/>
      <c r="D4" s="182"/>
      <c r="E4" s="182"/>
      <c r="F4" s="182"/>
      <c r="G4" s="182"/>
      <c r="H4" s="182"/>
      <c r="I4" s="183"/>
    </row>
    <row r="5" spans="1:14">
      <c r="A5" s="181"/>
      <c r="B5" s="182"/>
      <c r="C5" s="182"/>
      <c r="D5" s="182"/>
      <c r="E5" s="182"/>
      <c r="F5" s="182"/>
      <c r="G5" s="182"/>
      <c r="H5" s="182"/>
      <c r="I5" s="183"/>
    </row>
    <row r="6" spans="1:14">
      <c r="A6" s="181"/>
      <c r="B6" s="182"/>
      <c r="C6" s="182"/>
      <c r="D6" s="182"/>
      <c r="E6" s="182"/>
      <c r="F6" s="182"/>
      <c r="G6" s="182"/>
      <c r="H6" s="182"/>
      <c r="I6" s="183"/>
    </row>
    <row r="7" spans="1:14">
      <c r="A7" s="181"/>
      <c r="B7" s="182"/>
      <c r="C7" s="182"/>
      <c r="D7" s="182"/>
      <c r="E7" s="182"/>
      <c r="F7" s="182"/>
      <c r="G7" s="182"/>
      <c r="H7" s="182"/>
      <c r="I7" s="183"/>
    </row>
    <row r="8" spans="1:14">
      <c r="A8" s="181"/>
      <c r="B8" s="182"/>
      <c r="C8" s="182"/>
      <c r="D8" s="182"/>
      <c r="E8" s="182"/>
      <c r="F8" s="182"/>
      <c r="G8" s="182"/>
      <c r="H8" s="182"/>
      <c r="I8" s="183"/>
    </row>
    <row r="9" spans="1:14">
      <c r="A9" s="181"/>
      <c r="B9" s="182"/>
      <c r="C9" s="182"/>
      <c r="D9" s="182"/>
      <c r="E9" s="182"/>
      <c r="F9" s="182"/>
      <c r="G9" s="182"/>
      <c r="H9" s="182"/>
      <c r="I9" s="183"/>
    </row>
    <row r="10" spans="1:14">
      <c r="A10" s="181"/>
      <c r="B10" s="182"/>
      <c r="C10" s="182"/>
      <c r="D10" s="182"/>
      <c r="E10" s="182"/>
      <c r="F10" s="182"/>
      <c r="G10" s="182"/>
      <c r="H10" s="182"/>
      <c r="I10" s="183"/>
    </row>
    <row r="11" spans="1:14">
      <c r="A11" s="181"/>
      <c r="B11" s="182"/>
      <c r="C11" s="182"/>
      <c r="D11" s="182"/>
      <c r="E11" s="182"/>
      <c r="F11" s="182"/>
      <c r="G11" s="182"/>
      <c r="H11" s="182"/>
      <c r="I11" s="183"/>
    </row>
    <row r="12" spans="1:14" ht="35.25">
      <c r="A12" s="417"/>
      <c r="B12" s="418"/>
      <c r="C12" s="418"/>
      <c r="D12" s="418"/>
      <c r="E12" s="418"/>
      <c r="F12" s="418"/>
      <c r="G12" s="418"/>
      <c r="H12" s="418"/>
      <c r="I12" s="419"/>
    </row>
    <row r="13" spans="1:14" ht="30">
      <c r="A13" s="420"/>
      <c r="B13" s="421"/>
      <c r="C13" s="421"/>
      <c r="D13" s="421"/>
      <c r="E13" s="421"/>
      <c r="F13" s="421"/>
      <c r="G13" s="421"/>
      <c r="H13" s="421"/>
      <c r="I13" s="422"/>
      <c r="N13" s="184"/>
    </row>
    <row r="14" spans="1:14" ht="23.25">
      <c r="A14" s="423"/>
      <c r="B14" s="424"/>
      <c r="C14" s="424"/>
      <c r="D14" s="424"/>
      <c r="E14" s="424"/>
      <c r="F14" s="424"/>
      <c r="G14" s="424"/>
      <c r="H14" s="424"/>
      <c r="I14" s="425"/>
    </row>
    <row r="15" spans="1:14">
      <c r="A15" s="181"/>
      <c r="B15" s="182"/>
      <c r="C15" s="182"/>
      <c r="D15" s="182"/>
      <c r="E15" s="182"/>
      <c r="F15" s="182"/>
      <c r="G15" s="182"/>
      <c r="H15" s="182"/>
      <c r="I15" s="183"/>
    </row>
    <row r="16" spans="1:14">
      <c r="A16" s="181"/>
      <c r="B16" s="182"/>
      <c r="C16" s="182"/>
      <c r="D16" s="182"/>
      <c r="E16" s="182"/>
      <c r="F16" s="182"/>
      <c r="G16" s="182"/>
      <c r="H16" s="182"/>
      <c r="I16" s="183"/>
    </row>
    <row r="17" spans="1:9">
      <c r="A17" s="181"/>
      <c r="B17" s="182"/>
      <c r="C17" s="182"/>
      <c r="D17" s="182"/>
      <c r="E17" s="182"/>
      <c r="F17" s="182"/>
      <c r="G17" s="182"/>
      <c r="H17" s="182"/>
      <c r="I17" s="183"/>
    </row>
    <row r="18" spans="1:9">
      <c r="A18" s="181"/>
      <c r="B18" s="182"/>
      <c r="C18" s="182"/>
      <c r="D18" s="182"/>
      <c r="E18" s="182"/>
      <c r="F18" s="182"/>
      <c r="G18" s="182"/>
      <c r="H18" s="182"/>
      <c r="I18" s="183"/>
    </row>
    <row r="19" spans="1:9">
      <c r="A19" s="181"/>
      <c r="B19" s="182"/>
      <c r="C19" s="182"/>
      <c r="D19" s="182"/>
      <c r="E19" s="182"/>
      <c r="F19" s="182"/>
      <c r="G19" s="182"/>
      <c r="H19" s="182"/>
      <c r="I19" s="183"/>
    </row>
    <row r="20" spans="1:9">
      <c r="A20" s="181"/>
      <c r="B20" s="182"/>
      <c r="C20" s="182"/>
      <c r="D20" s="182"/>
      <c r="E20" s="182"/>
      <c r="F20" s="182"/>
      <c r="G20" s="182"/>
      <c r="H20" s="182"/>
      <c r="I20" s="183"/>
    </row>
    <row r="21" spans="1:9">
      <c r="A21" s="181"/>
      <c r="B21" s="182"/>
      <c r="C21" s="182"/>
      <c r="D21" s="182"/>
      <c r="E21" s="182"/>
      <c r="F21" s="182"/>
      <c r="G21" s="182"/>
      <c r="H21" s="182"/>
      <c r="I21" s="183"/>
    </row>
    <row r="22" spans="1:9">
      <c r="A22" s="181"/>
      <c r="B22" s="182"/>
      <c r="C22" s="182"/>
      <c r="D22" s="182"/>
      <c r="E22" s="182"/>
      <c r="F22" s="182"/>
      <c r="G22" s="182"/>
      <c r="H22" s="182"/>
      <c r="I22" s="183"/>
    </row>
    <row r="23" spans="1:9">
      <c r="A23" s="181"/>
      <c r="B23" s="182"/>
      <c r="C23" s="182"/>
      <c r="D23" s="182"/>
      <c r="E23" s="182"/>
      <c r="F23" s="182"/>
      <c r="G23" s="182"/>
      <c r="H23" s="182"/>
      <c r="I23" s="183"/>
    </row>
    <row r="24" spans="1:9">
      <c r="A24" s="181"/>
      <c r="B24" s="182"/>
      <c r="C24" s="182"/>
      <c r="D24" s="182"/>
      <c r="E24" s="182"/>
      <c r="F24" s="182"/>
      <c r="G24" s="182"/>
      <c r="H24" s="182"/>
      <c r="I24" s="183"/>
    </row>
    <row r="25" spans="1:9">
      <c r="A25" s="181"/>
      <c r="B25" s="182"/>
      <c r="C25" s="182"/>
      <c r="D25" s="182"/>
      <c r="E25" s="182"/>
      <c r="F25" s="182"/>
      <c r="G25" s="182"/>
      <c r="H25" s="182"/>
      <c r="I25" s="183"/>
    </row>
    <row r="26" spans="1:9">
      <c r="A26" s="181"/>
      <c r="B26" s="182"/>
      <c r="C26" s="182"/>
      <c r="D26" s="182"/>
      <c r="E26" s="182"/>
      <c r="F26" s="182"/>
      <c r="G26" s="182"/>
      <c r="H26" s="182"/>
      <c r="I26" s="183"/>
    </row>
    <row r="27" spans="1:9">
      <c r="A27" s="181"/>
      <c r="B27" s="182"/>
      <c r="C27" s="182"/>
      <c r="D27" s="182"/>
      <c r="E27" s="182"/>
      <c r="F27" s="182"/>
      <c r="G27" s="182"/>
      <c r="H27" s="182"/>
      <c r="I27" s="183"/>
    </row>
    <row r="28" spans="1:9">
      <c r="A28" s="181"/>
      <c r="B28" s="182"/>
      <c r="C28" s="182"/>
      <c r="D28" s="182"/>
      <c r="E28" s="182"/>
      <c r="F28" s="182"/>
      <c r="G28" s="182"/>
      <c r="H28" s="182"/>
      <c r="I28" s="183"/>
    </row>
    <row r="29" spans="1:9">
      <c r="A29" s="181"/>
      <c r="B29" s="182"/>
      <c r="C29" s="182"/>
      <c r="D29" s="182"/>
      <c r="E29" s="182"/>
      <c r="F29" s="182"/>
      <c r="G29" s="182"/>
      <c r="H29" s="182"/>
      <c r="I29" s="183"/>
    </row>
    <row r="30" spans="1:9" ht="11.25" customHeight="1">
      <c r="A30" s="181"/>
      <c r="B30" s="182"/>
      <c r="C30" s="182"/>
      <c r="D30" s="182"/>
      <c r="E30" s="182"/>
      <c r="F30" s="182"/>
      <c r="G30" s="182"/>
      <c r="H30" s="182"/>
      <c r="I30" s="183"/>
    </row>
    <row r="31" spans="1:9">
      <c r="A31" s="181"/>
      <c r="B31" s="182"/>
      <c r="C31" s="182"/>
      <c r="D31" s="182"/>
      <c r="E31" s="182"/>
      <c r="F31" s="182"/>
      <c r="G31" s="182"/>
      <c r="H31" s="182"/>
      <c r="I31" s="183"/>
    </row>
    <row r="32" spans="1:9">
      <c r="A32" s="181"/>
      <c r="B32" s="182"/>
      <c r="C32" s="182"/>
      <c r="D32" s="182"/>
      <c r="E32" s="182"/>
      <c r="F32" s="182"/>
      <c r="G32" s="182"/>
      <c r="H32" s="182"/>
      <c r="I32" s="183"/>
    </row>
    <row r="33" spans="1:9" ht="42" customHeight="1">
      <c r="A33" s="426" t="s">
        <v>322</v>
      </c>
      <c r="B33" s="427"/>
      <c r="C33" s="427"/>
      <c r="D33" s="427"/>
      <c r="E33" s="427"/>
      <c r="F33" s="427"/>
      <c r="G33" s="427"/>
      <c r="H33" s="427"/>
      <c r="I33" s="428"/>
    </row>
    <row r="34" spans="1:9" ht="84" customHeight="1">
      <c r="A34" s="411" t="s">
        <v>338</v>
      </c>
      <c r="B34" s="412"/>
      <c r="C34" s="412"/>
      <c r="D34" s="412"/>
      <c r="E34" s="412"/>
      <c r="F34" s="412"/>
      <c r="G34" s="412"/>
      <c r="H34" s="412"/>
      <c r="I34" s="413"/>
    </row>
    <row r="35" spans="1:9">
      <c r="A35" s="185"/>
      <c r="B35" s="186"/>
      <c r="C35" s="186"/>
      <c r="D35" s="186"/>
      <c r="E35" s="186"/>
      <c r="F35" s="186"/>
      <c r="G35" s="186"/>
      <c r="H35" s="186"/>
      <c r="I35" s="187"/>
    </row>
    <row r="36" spans="1:9" ht="163.5" customHeight="1">
      <c r="A36" s="414" t="str">
        <f>+'Datos del Proceso'!C4</f>
        <v>Prestar servicios profesionales para el fortalecimiento organizativo, asociativo y participativo al resguardo indígena Naexal Lajt municipio de Mapiripán Meta, mediante jornadas de formación, acompañamiento a autoridades tradicionales, articulación institucional y generación de estrategias de cohesión comunitaria del PIDAR 0214-2024</v>
      </c>
      <c r="B36" s="415"/>
      <c r="C36" s="415"/>
      <c r="D36" s="415"/>
      <c r="E36" s="415"/>
      <c r="F36" s="415"/>
      <c r="G36" s="415"/>
      <c r="H36" s="415"/>
      <c r="I36" s="416"/>
    </row>
    <row r="37" spans="1:9" ht="23.25">
      <c r="A37" s="408" t="s">
        <v>323</v>
      </c>
      <c r="B37" s="409"/>
      <c r="C37" s="409"/>
      <c r="D37" s="409"/>
      <c r="E37" s="409"/>
      <c r="F37" s="409"/>
      <c r="G37" s="409"/>
      <c r="H37" s="409"/>
      <c r="I37" s="410"/>
    </row>
    <row r="38" spans="1:9">
      <c r="A38" s="181"/>
      <c r="B38" s="182"/>
      <c r="C38" s="182"/>
      <c r="D38" s="182"/>
      <c r="E38" s="182"/>
      <c r="F38" s="182"/>
      <c r="G38" s="182"/>
      <c r="H38" s="182"/>
      <c r="I38" s="183"/>
    </row>
    <row r="39" spans="1:9">
      <c r="A39" s="181"/>
      <c r="B39" s="182"/>
      <c r="C39" s="182"/>
      <c r="D39" s="182"/>
      <c r="E39" s="182"/>
      <c r="F39" s="182"/>
      <c r="G39" s="182"/>
      <c r="H39" s="182"/>
      <c r="I39" s="183"/>
    </row>
    <row r="40" spans="1:9">
      <c r="A40" s="181"/>
      <c r="B40" s="182"/>
      <c r="C40" s="182"/>
      <c r="D40" s="188"/>
      <c r="E40" s="188"/>
      <c r="F40" s="182"/>
      <c r="G40" s="182"/>
      <c r="H40" s="182"/>
      <c r="I40" s="183"/>
    </row>
    <row r="41" spans="1:9">
      <c r="A41" s="181"/>
      <c r="B41" s="182"/>
      <c r="C41" s="182"/>
      <c r="D41" s="182"/>
      <c r="E41" s="182"/>
      <c r="F41" s="182"/>
      <c r="G41" s="182"/>
      <c r="H41" s="182"/>
      <c r="I41" s="183"/>
    </row>
    <row r="42" spans="1:9" ht="13.5" thickBot="1">
      <c r="A42" s="189"/>
      <c r="B42" s="190"/>
      <c r="C42" s="190"/>
      <c r="D42" s="190"/>
      <c r="E42" s="190"/>
      <c r="F42" s="190"/>
      <c r="G42" s="190"/>
      <c r="H42" s="190"/>
      <c r="I42" s="191"/>
    </row>
  </sheetData>
  <mergeCells count="7">
    <mergeCell ref="A37:I37"/>
    <mergeCell ref="A34:I34"/>
    <mergeCell ref="A36:I36"/>
    <mergeCell ref="A12:I12"/>
    <mergeCell ref="A13:I13"/>
    <mergeCell ref="A14:I14"/>
    <mergeCell ref="A33:I33"/>
  </mergeCells>
  <printOptions horizontalCentered="1"/>
  <pageMargins left="0.19685039370078741" right="0.19685039370078741" top="0.39370078740157483" bottom="0.39370078740157483" header="0" footer="0"/>
  <pageSetup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B1:AA109"/>
  <sheetViews>
    <sheetView showGridLines="0" topLeftCell="B1" zoomScale="70" zoomScaleNormal="70" zoomScaleSheetLayoutView="85" workbookViewId="0">
      <selection activeCell="K37" sqref="K37"/>
    </sheetView>
  </sheetViews>
  <sheetFormatPr baseColWidth="10" defaultColWidth="11.42578125" defaultRowHeight="12.75"/>
  <cols>
    <col min="1" max="1" width="7.42578125" customWidth="1"/>
    <col min="2" max="2" width="3" style="1" bestFit="1" customWidth="1"/>
    <col min="3" max="3" width="40.140625" customWidth="1"/>
    <col min="4" max="4" width="30.5703125" style="1" customWidth="1"/>
    <col min="5" max="5" width="16.42578125" style="1" customWidth="1"/>
    <col min="6" max="6" width="14.42578125" customWidth="1"/>
    <col min="7" max="7" width="33.5703125" customWidth="1"/>
    <col min="8" max="8" width="11.42578125" customWidth="1"/>
    <col min="9" max="9" width="12.5703125" bestFit="1" customWidth="1"/>
    <col min="10" max="10" width="20.42578125" customWidth="1"/>
    <col min="26" max="27" width="11.42578125" customWidth="1"/>
  </cols>
  <sheetData>
    <row r="1" spans="2:14">
      <c r="B1" s="541"/>
      <c r="C1" s="541"/>
      <c r="D1" s="546" t="s">
        <v>75</v>
      </c>
      <c r="E1" s="546"/>
      <c r="F1" s="535" t="s">
        <v>72</v>
      </c>
      <c r="G1" s="651" t="s">
        <v>76</v>
      </c>
    </row>
    <row r="2" spans="2:14" ht="23.1" customHeight="1">
      <c r="B2" s="541"/>
      <c r="C2" s="541"/>
      <c r="D2" s="546"/>
      <c r="E2" s="546"/>
      <c r="F2" s="535"/>
      <c r="G2" s="651"/>
    </row>
    <row r="3" spans="2:14" ht="23.1" customHeight="1">
      <c r="B3" s="541"/>
      <c r="C3" s="541"/>
      <c r="D3" s="546"/>
      <c r="E3" s="546"/>
      <c r="F3" s="535" t="s">
        <v>73</v>
      </c>
      <c r="G3" s="649">
        <v>1</v>
      </c>
    </row>
    <row r="4" spans="2:14" ht="13.5" thickBot="1">
      <c r="B4" s="652"/>
      <c r="C4" s="652"/>
      <c r="D4" s="653"/>
      <c r="E4" s="653"/>
      <c r="F4" s="654"/>
      <c r="G4" s="650"/>
    </row>
    <row r="5" spans="2:14" ht="12.75" customHeight="1">
      <c r="B5" s="5"/>
      <c r="C5" s="6"/>
      <c r="D5" s="6"/>
      <c r="E5" s="20"/>
      <c r="F5" s="6"/>
      <c r="G5" s="7"/>
    </row>
    <row r="6" spans="2:14" ht="12.75" customHeight="1">
      <c r="B6" s="3"/>
      <c r="C6" s="4"/>
      <c r="D6" s="4"/>
      <c r="E6" s="21"/>
      <c r="F6" s="4"/>
      <c r="G6" s="8"/>
    </row>
    <row r="7" spans="2:14" ht="12.75" customHeight="1">
      <c r="B7" s="3"/>
      <c r="C7" s="4"/>
      <c r="D7" s="4"/>
      <c r="E7" s="21"/>
      <c r="F7" s="4"/>
      <c r="G7" s="8"/>
    </row>
    <row r="8" spans="2:14" ht="12.75" customHeight="1">
      <c r="B8" s="3"/>
      <c r="C8" s="4"/>
      <c r="D8" s="4"/>
      <c r="E8" s="21"/>
      <c r="F8" s="4"/>
      <c r="G8" s="8"/>
    </row>
    <row r="9" spans="2:14" ht="15.75">
      <c r="B9" s="572"/>
      <c r="C9" s="573"/>
      <c r="D9" s="573"/>
      <c r="E9" s="573"/>
      <c r="F9" s="573"/>
      <c r="G9" s="574"/>
    </row>
    <row r="10" spans="2:14" ht="15.75">
      <c r="B10" s="575"/>
      <c r="C10" s="576"/>
      <c r="D10" s="576"/>
      <c r="E10" s="576"/>
      <c r="F10" s="576"/>
      <c r="G10" s="577"/>
    </row>
    <row r="11" spans="2:14" s="16" customFormat="1" ht="33.75" customHeight="1">
      <c r="B11" s="578" t="str">
        <f>+PORTADA!A36</f>
        <v>Prestar servicios profesionales para el fortalecimiento organizativo, asociativo y participativo al resguardo indígena Naexal Lajt municipio de Mapiripán Meta, mediante jornadas de formación, acompañamiento a autoridades tradicionales, articulación institucional y generación de estrategias de cohesión comunitaria del PIDAR 0214-2024</v>
      </c>
      <c r="C11" s="579"/>
      <c r="D11" s="579"/>
      <c r="E11" s="579"/>
      <c r="F11" s="579"/>
      <c r="G11" s="580"/>
      <c r="J11" s="17"/>
      <c r="K11" s="549"/>
      <c r="L11" s="549"/>
      <c r="M11" s="549"/>
      <c r="N11" s="549"/>
    </row>
    <row r="12" spans="2:14" s="15" customFormat="1" ht="20.25">
      <c r="B12" s="550" t="str">
        <f>_xlfn.CONCAT(PORTADA!A33,"  ",PORTADA!A34)</f>
        <v>CONVOCATORIA ABIERTA  TÉRMINOS DE REFERENCIA No. 001 DE 2025 PARA CONTRATAR PRESTACION DE SERVICIOS PROFESIONALES No. 001</v>
      </c>
      <c r="C12" s="551"/>
      <c r="D12" s="551"/>
      <c r="E12" s="551"/>
      <c r="F12" s="551"/>
      <c r="G12" s="552"/>
      <c r="J12" s="17"/>
      <c r="K12" s="549"/>
      <c r="L12" s="549"/>
      <c r="M12" s="549"/>
      <c r="N12" s="549"/>
    </row>
    <row r="13" spans="2:14" ht="13.5" thickBot="1">
      <c r="B13" s="553" t="s">
        <v>44</v>
      </c>
      <c r="C13" s="554"/>
      <c r="D13" s="554"/>
      <c r="E13" s="554"/>
      <c r="F13" s="554"/>
      <c r="G13" s="555"/>
    </row>
    <row r="14" spans="2:14">
      <c r="B14" s="18"/>
      <c r="C14" s="18"/>
      <c r="D14" s="18"/>
      <c r="E14" s="18"/>
      <c r="F14" s="18"/>
      <c r="G14" s="18"/>
    </row>
    <row r="15" spans="2:14">
      <c r="C15" s="74"/>
      <c r="D15" s="75"/>
      <c r="E15" s="75"/>
      <c r="F15" s="74"/>
      <c r="G15" s="74"/>
    </row>
    <row r="16" spans="2:14">
      <c r="B16" s="35"/>
      <c r="D16" s="655" t="s">
        <v>45</v>
      </c>
      <c r="E16" s="656"/>
      <c r="F16" s="656"/>
      <c r="G16" s="656"/>
      <c r="H16" s="657"/>
      <c r="J16" s="45" t="s">
        <v>46</v>
      </c>
      <c r="L16" s="658" t="s">
        <v>47</v>
      </c>
      <c r="M16" s="658"/>
      <c r="N16" s="658"/>
    </row>
    <row r="17" spans="2:27">
      <c r="B17" s="35"/>
      <c r="D17" s="41" t="s">
        <v>48</v>
      </c>
      <c r="E17" s="41" t="s">
        <v>49</v>
      </c>
      <c r="F17" s="41" t="s">
        <v>50</v>
      </c>
      <c r="G17" s="42" t="s">
        <v>51</v>
      </c>
      <c r="H17" s="43" t="s">
        <v>52</v>
      </c>
      <c r="J17" s="11"/>
      <c r="L17" s="48" t="s">
        <v>53</v>
      </c>
      <c r="M17" s="49">
        <v>1.2</v>
      </c>
      <c r="N17" s="51"/>
      <c r="Z17" s="11" t="s">
        <v>41</v>
      </c>
    </row>
    <row r="18" spans="2:27" ht="13.5" thickBot="1">
      <c r="B18" s="30"/>
      <c r="C18" s="36" t="s">
        <v>54</v>
      </c>
      <c r="D18" s="39"/>
      <c r="E18" s="2"/>
      <c r="F18" s="2"/>
      <c r="G18" s="40"/>
      <c r="H18" s="44" t="e">
        <f>+F19*G19+F20*G20+F21*G21</f>
        <v>#DIV/0!</v>
      </c>
      <c r="J18" s="47" t="e">
        <f>+IF(H18&gt;=$M$17,"SI","NO")</f>
        <v>#DIV/0!</v>
      </c>
      <c r="L18" s="48" t="s">
        <v>55</v>
      </c>
      <c r="M18" s="49">
        <v>0.6</v>
      </c>
      <c r="N18" s="52"/>
      <c r="Z18">
        <v>1</v>
      </c>
      <c r="AA18" t="str">
        <f>+E17</f>
        <v>Pasivo Corriente</v>
      </c>
    </row>
    <row r="19" spans="2:27">
      <c r="B19" s="30"/>
      <c r="C19" s="37" t="s">
        <v>56</v>
      </c>
      <c r="D19" s="39"/>
      <c r="E19" s="2"/>
      <c r="F19" s="2" t="e">
        <f>+D19/E19</f>
        <v>#DIV/0!</v>
      </c>
      <c r="G19" s="70"/>
      <c r="L19" s="48" t="s">
        <v>57</v>
      </c>
      <c r="M19" s="50">
        <v>0.5</v>
      </c>
      <c r="N19" s="53"/>
      <c r="Z19">
        <v>2</v>
      </c>
      <c r="AA19" t="e">
        <f>IF(AA18&gt;0,AA18-('Datos del Proceso'!#REF!),0)</f>
        <v>#VALUE!</v>
      </c>
    </row>
    <row r="20" spans="2:27">
      <c r="B20" s="30"/>
      <c r="C20" s="38" t="s">
        <v>58</v>
      </c>
      <c r="D20" s="39"/>
      <c r="E20" s="2"/>
      <c r="F20" s="2" t="e">
        <f>+D20/E20</f>
        <v>#DIV/0!</v>
      </c>
      <c r="G20" s="70"/>
      <c r="N20" s="74"/>
      <c r="Z20">
        <v>3</v>
      </c>
      <c r="AA20" t="e">
        <f>+AA19-('Datos del Proceso'!#REF!)</f>
        <v>#VALUE!</v>
      </c>
    </row>
    <row r="21" spans="2:27">
      <c r="B21" s="30"/>
      <c r="C21" s="38" t="s">
        <v>59</v>
      </c>
      <c r="D21" s="39"/>
      <c r="E21" s="2"/>
      <c r="F21" s="2" t="e">
        <f>+D21/E21</f>
        <v>#DIV/0!</v>
      </c>
      <c r="G21" s="70"/>
      <c r="L21" s="46" t="s">
        <v>60</v>
      </c>
      <c r="M21" s="47"/>
      <c r="N21" s="54">
        <f>+'Datos del Proceso'!C5</f>
        <v>418500000</v>
      </c>
      <c r="Z21">
        <v>4</v>
      </c>
      <c r="AA21" t="e">
        <f>+AA20-('Datos del Proceso'!#REF!)</f>
        <v>#VALUE!</v>
      </c>
    </row>
    <row r="22" spans="2:27">
      <c r="B22" s="30"/>
      <c r="C22" s="31"/>
      <c r="D22" s="32"/>
      <c r="E22" s="30"/>
      <c r="F22" s="30"/>
      <c r="G22" s="33"/>
      <c r="Z22">
        <v>5</v>
      </c>
      <c r="AA22" t="e">
        <f>+AA21-('Datos del Proceso'!#REF!)</f>
        <v>#VALUE!</v>
      </c>
    </row>
    <row r="23" spans="2:27" ht="15.75" customHeight="1">
      <c r="B23" s="30"/>
      <c r="D23" s="655" t="s">
        <v>45</v>
      </c>
      <c r="E23" s="656"/>
      <c r="F23" s="656"/>
      <c r="G23" s="656"/>
      <c r="H23" s="657"/>
      <c r="J23" s="11"/>
    </row>
    <row r="24" spans="2:27">
      <c r="D24" s="41" t="s">
        <v>48</v>
      </c>
      <c r="E24" s="41" t="s">
        <v>49</v>
      </c>
      <c r="F24" s="41" t="s">
        <v>50</v>
      </c>
      <c r="G24" s="42" t="s">
        <v>51</v>
      </c>
      <c r="H24" s="43" t="s">
        <v>52</v>
      </c>
      <c r="J24" s="11"/>
    </row>
    <row r="25" spans="2:27" ht="13.5" thickBot="1">
      <c r="C25" s="36" t="s">
        <v>61</v>
      </c>
      <c r="D25" s="39"/>
      <c r="E25" s="2"/>
      <c r="F25" s="2" t="e">
        <f>+D25/E25</f>
        <v>#DIV/0!</v>
      </c>
      <c r="G25" s="40"/>
      <c r="H25" s="44" t="e">
        <f>+F26*G26+F27*G27+F28*G28</f>
        <v>#DIV/0!</v>
      </c>
      <c r="J25" s="47" t="e">
        <f>+IF(H25&gt;=$M$17,"SI","NO")</f>
        <v>#DIV/0!</v>
      </c>
    </row>
    <row r="26" spans="2:27">
      <c r="C26" s="37" t="s">
        <v>56</v>
      </c>
      <c r="D26" s="39"/>
      <c r="E26" s="2"/>
      <c r="F26" s="2" t="e">
        <f>+D26/E26</f>
        <v>#DIV/0!</v>
      </c>
      <c r="G26" s="2"/>
    </row>
    <row r="27" spans="2:27">
      <c r="C27" s="38" t="s">
        <v>58</v>
      </c>
      <c r="D27" s="39"/>
      <c r="E27" s="2"/>
      <c r="F27" s="2" t="e">
        <f>+D27/E27</f>
        <v>#DIV/0!</v>
      </c>
      <c r="G27" s="2"/>
    </row>
    <row r="28" spans="2:27">
      <c r="C28" s="38" t="s">
        <v>59</v>
      </c>
      <c r="D28" s="39"/>
      <c r="E28" s="2"/>
      <c r="F28" s="2" t="e">
        <f>+D28/E28</f>
        <v>#DIV/0!</v>
      </c>
      <c r="G28" s="2"/>
    </row>
    <row r="29" spans="2:27">
      <c r="C29" s="31"/>
      <c r="D29" s="30"/>
      <c r="E29" s="30"/>
      <c r="F29" s="34"/>
      <c r="G29" s="33"/>
    </row>
    <row r="30" spans="2:27">
      <c r="D30" s="655" t="s">
        <v>45</v>
      </c>
      <c r="E30" s="656"/>
      <c r="F30" s="656"/>
      <c r="G30" s="656"/>
      <c r="H30" s="657"/>
    </row>
    <row r="31" spans="2:27">
      <c r="D31" s="41" t="s">
        <v>48</v>
      </c>
      <c r="E31" s="41" t="s">
        <v>49</v>
      </c>
      <c r="F31" s="41" t="s">
        <v>50</v>
      </c>
      <c r="G31" s="42" t="s">
        <v>51</v>
      </c>
      <c r="H31" s="43" t="s">
        <v>52</v>
      </c>
    </row>
    <row r="32" spans="2:27" ht="13.5" thickBot="1">
      <c r="C32" s="36" t="s">
        <v>62</v>
      </c>
      <c r="D32" s="39"/>
      <c r="E32" s="2"/>
      <c r="F32" s="2" t="e">
        <f>+D32/E32</f>
        <v>#DIV/0!</v>
      </c>
      <c r="G32" s="40"/>
      <c r="H32" s="44" t="e">
        <f>+F33*G33+F34*G34+F35*G35</f>
        <v>#DIV/0!</v>
      </c>
      <c r="J32" s="47" t="e">
        <f>+IF(H32&gt;=$M$17,"SI","NO")</f>
        <v>#DIV/0!</v>
      </c>
    </row>
    <row r="33" spans="2:10">
      <c r="C33" s="37" t="s">
        <v>56</v>
      </c>
      <c r="D33" s="39"/>
      <c r="E33" s="2"/>
      <c r="F33" s="2" t="e">
        <f>+D33/E33</f>
        <v>#DIV/0!</v>
      </c>
      <c r="G33" s="2"/>
    </row>
    <row r="34" spans="2:10">
      <c r="C34" s="38" t="s">
        <v>58</v>
      </c>
      <c r="D34" s="39"/>
      <c r="E34" s="2"/>
      <c r="F34" s="2" t="e">
        <f>+D34/E34</f>
        <v>#DIV/0!</v>
      </c>
      <c r="G34" s="2"/>
    </row>
    <row r="35" spans="2:10">
      <c r="C35" s="38" t="s">
        <v>59</v>
      </c>
      <c r="D35" s="39"/>
      <c r="E35" s="2"/>
      <c r="F35" s="2" t="e">
        <f>+D35/E35</f>
        <v>#DIV/0!</v>
      </c>
      <c r="G35" s="2"/>
    </row>
    <row r="37" spans="2:10">
      <c r="B37" s="11"/>
      <c r="D37" s="655" t="s">
        <v>45</v>
      </c>
      <c r="E37" s="656"/>
      <c r="F37" s="656"/>
      <c r="G37" s="656"/>
      <c r="H37" s="657"/>
    </row>
    <row r="38" spans="2:10">
      <c r="B38"/>
      <c r="D38" s="41" t="s">
        <v>48</v>
      </c>
      <c r="E38" s="41" t="s">
        <v>49</v>
      </c>
      <c r="F38" s="41" t="s">
        <v>50</v>
      </c>
      <c r="G38" s="42" t="s">
        <v>51</v>
      </c>
      <c r="H38" s="43" t="s">
        <v>52</v>
      </c>
    </row>
    <row r="39" spans="2:10" ht="13.5" thickBot="1">
      <c r="B39" s="11"/>
      <c r="C39" s="36" t="s">
        <v>63</v>
      </c>
      <c r="D39" s="39"/>
      <c r="E39" s="2"/>
      <c r="F39" s="2" t="e">
        <f>+D39/E39</f>
        <v>#DIV/0!</v>
      </c>
      <c r="G39" s="40"/>
      <c r="H39" s="44" t="e">
        <f>+F40*G40+F41*G41+F42*G42</f>
        <v>#DIV/0!</v>
      </c>
      <c r="J39" s="47" t="e">
        <f>+IF(H39&gt;=$M$17,"SI","NO")</f>
        <v>#DIV/0!</v>
      </c>
    </row>
    <row r="40" spans="2:10">
      <c r="B40" s="11"/>
      <c r="C40" s="37" t="s">
        <v>56</v>
      </c>
      <c r="D40" s="39"/>
      <c r="E40" s="2"/>
      <c r="F40" s="2" t="e">
        <f>+D40/E40</f>
        <v>#DIV/0!</v>
      </c>
      <c r="G40" s="2"/>
    </row>
    <row r="41" spans="2:10">
      <c r="C41" s="38" t="s">
        <v>58</v>
      </c>
      <c r="D41" s="39"/>
      <c r="E41" s="2"/>
      <c r="F41" s="2" t="e">
        <f>+D41/E41</f>
        <v>#DIV/0!</v>
      </c>
      <c r="G41" s="2"/>
    </row>
    <row r="42" spans="2:10">
      <c r="C42" s="38" t="s">
        <v>59</v>
      </c>
      <c r="D42" s="39"/>
      <c r="E42" s="2"/>
      <c r="F42" s="2" t="e">
        <f>+D42/E42</f>
        <v>#DIV/0!</v>
      </c>
      <c r="G42" s="2"/>
    </row>
    <row r="47" spans="2:10">
      <c r="D47" s="662" t="s">
        <v>64</v>
      </c>
      <c r="E47" s="663"/>
      <c r="F47" s="663"/>
      <c r="G47" s="663"/>
      <c r="H47" s="664"/>
    </row>
    <row r="48" spans="2:10">
      <c r="D48" s="55" t="s">
        <v>65</v>
      </c>
      <c r="E48" s="55" t="s">
        <v>66</v>
      </c>
      <c r="F48" s="55" t="s">
        <v>67</v>
      </c>
      <c r="G48" s="56" t="s">
        <v>51</v>
      </c>
      <c r="H48" s="57" t="s">
        <v>52</v>
      </c>
    </row>
    <row r="49" spans="3:10" ht="13.5" thickBot="1">
      <c r="C49" s="36" t="s">
        <v>54</v>
      </c>
      <c r="D49" s="39"/>
      <c r="E49" s="2"/>
      <c r="F49" s="2" t="e">
        <f>+D49/E49</f>
        <v>#DIV/0!</v>
      </c>
      <c r="G49" s="40"/>
      <c r="H49" s="44" t="e">
        <f>+F49*G49+F50*G50+F51*G51+F52*G52</f>
        <v>#DIV/0!</v>
      </c>
      <c r="J49" s="47" t="e">
        <f>+IF(H49&gt;=$M$18,"SI","NO")</f>
        <v>#DIV/0!</v>
      </c>
    </row>
    <row r="50" spans="3:10">
      <c r="C50" s="37" t="s">
        <v>56</v>
      </c>
      <c r="D50" s="39"/>
      <c r="E50" s="2"/>
      <c r="F50" s="2" t="e">
        <f>+D50/E50</f>
        <v>#DIV/0!</v>
      </c>
      <c r="G50" s="2"/>
    </row>
    <row r="51" spans="3:10">
      <c r="C51" s="38" t="s">
        <v>58</v>
      </c>
      <c r="D51" s="39"/>
      <c r="E51" s="2"/>
      <c r="F51" s="2" t="e">
        <f>+D51/E51</f>
        <v>#DIV/0!</v>
      </c>
      <c r="G51" s="2"/>
    </row>
    <row r="52" spans="3:10">
      <c r="C52" s="38" t="s">
        <v>59</v>
      </c>
      <c r="D52" s="39"/>
      <c r="E52" s="2"/>
      <c r="F52" s="2" t="e">
        <f>+D52/E52</f>
        <v>#DIV/0!</v>
      </c>
      <c r="G52" s="2"/>
    </row>
    <row r="53" spans="3:10">
      <c r="C53" s="31"/>
      <c r="D53" s="32"/>
      <c r="E53" s="30"/>
      <c r="F53" s="30"/>
      <c r="G53" s="33"/>
    </row>
    <row r="54" spans="3:10">
      <c r="D54" s="662" t="s">
        <v>64</v>
      </c>
      <c r="E54" s="663"/>
      <c r="F54" s="663"/>
      <c r="G54" s="663"/>
      <c r="H54" s="664"/>
      <c r="J54" s="11"/>
    </row>
    <row r="55" spans="3:10">
      <c r="D55" s="55" t="s">
        <v>65</v>
      </c>
      <c r="E55" s="55" t="s">
        <v>66</v>
      </c>
      <c r="F55" s="55" t="s">
        <v>50</v>
      </c>
      <c r="G55" s="56" t="s">
        <v>51</v>
      </c>
      <c r="H55" s="57" t="s">
        <v>52</v>
      </c>
      <c r="J55" s="11"/>
    </row>
    <row r="56" spans="3:10" ht="13.5" thickBot="1">
      <c r="C56" s="36" t="s">
        <v>61</v>
      </c>
      <c r="D56" s="39"/>
      <c r="E56" s="2"/>
      <c r="F56" s="2" t="e">
        <f>+D56/E56</f>
        <v>#DIV/0!</v>
      </c>
      <c r="G56" s="40"/>
      <c r="H56" s="44" t="e">
        <f>+F56*G56+F57*G57+F58*G58+F59*G59</f>
        <v>#DIV/0!</v>
      </c>
      <c r="J56" s="47" t="e">
        <f>+IF(H56&gt;=$M$18,"SI","NO")</f>
        <v>#DIV/0!</v>
      </c>
    </row>
    <row r="57" spans="3:10">
      <c r="C57" s="37" t="s">
        <v>56</v>
      </c>
      <c r="D57" s="39"/>
      <c r="E57" s="2"/>
      <c r="F57" s="2" t="e">
        <f>+D57/E57</f>
        <v>#DIV/0!</v>
      </c>
      <c r="G57" s="2"/>
    </row>
    <row r="58" spans="3:10">
      <c r="C58" s="38" t="s">
        <v>58</v>
      </c>
      <c r="D58" s="39"/>
      <c r="E58" s="2"/>
      <c r="F58" s="2" t="e">
        <f>+D58/E58</f>
        <v>#DIV/0!</v>
      </c>
      <c r="G58" s="2"/>
    </row>
    <row r="59" spans="3:10">
      <c r="C59" s="38" t="s">
        <v>59</v>
      </c>
      <c r="D59" s="39"/>
      <c r="E59" s="2"/>
      <c r="F59" s="2" t="e">
        <f>+D59/E59</f>
        <v>#DIV/0!</v>
      </c>
      <c r="G59" s="2"/>
    </row>
    <row r="60" spans="3:10">
      <c r="C60" s="31"/>
      <c r="D60" s="30"/>
      <c r="E60" s="30"/>
      <c r="F60" s="34"/>
      <c r="G60" s="33"/>
    </row>
    <row r="61" spans="3:10">
      <c r="D61" s="662" t="s">
        <v>64</v>
      </c>
      <c r="E61" s="663"/>
      <c r="F61" s="663"/>
      <c r="G61" s="663"/>
      <c r="H61" s="664"/>
    </row>
    <row r="62" spans="3:10">
      <c r="D62" s="55" t="s">
        <v>65</v>
      </c>
      <c r="E62" s="55" t="s">
        <v>66</v>
      </c>
      <c r="F62" s="55" t="s">
        <v>50</v>
      </c>
      <c r="G62" s="56" t="s">
        <v>51</v>
      </c>
      <c r="H62" s="57" t="s">
        <v>52</v>
      </c>
    </row>
    <row r="63" spans="3:10" ht="13.5" thickBot="1">
      <c r="C63" s="36" t="s">
        <v>62</v>
      </c>
      <c r="D63" s="39"/>
      <c r="E63" s="2"/>
      <c r="F63" s="2" t="e">
        <f>+D63/E63</f>
        <v>#DIV/0!</v>
      </c>
      <c r="G63" s="40"/>
      <c r="H63" s="44" t="e">
        <f>+F63*G63+F64*G64+F65*G65+F66*G66</f>
        <v>#DIV/0!</v>
      </c>
      <c r="J63" s="47" t="e">
        <f>+IF(H63&gt;=$M$18,"SI","NO")</f>
        <v>#DIV/0!</v>
      </c>
    </row>
    <row r="64" spans="3:10">
      <c r="C64" s="37" t="s">
        <v>56</v>
      </c>
      <c r="D64" s="39"/>
      <c r="E64" s="2"/>
      <c r="F64" s="2" t="e">
        <f>+D64/E64</f>
        <v>#DIV/0!</v>
      </c>
      <c r="G64" s="2"/>
    </row>
    <row r="65" spans="3:10">
      <c r="C65" s="38" t="s">
        <v>58</v>
      </c>
      <c r="D65" s="39"/>
      <c r="E65" s="2"/>
      <c r="F65" s="2" t="e">
        <f>+D65/E65</f>
        <v>#DIV/0!</v>
      </c>
      <c r="G65" s="2"/>
    </row>
    <row r="66" spans="3:10">
      <c r="C66" s="38" t="s">
        <v>59</v>
      </c>
      <c r="D66" s="39"/>
      <c r="E66" s="2"/>
      <c r="F66" s="2" t="e">
        <f>+D66/E66</f>
        <v>#DIV/0!</v>
      </c>
      <c r="G66" s="2"/>
    </row>
    <row r="68" spans="3:10">
      <c r="D68" s="662" t="s">
        <v>64</v>
      </c>
      <c r="E68" s="663"/>
      <c r="F68" s="663"/>
      <c r="G68" s="663"/>
      <c r="H68" s="664"/>
    </row>
    <row r="69" spans="3:10">
      <c r="D69" s="55" t="s">
        <v>65</v>
      </c>
      <c r="E69" s="55" t="s">
        <v>66</v>
      </c>
      <c r="F69" s="55" t="s">
        <v>50</v>
      </c>
      <c r="G69" s="56" t="s">
        <v>51</v>
      </c>
      <c r="H69" s="57" t="s">
        <v>52</v>
      </c>
    </row>
    <row r="70" spans="3:10" ht="13.5" thickBot="1">
      <c r="C70" s="36" t="s">
        <v>63</v>
      </c>
      <c r="D70" s="39"/>
      <c r="E70" s="2"/>
      <c r="F70" s="2" t="e">
        <f>+D70/E70</f>
        <v>#DIV/0!</v>
      </c>
      <c r="G70" s="40"/>
      <c r="H70" s="44" t="e">
        <f>+F70*G70+F71*G71+F72*G72+F73*G73</f>
        <v>#DIV/0!</v>
      </c>
      <c r="J70" s="47" t="e">
        <f>+IF(H70&gt;=$M$18,"SI","NO")</f>
        <v>#DIV/0!</v>
      </c>
    </row>
    <row r="71" spans="3:10">
      <c r="C71" s="37" t="s">
        <v>56</v>
      </c>
      <c r="D71" s="39"/>
      <c r="E71" s="2"/>
      <c r="F71" s="2" t="e">
        <f>+D71/E71</f>
        <v>#DIV/0!</v>
      </c>
      <c r="G71" s="2"/>
    </row>
    <row r="72" spans="3:10">
      <c r="C72" s="38" t="s">
        <v>58</v>
      </c>
      <c r="D72" s="39"/>
      <c r="E72" s="2"/>
      <c r="F72" s="2" t="e">
        <f>+D72/E72</f>
        <v>#DIV/0!</v>
      </c>
      <c r="G72" s="2"/>
    </row>
    <row r="73" spans="3:10">
      <c r="C73" s="38" t="s">
        <v>59</v>
      </c>
      <c r="D73" s="39"/>
      <c r="E73" s="2"/>
      <c r="F73" s="2" t="e">
        <f>+D73/E73</f>
        <v>#DIV/0!</v>
      </c>
      <c r="G73" s="2"/>
    </row>
    <row r="78" spans="3:10">
      <c r="D78" s="659" t="s">
        <v>68</v>
      </c>
      <c r="E78" s="660"/>
      <c r="F78" s="660"/>
      <c r="G78" s="660"/>
      <c r="H78" s="661"/>
    </row>
    <row r="79" spans="3:10">
      <c r="D79" s="58" t="s">
        <v>48</v>
      </c>
      <c r="E79" s="58" t="s">
        <v>49</v>
      </c>
      <c r="F79" s="58" t="s">
        <v>67</v>
      </c>
      <c r="G79" s="59" t="s">
        <v>51</v>
      </c>
      <c r="H79" s="60" t="s">
        <v>52</v>
      </c>
    </row>
    <row r="80" spans="3:10" ht="13.5" thickBot="1">
      <c r="C80" s="36" t="s">
        <v>54</v>
      </c>
      <c r="D80" s="39"/>
      <c r="E80" s="2"/>
      <c r="F80" s="61">
        <f>+D80-E80</f>
        <v>0</v>
      </c>
      <c r="G80" s="40"/>
      <c r="H80" s="44">
        <f>+F80*G80+F81*G81+F82*G82+F83*G83</f>
        <v>0</v>
      </c>
      <c r="J80" s="47" t="str">
        <f>+IF(H80&gt;=($M$19*$N$21),"SI","NO")</f>
        <v>NO</v>
      </c>
    </row>
    <row r="81" spans="3:10">
      <c r="C81" s="37" t="s">
        <v>56</v>
      </c>
      <c r="D81" s="39"/>
      <c r="E81" s="2"/>
      <c r="F81" s="61">
        <f t="shared" ref="F81:F83" si="0">+D81-E81</f>
        <v>0</v>
      </c>
      <c r="G81" s="2"/>
    </row>
    <row r="82" spans="3:10">
      <c r="C82" s="38" t="s">
        <v>58</v>
      </c>
      <c r="D82" s="39"/>
      <c r="E82" s="2"/>
      <c r="F82" s="61">
        <f t="shared" si="0"/>
        <v>0</v>
      </c>
      <c r="G82" s="2"/>
    </row>
    <row r="83" spans="3:10">
      <c r="C83" s="38" t="s">
        <v>59</v>
      </c>
      <c r="D83" s="39"/>
      <c r="E83" s="2"/>
      <c r="F83" s="61">
        <f t="shared" si="0"/>
        <v>0</v>
      </c>
      <c r="G83" s="2"/>
    </row>
    <row r="84" spans="3:10">
      <c r="C84" s="31"/>
      <c r="D84" s="32"/>
      <c r="E84" s="30"/>
      <c r="F84" s="30"/>
      <c r="G84" s="33"/>
    </row>
    <row r="85" spans="3:10">
      <c r="D85" s="659" t="s">
        <v>68</v>
      </c>
      <c r="E85" s="660"/>
      <c r="F85" s="660"/>
      <c r="G85" s="660"/>
      <c r="H85" s="661"/>
      <c r="J85" s="11"/>
    </row>
    <row r="86" spans="3:10">
      <c r="D86" s="58" t="s">
        <v>48</v>
      </c>
      <c r="E86" s="58" t="s">
        <v>49</v>
      </c>
      <c r="F86" s="58" t="s">
        <v>50</v>
      </c>
      <c r="G86" s="59" t="s">
        <v>51</v>
      </c>
      <c r="H86" s="60" t="s">
        <v>52</v>
      </c>
      <c r="J86" s="11"/>
    </row>
    <row r="87" spans="3:10" ht="13.5" thickBot="1">
      <c r="C87" s="36" t="s">
        <v>61</v>
      </c>
      <c r="D87" s="39"/>
      <c r="E87" s="2"/>
      <c r="F87" s="61">
        <f>+D87-E87</f>
        <v>0</v>
      </c>
      <c r="G87" s="40"/>
      <c r="H87" s="44">
        <f>+F87*G87+F88*G88+F89*G89+F90*G90</f>
        <v>0</v>
      </c>
      <c r="J87" s="47" t="str">
        <f>+IF(H87&gt;=($M$19*$N$21),"SI","NO")</f>
        <v>NO</v>
      </c>
    </row>
    <row r="88" spans="3:10">
      <c r="C88" s="37" t="s">
        <v>56</v>
      </c>
      <c r="D88" s="39"/>
      <c r="E88" s="2"/>
      <c r="F88" s="61">
        <f t="shared" ref="F88:F90" si="1">+D88-E88</f>
        <v>0</v>
      </c>
      <c r="G88" s="2"/>
    </row>
    <row r="89" spans="3:10">
      <c r="C89" s="38" t="s">
        <v>58</v>
      </c>
      <c r="D89" s="39"/>
      <c r="E89" s="2"/>
      <c r="F89" s="61">
        <f t="shared" si="1"/>
        <v>0</v>
      </c>
      <c r="G89" s="2"/>
    </row>
    <row r="90" spans="3:10">
      <c r="C90" s="38" t="s">
        <v>59</v>
      </c>
      <c r="D90" s="39"/>
      <c r="E90" s="2"/>
      <c r="F90" s="61">
        <f t="shared" si="1"/>
        <v>0</v>
      </c>
      <c r="G90" s="2"/>
    </row>
    <row r="91" spans="3:10">
      <c r="C91" s="31"/>
      <c r="D91" s="30"/>
      <c r="E91" s="30"/>
      <c r="F91" s="34"/>
      <c r="G91" s="33"/>
    </row>
    <row r="92" spans="3:10">
      <c r="D92" s="659" t="s">
        <v>68</v>
      </c>
      <c r="E92" s="660"/>
      <c r="F92" s="660"/>
      <c r="G92" s="660"/>
      <c r="H92" s="661"/>
    </row>
    <row r="93" spans="3:10">
      <c r="D93" s="58" t="s">
        <v>48</v>
      </c>
      <c r="E93" s="58" t="s">
        <v>49</v>
      </c>
      <c r="F93" s="58" t="s">
        <v>50</v>
      </c>
      <c r="G93" s="59" t="s">
        <v>51</v>
      </c>
      <c r="H93" s="60" t="s">
        <v>52</v>
      </c>
    </row>
    <row r="94" spans="3:10" ht="13.5" thickBot="1">
      <c r="C94" s="36" t="s">
        <v>62</v>
      </c>
      <c r="D94" s="39"/>
      <c r="E94" s="2"/>
      <c r="F94" s="61">
        <f>+D94-E94</f>
        <v>0</v>
      </c>
      <c r="G94" s="40"/>
      <c r="H94" s="44">
        <f>+F94*G94+F95*G95+F96*G96+F97*G97</f>
        <v>0</v>
      </c>
      <c r="J94" s="47" t="str">
        <f>+IF(H94&gt;=($M$19*$N$21),"SI","NO")</f>
        <v>NO</v>
      </c>
    </row>
    <row r="95" spans="3:10">
      <c r="C95" s="37" t="s">
        <v>56</v>
      </c>
      <c r="D95" s="39"/>
      <c r="E95" s="2"/>
      <c r="F95" s="61">
        <f t="shared" ref="F95:F97" si="2">+D95-E95</f>
        <v>0</v>
      </c>
      <c r="G95" s="2"/>
    </row>
    <row r="96" spans="3:10">
      <c r="C96" s="38" t="s">
        <v>58</v>
      </c>
      <c r="D96" s="39"/>
      <c r="E96" s="2"/>
      <c r="F96" s="61">
        <f t="shared" si="2"/>
        <v>0</v>
      </c>
      <c r="G96" s="2"/>
    </row>
    <row r="97" spans="3:10">
      <c r="C97" s="38" t="s">
        <v>59</v>
      </c>
      <c r="D97" s="39"/>
      <c r="E97" s="2"/>
      <c r="F97" s="61">
        <f t="shared" si="2"/>
        <v>0</v>
      </c>
      <c r="G97" s="2"/>
    </row>
    <row r="99" spans="3:10">
      <c r="D99" s="659" t="s">
        <v>68</v>
      </c>
      <c r="E99" s="660"/>
      <c r="F99" s="660"/>
      <c r="G99" s="660"/>
      <c r="H99" s="661"/>
    </row>
    <row r="100" spans="3:10">
      <c r="D100" s="58" t="s">
        <v>48</v>
      </c>
      <c r="E100" s="58" t="s">
        <v>49</v>
      </c>
      <c r="F100" s="58" t="s">
        <v>50</v>
      </c>
      <c r="G100" s="59" t="s">
        <v>51</v>
      </c>
      <c r="H100" s="60" t="s">
        <v>52</v>
      </c>
    </row>
    <row r="101" spans="3:10" ht="13.5" thickBot="1">
      <c r="C101" s="36" t="s">
        <v>63</v>
      </c>
      <c r="D101" s="39"/>
      <c r="E101" s="2"/>
      <c r="F101" s="61">
        <f>+D101-E101</f>
        <v>0</v>
      </c>
      <c r="G101" s="40"/>
      <c r="H101" s="44">
        <f>+F101*G101+F102*G102+F103*G103+F104*G104</f>
        <v>0</v>
      </c>
      <c r="J101" s="47" t="str">
        <f>+IF(H101&gt;=($M$19*$N$21),"SI","NO")</f>
        <v>NO</v>
      </c>
    </row>
    <row r="102" spans="3:10">
      <c r="C102" s="37" t="s">
        <v>56</v>
      </c>
      <c r="D102" s="39"/>
      <c r="E102" s="2"/>
      <c r="F102" s="61">
        <f t="shared" ref="F102:F104" si="3">+D102-E102</f>
        <v>0</v>
      </c>
      <c r="G102" s="2"/>
    </row>
    <row r="103" spans="3:10">
      <c r="C103" s="38" t="s">
        <v>58</v>
      </c>
      <c r="D103" s="39"/>
      <c r="E103" s="2"/>
      <c r="F103" s="61">
        <f t="shared" si="3"/>
        <v>0</v>
      </c>
      <c r="G103" s="2"/>
    </row>
    <row r="104" spans="3:10">
      <c r="C104" s="38" t="s">
        <v>59</v>
      </c>
      <c r="D104" s="39"/>
      <c r="E104" s="2"/>
      <c r="F104" s="61">
        <f t="shared" si="3"/>
        <v>0</v>
      </c>
      <c r="G104" s="2"/>
    </row>
    <row r="107" spans="3:10">
      <c r="C107" s="11" t="s">
        <v>69</v>
      </c>
    </row>
    <row r="108" spans="3:10">
      <c r="C108" s="62" t="s">
        <v>70</v>
      </c>
      <c r="D108" s="63"/>
      <c r="E108" s="63"/>
      <c r="F108" s="64"/>
      <c r="G108" s="65"/>
    </row>
    <row r="109" spans="3:10">
      <c r="C109" s="66" t="s">
        <v>71</v>
      </c>
      <c r="D109" s="67"/>
      <c r="E109" s="67"/>
      <c r="F109" s="68"/>
      <c r="G109" s="69"/>
    </row>
  </sheetData>
  <mergeCells count="26">
    <mergeCell ref="B9:G9"/>
    <mergeCell ref="B10:G10"/>
    <mergeCell ref="B11:G11"/>
    <mergeCell ref="D99:H99"/>
    <mergeCell ref="D23:H23"/>
    <mergeCell ref="D30:H30"/>
    <mergeCell ref="D37:H37"/>
    <mergeCell ref="D47:H47"/>
    <mergeCell ref="D54:H54"/>
    <mergeCell ref="D61:H61"/>
    <mergeCell ref="D68:H68"/>
    <mergeCell ref="D78:H78"/>
    <mergeCell ref="D85:H85"/>
    <mergeCell ref="D92:H92"/>
    <mergeCell ref="K11:N11"/>
    <mergeCell ref="B12:G12"/>
    <mergeCell ref="K12:N12"/>
    <mergeCell ref="B13:G13"/>
    <mergeCell ref="D16:H16"/>
    <mergeCell ref="L16:N16"/>
    <mergeCell ref="G3:G4"/>
    <mergeCell ref="G1:G2"/>
    <mergeCell ref="F1:F2"/>
    <mergeCell ref="B1:C4"/>
    <mergeCell ref="D1:E4"/>
    <mergeCell ref="F3:F4"/>
  </mergeCells>
  <printOptions horizontalCentered="1"/>
  <pageMargins left="0.70866141732283472" right="0.70866141732283472" top="0.74803149606299213" bottom="0.74803149606299213" header="0.31496062992125984" footer="0.31496062992125984"/>
  <pageSetup scale="7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
  <sheetViews>
    <sheetView topLeftCell="A168" zoomScale="68" zoomScaleNormal="68" workbookViewId="0">
      <selection activeCell="B93" sqref="B93"/>
    </sheetView>
  </sheetViews>
  <sheetFormatPr baseColWidth="10" defaultRowHeight="12.75"/>
  <cols>
    <col min="1" max="1" width="23.7109375" style="78" customWidth="1"/>
    <col min="2" max="2" width="24.7109375" customWidth="1"/>
    <col min="3" max="3" width="34.140625" style="78" customWidth="1"/>
    <col min="4" max="4" width="16.7109375" style="78" customWidth="1"/>
    <col min="5" max="5" width="21.5703125" style="124" customWidth="1"/>
    <col min="6" max="6" width="11.85546875" style="124" bestFit="1" customWidth="1"/>
    <col min="7" max="7" width="11.85546875" customWidth="1"/>
    <col min="9" max="9" width="11" customWidth="1"/>
    <col min="11" max="11" width="17.5703125" customWidth="1"/>
    <col min="12" max="12" width="23.7109375" customWidth="1"/>
    <col min="15" max="15" width="24.28515625" customWidth="1"/>
    <col min="16" max="16" width="20.5703125" customWidth="1"/>
  </cols>
  <sheetData>
    <row r="1" spans="1:17" s="111" customFormat="1" ht="19.5" customHeight="1">
      <c r="A1" s="665" t="s">
        <v>201</v>
      </c>
      <c r="B1" s="665"/>
      <c r="C1" s="665"/>
      <c r="D1" s="665"/>
      <c r="E1" s="665"/>
      <c r="F1" s="665"/>
      <c r="G1" s="665"/>
      <c r="H1" s="665"/>
      <c r="I1" s="665"/>
      <c r="J1" s="665"/>
      <c r="K1" s="665"/>
      <c r="L1" s="665"/>
      <c r="M1" s="665"/>
      <c r="N1" s="665"/>
      <c r="O1" s="665"/>
      <c r="P1" s="665"/>
      <c r="Q1" s="665"/>
    </row>
    <row r="2" spans="1:17" s="115" customFormat="1" ht="115.5">
      <c r="A2" s="129" t="s">
        <v>153</v>
      </c>
      <c r="B2" s="129" t="s">
        <v>154</v>
      </c>
      <c r="C2" s="129" t="s">
        <v>154</v>
      </c>
      <c r="D2" s="129"/>
      <c r="E2" s="140" t="s">
        <v>155</v>
      </c>
      <c r="F2" s="140" t="s">
        <v>156</v>
      </c>
      <c r="G2" s="129"/>
      <c r="H2" s="129" t="s">
        <v>157</v>
      </c>
      <c r="I2" s="129" t="s">
        <v>189</v>
      </c>
      <c r="J2" s="129" t="s">
        <v>190</v>
      </c>
      <c r="K2" s="129" t="s">
        <v>158</v>
      </c>
      <c r="L2" s="129"/>
      <c r="M2" s="129" t="s">
        <v>159</v>
      </c>
      <c r="N2" s="129" t="s">
        <v>160</v>
      </c>
      <c r="O2" s="129" t="s">
        <v>161</v>
      </c>
      <c r="P2" s="129" t="s">
        <v>162</v>
      </c>
      <c r="Q2" s="129" t="s">
        <v>163</v>
      </c>
    </row>
    <row r="3" spans="1:17" s="111" customFormat="1" ht="148.5">
      <c r="A3" s="119" t="s">
        <v>164</v>
      </c>
      <c r="B3" s="112" t="s">
        <v>165</v>
      </c>
      <c r="C3" s="119" t="s">
        <v>166</v>
      </c>
      <c r="D3" s="119"/>
      <c r="E3" s="116">
        <v>45306</v>
      </c>
      <c r="F3" s="116">
        <v>45657</v>
      </c>
      <c r="G3" s="116"/>
      <c r="H3" s="113" t="s">
        <v>167</v>
      </c>
      <c r="I3" s="113">
        <v>11</v>
      </c>
      <c r="J3" s="113">
        <v>16</v>
      </c>
      <c r="K3" s="113"/>
      <c r="L3" s="113"/>
      <c r="M3" s="113"/>
      <c r="N3" s="113"/>
      <c r="O3" s="113"/>
      <c r="P3" s="113"/>
      <c r="Q3" s="113"/>
    </row>
    <row r="4" spans="1:17" s="111" customFormat="1" ht="297">
      <c r="A4" s="119" t="s">
        <v>192</v>
      </c>
      <c r="B4" s="112" t="s">
        <v>169</v>
      </c>
      <c r="C4" s="119" t="s">
        <v>168</v>
      </c>
      <c r="D4" s="119" t="s">
        <v>193</v>
      </c>
      <c r="E4" s="116">
        <v>44623</v>
      </c>
      <c r="F4" s="116">
        <v>45646</v>
      </c>
      <c r="G4" s="116"/>
      <c r="H4" s="113" t="s">
        <v>167</v>
      </c>
      <c r="I4" s="113">
        <v>9</v>
      </c>
      <c r="J4" s="113">
        <v>7</v>
      </c>
      <c r="K4" s="113" t="s">
        <v>191</v>
      </c>
      <c r="L4" s="113"/>
      <c r="M4" s="113"/>
      <c r="N4" s="113"/>
      <c r="O4" s="113"/>
      <c r="P4" s="113"/>
      <c r="Q4" s="113"/>
    </row>
    <row r="5" spans="1:17" s="111" customFormat="1" ht="16.5">
      <c r="A5" s="119" t="s">
        <v>170</v>
      </c>
      <c r="B5" s="112" t="s">
        <v>169</v>
      </c>
      <c r="C5" s="119"/>
      <c r="D5" s="119"/>
      <c r="E5" s="116">
        <v>44089</v>
      </c>
      <c r="F5" s="116">
        <v>45248</v>
      </c>
      <c r="G5" s="116"/>
      <c r="H5" s="113"/>
      <c r="I5" s="113"/>
      <c r="J5" s="113"/>
      <c r="K5" s="113"/>
      <c r="L5" s="113"/>
      <c r="M5" s="113"/>
      <c r="N5" s="113"/>
      <c r="O5" s="113"/>
      <c r="P5" s="113"/>
      <c r="Q5" s="113"/>
    </row>
    <row r="6" spans="1:17" s="111" customFormat="1" ht="148.5">
      <c r="A6" s="119" t="s">
        <v>164</v>
      </c>
      <c r="B6" s="112" t="s">
        <v>171</v>
      </c>
      <c r="C6" s="119" t="s">
        <v>172</v>
      </c>
      <c r="D6" s="119"/>
      <c r="E6" s="116">
        <v>44944</v>
      </c>
      <c r="F6" s="116">
        <v>45290</v>
      </c>
      <c r="G6" s="116"/>
      <c r="H6" s="113"/>
      <c r="I6" s="113">
        <v>11</v>
      </c>
      <c r="J6" s="113">
        <v>12</v>
      </c>
      <c r="K6" s="113"/>
      <c r="L6" s="113"/>
      <c r="M6" s="113"/>
      <c r="N6" s="113"/>
      <c r="O6" s="113"/>
      <c r="P6" s="113"/>
      <c r="Q6" s="113"/>
    </row>
    <row r="7" spans="1:17" s="111" customFormat="1" ht="198">
      <c r="A7" s="119" t="s">
        <v>164</v>
      </c>
      <c r="B7" s="112" t="s">
        <v>165</v>
      </c>
      <c r="C7" s="119" t="s">
        <v>173</v>
      </c>
      <c r="D7" s="119"/>
      <c r="E7" s="116">
        <v>44585</v>
      </c>
      <c r="F7" s="116">
        <v>44926</v>
      </c>
      <c r="G7" s="116"/>
      <c r="H7" s="113" t="s">
        <v>174</v>
      </c>
      <c r="I7" s="113">
        <v>11</v>
      </c>
      <c r="J7" s="113">
        <v>7</v>
      </c>
      <c r="K7" s="113"/>
      <c r="L7" s="113"/>
      <c r="M7" s="113"/>
      <c r="N7" s="113"/>
      <c r="O7" s="113"/>
      <c r="P7" s="113"/>
      <c r="Q7" s="113"/>
    </row>
    <row r="8" spans="1:17" s="111" customFormat="1" ht="181.5">
      <c r="A8" s="119" t="s">
        <v>164</v>
      </c>
      <c r="B8" s="112" t="s">
        <v>165</v>
      </c>
      <c r="C8" s="120" t="s">
        <v>175</v>
      </c>
      <c r="D8" s="120"/>
      <c r="E8" s="117">
        <v>44042</v>
      </c>
      <c r="F8" s="117">
        <v>44194</v>
      </c>
      <c r="G8" s="117"/>
      <c r="H8" s="114"/>
      <c r="I8" s="114">
        <v>4</v>
      </c>
      <c r="J8" s="114">
        <v>27</v>
      </c>
      <c r="K8" s="114"/>
      <c r="L8" s="114"/>
      <c r="M8" s="114"/>
      <c r="N8" s="114"/>
      <c r="O8" s="114"/>
      <c r="P8" s="114"/>
      <c r="Q8" s="114"/>
    </row>
    <row r="9" spans="1:17" s="111" customFormat="1" ht="33">
      <c r="A9" s="119" t="s">
        <v>176</v>
      </c>
      <c r="B9" s="112" t="s">
        <v>177</v>
      </c>
      <c r="C9" s="121"/>
      <c r="D9" s="121"/>
      <c r="E9" s="118">
        <v>43430</v>
      </c>
      <c r="F9" s="117"/>
      <c r="G9" s="114"/>
      <c r="H9" s="114"/>
      <c r="I9" s="114"/>
      <c r="J9" s="114"/>
      <c r="K9" s="114"/>
      <c r="L9" s="114"/>
      <c r="M9" s="114"/>
      <c r="N9" s="114"/>
      <c r="O9" s="114"/>
      <c r="P9" s="114"/>
      <c r="Q9" s="114"/>
    </row>
    <row r="10" spans="1:17" s="111" customFormat="1" ht="49.5">
      <c r="A10" s="119" t="s">
        <v>178</v>
      </c>
      <c r="B10" s="112" t="s">
        <v>179</v>
      </c>
      <c r="C10" s="121" t="s">
        <v>180</v>
      </c>
      <c r="D10" s="121"/>
      <c r="E10" s="117">
        <v>42369</v>
      </c>
      <c r="F10" s="117"/>
      <c r="G10" s="114"/>
      <c r="H10" s="114"/>
      <c r="I10" s="114"/>
      <c r="J10" s="114"/>
      <c r="K10" s="114"/>
      <c r="L10" s="114"/>
      <c r="M10" s="114"/>
      <c r="N10" s="114"/>
      <c r="O10" s="114"/>
      <c r="P10" s="114"/>
      <c r="Q10" s="114"/>
    </row>
    <row r="11" spans="1:17" ht="140.25">
      <c r="A11" s="77" t="s">
        <v>181</v>
      </c>
      <c r="B11" s="46" t="s">
        <v>169</v>
      </c>
      <c r="C11" s="77" t="s">
        <v>182</v>
      </c>
      <c r="D11" s="77" t="s">
        <v>194</v>
      </c>
      <c r="E11" s="122">
        <v>41649</v>
      </c>
      <c r="F11" s="122">
        <v>41851</v>
      </c>
      <c r="G11" s="46"/>
      <c r="H11" s="47"/>
      <c r="I11" s="114">
        <v>6</v>
      </c>
      <c r="J11" s="114">
        <v>21</v>
      </c>
      <c r="K11" s="47"/>
      <c r="L11" s="47"/>
      <c r="M11" s="47"/>
      <c r="N11" s="47"/>
      <c r="O11" s="47"/>
      <c r="P11" s="47"/>
      <c r="Q11" s="47"/>
    </row>
    <row r="12" spans="1:17" ht="102">
      <c r="A12" s="127" t="s">
        <v>181</v>
      </c>
      <c r="B12" s="126" t="s">
        <v>183</v>
      </c>
      <c r="C12" s="127" t="s">
        <v>184</v>
      </c>
      <c r="D12" s="127" t="s">
        <v>195</v>
      </c>
      <c r="E12" s="128">
        <v>41810</v>
      </c>
      <c r="F12" s="128">
        <v>41993</v>
      </c>
      <c r="G12" s="47"/>
      <c r="H12" s="47"/>
      <c r="I12" s="114">
        <v>6</v>
      </c>
      <c r="J12" s="47"/>
      <c r="K12" s="47"/>
      <c r="L12" s="47"/>
      <c r="M12" s="47"/>
      <c r="N12" s="47"/>
      <c r="O12" s="47"/>
      <c r="P12" s="47"/>
      <c r="Q12" s="47"/>
    </row>
    <row r="13" spans="1:17" ht="63.75">
      <c r="A13" s="77" t="s">
        <v>185</v>
      </c>
      <c r="B13" s="46" t="s">
        <v>186</v>
      </c>
      <c r="C13" s="77" t="s">
        <v>187</v>
      </c>
      <c r="D13" s="77"/>
      <c r="E13" s="122">
        <v>41494</v>
      </c>
      <c r="F13" s="122">
        <v>41639</v>
      </c>
      <c r="G13" s="47"/>
      <c r="H13" s="47"/>
      <c r="I13" s="114">
        <v>4</v>
      </c>
      <c r="J13" s="47">
        <v>23</v>
      </c>
      <c r="K13" s="47"/>
      <c r="L13" s="47"/>
      <c r="M13" s="47"/>
      <c r="N13" s="47"/>
      <c r="O13" s="47"/>
      <c r="P13" s="47"/>
      <c r="Q13" s="47"/>
    </row>
    <row r="14" spans="1:17" ht="63.75">
      <c r="A14" s="77" t="s">
        <v>181</v>
      </c>
      <c r="B14" s="46" t="s">
        <v>169</v>
      </c>
      <c r="C14" s="77" t="s">
        <v>188</v>
      </c>
      <c r="D14" s="77"/>
      <c r="E14" s="122">
        <v>41367</v>
      </c>
      <c r="F14" s="122">
        <v>41639</v>
      </c>
      <c r="G14" s="47"/>
      <c r="H14" s="47"/>
      <c r="I14" s="114">
        <v>8</v>
      </c>
      <c r="J14" s="47">
        <v>28</v>
      </c>
      <c r="K14" s="47"/>
      <c r="L14" s="47"/>
      <c r="M14" s="47"/>
      <c r="N14" s="47"/>
      <c r="O14" s="47"/>
      <c r="P14" s="47"/>
      <c r="Q14" s="47"/>
    </row>
    <row r="15" spans="1:17" ht="178.5">
      <c r="A15" s="77" t="s">
        <v>196</v>
      </c>
      <c r="B15" s="46" t="s">
        <v>197</v>
      </c>
      <c r="C15" s="125" t="s">
        <v>198</v>
      </c>
      <c r="D15" s="125" t="s">
        <v>199</v>
      </c>
      <c r="E15" s="122">
        <v>40634</v>
      </c>
      <c r="F15" s="122" t="s">
        <v>200</v>
      </c>
      <c r="G15" s="47"/>
      <c r="H15" s="47"/>
      <c r="I15" s="114">
        <v>6</v>
      </c>
      <c r="J15" s="47">
        <v>8</v>
      </c>
      <c r="K15" s="47"/>
      <c r="L15" s="47"/>
      <c r="M15" s="47"/>
      <c r="N15" s="47"/>
      <c r="O15" s="47"/>
      <c r="P15" s="47"/>
      <c r="Q15" s="47"/>
    </row>
    <row r="16" spans="1:17">
      <c r="A16" s="125"/>
      <c r="B16" s="47"/>
      <c r="C16" s="125"/>
      <c r="D16" s="125"/>
      <c r="E16" s="122"/>
      <c r="F16" s="122"/>
      <c r="G16" s="47"/>
      <c r="H16" s="47"/>
      <c r="I16" s="47"/>
      <c r="J16" s="47"/>
      <c r="K16" s="47"/>
      <c r="L16" s="47"/>
      <c r="M16" s="47"/>
      <c r="N16" s="47"/>
      <c r="O16" s="47"/>
      <c r="P16" s="47"/>
      <c r="Q16" s="47"/>
    </row>
    <row r="17" spans="1:17">
      <c r="A17" s="125"/>
      <c r="B17" s="47"/>
      <c r="C17" s="125"/>
      <c r="D17" s="125"/>
      <c r="E17" s="122"/>
      <c r="F17" s="122"/>
      <c r="G17" s="47"/>
      <c r="H17" s="47"/>
      <c r="I17" s="47">
        <f>SUM(I3:I16)</f>
        <v>76</v>
      </c>
      <c r="J17" s="47">
        <f>SUM(J3:J16)</f>
        <v>149</v>
      </c>
      <c r="K17" s="46">
        <v>76</v>
      </c>
      <c r="L17" s="46">
        <f>K17/12</f>
        <v>6.333333333333333</v>
      </c>
      <c r="M17" s="47"/>
      <c r="N17" s="47"/>
      <c r="O17" s="47"/>
      <c r="P17" s="47"/>
      <c r="Q17" s="47"/>
    </row>
    <row r="18" spans="1:17">
      <c r="A18" s="125"/>
      <c r="B18" s="47"/>
      <c r="C18" s="125"/>
      <c r="D18" s="125"/>
      <c r="E18" s="122"/>
      <c r="F18" s="122"/>
      <c r="G18" s="47"/>
      <c r="H18" s="47"/>
      <c r="I18" s="47"/>
      <c r="J18" s="47"/>
      <c r="K18" s="47"/>
      <c r="L18" s="47"/>
      <c r="M18" s="47"/>
      <c r="N18" s="47"/>
      <c r="O18" s="47"/>
      <c r="P18" s="47"/>
      <c r="Q18" s="47"/>
    </row>
    <row r="19" spans="1:17">
      <c r="A19" s="125"/>
      <c r="B19" s="47"/>
      <c r="C19" s="125"/>
      <c r="D19" s="125"/>
      <c r="E19" s="122"/>
      <c r="F19" s="122"/>
      <c r="G19" s="47"/>
      <c r="H19" s="47"/>
      <c r="I19" s="47"/>
      <c r="J19" s="47">
        <f>141/30</f>
        <v>4.7</v>
      </c>
      <c r="K19" s="47"/>
      <c r="L19" s="47"/>
      <c r="M19" s="47"/>
      <c r="N19" s="47"/>
      <c r="O19" s="47"/>
      <c r="P19" s="47"/>
      <c r="Q19" s="47"/>
    </row>
    <row r="24" spans="1:17" s="111" customFormat="1" ht="19.5" customHeight="1">
      <c r="A24" s="666" t="s">
        <v>202</v>
      </c>
      <c r="B24" s="666"/>
      <c r="C24" s="666"/>
      <c r="D24" s="666"/>
      <c r="E24" s="666"/>
      <c r="F24" s="666"/>
      <c r="G24" s="666"/>
      <c r="H24" s="666"/>
      <c r="I24" s="666"/>
      <c r="J24" s="666"/>
      <c r="K24" s="666"/>
      <c r="L24" s="666"/>
      <c r="M24" s="666"/>
      <c r="N24" s="666"/>
      <c r="O24" s="666"/>
      <c r="P24" s="666"/>
      <c r="Q24" s="666"/>
    </row>
    <row r="25" spans="1:17" s="115" customFormat="1" ht="115.5">
      <c r="A25" s="129" t="s">
        <v>153</v>
      </c>
      <c r="B25" s="129" t="s">
        <v>154</v>
      </c>
      <c r="C25" s="129" t="s">
        <v>154</v>
      </c>
      <c r="D25" s="129"/>
      <c r="E25" s="140" t="s">
        <v>155</v>
      </c>
      <c r="F25" s="140" t="s">
        <v>156</v>
      </c>
      <c r="G25" s="129"/>
      <c r="H25" s="129" t="s">
        <v>209</v>
      </c>
      <c r="I25" s="129" t="s">
        <v>189</v>
      </c>
      <c r="J25" s="129" t="s">
        <v>190</v>
      </c>
      <c r="K25" s="129" t="s">
        <v>158</v>
      </c>
      <c r="L25" s="129"/>
      <c r="M25" s="129" t="s">
        <v>159</v>
      </c>
      <c r="N25" s="129" t="s">
        <v>160</v>
      </c>
      <c r="O25" s="129" t="s">
        <v>161</v>
      </c>
      <c r="P25" s="129" t="s">
        <v>162</v>
      </c>
      <c r="Q25" s="129" t="s">
        <v>163</v>
      </c>
    </row>
    <row r="26" spans="1:17" s="111" customFormat="1" ht="33">
      <c r="A26" s="119" t="s">
        <v>203</v>
      </c>
      <c r="B26" s="112" t="s">
        <v>204</v>
      </c>
      <c r="C26" s="119" t="s">
        <v>205</v>
      </c>
      <c r="D26" s="119"/>
      <c r="E26" s="116">
        <v>41887</v>
      </c>
      <c r="F26" s="116">
        <v>42068</v>
      </c>
      <c r="G26" s="116"/>
      <c r="H26" s="113"/>
      <c r="I26" s="113"/>
      <c r="J26" s="113"/>
      <c r="K26" s="113"/>
      <c r="L26" s="113"/>
      <c r="M26" s="113"/>
      <c r="N26" s="113"/>
      <c r="O26" s="113"/>
      <c r="P26" s="113"/>
      <c r="Q26" s="113"/>
    </row>
    <row r="27" spans="1:17" s="111" customFormat="1" ht="33">
      <c r="A27" s="119" t="s">
        <v>203</v>
      </c>
      <c r="B27" s="112" t="s">
        <v>206</v>
      </c>
      <c r="C27" s="119"/>
      <c r="D27" s="119"/>
      <c r="E27" s="130">
        <v>42698</v>
      </c>
      <c r="F27" s="130">
        <v>42731</v>
      </c>
      <c r="G27" s="116"/>
      <c r="H27" s="113"/>
      <c r="I27" s="113">
        <v>1</v>
      </c>
      <c r="J27" s="113">
        <v>3</v>
      </c>
      <c r="K27" s="113"/>
      <c r="L27" s="113"/>
      <c r="M27" s="113"/>
      <c r="N27" s="113"/>
      <c r="O27" s="113"/>
      <c r="P27" s="113"/>
      <c r="Q27" s="113"/>
    </row>
    <row r="28" spans="1:17" s="111" customFormat="1" ht="33">
      <c r="A28" s="119" t="s">
        <v>203</v>
      </c>
      <c r="B28" s="112" t="s">
        <v>206</v>
      </c>
      <c r="C28" s="119"/>
      <c r="D28" s="119"/>
      <c r="E28" s="116">
        <v>42740</v>
      </c>
      <c r="F28" s="116">
        <v>42920</v>
      </c>
      <c r="G28" s="116"/>
      <c r="H28" s="113"/>
      <c r="I28" s="113">
        <v>5</v>
      </c>
      <c r="J28" s="113">
        <v>28</v>
      </c>
      <c r="K28" s="113"/>
      <c r="L28" s="113"/>
      <c r="M28" s="113"/>
      <c r="N28" s="113"/>
      <c r="O28" s="113"/>
      <c r="P28" s="113"/>
      <c r="Q28" s="113"/>
    </row>
    <row r="29" spans="1:17" s="111" customFormat="1" ht="33">
      <c r="A29" s="119" t="s">
        <v>203</v>
      </c>
      <c r="B29" s="112" t="s">
        <v>206</v>
      </c>
      <c r="C29" s="119"/>
      <c r="D29" s="119"/>
      <c r="E29" s="116">
        <v>42926</v>
      </c>
      <c r="F29" s="116">
        <v>42971</v>
      </c>
      <c r="G29" s="116"/>
      <c r="H29" s="113"/>
      <c r="I29" s="113">
        <v>1</v>
      </c>
      <c r="J29" s="113">
        <v>14</v>
      </c>
      <c r="K29" s="113"/>
      <c r="L29" s="113"/>
      <c r="M29" s="113"/>
      <c r="N29" s="113"/>
      <c r="O29" s="113"/>
      <c r="P29" s="113"/>
      <c r="Q29" s="113"/>
    </row>
    <row r="30" spans="1:17" s="111" customFormat="1" ht="82.5">
      <c r="A30" s="119" t="s">
        <v>203</v>
      </c>
      <c r="B30" s="112" t="s">
        <v>207</v>
      </c>
      <c r="C30" s="119"/>
      <c r="D30" s="119" t="s">
        <v>210</v>
      </c>
      <c r="E30" s="116">
        <v>42972</v>
      </c>
      <c r="F30" s="116">
        <v>43281</v>
      </c>
      <c r="G30" s="116"/>
      <c r="H30" s="113"/>
      <c r="I30" s="113">
        <v>10</v>
      </c>
      <c r="J30" s="113">
        <v>2</v>
      </c>
      <c r="K30" s="113"/>
      <c r="L30" s="113"/>
      <c r="M30" s="113"/>
      <c r="N30" s="113"/>
      <c r="O30" s="113"/>
      <c r="P30" s="113"/>
      <c r="Q30" s="113"/>
    </row>
    <row r="31" spans="1:17" s="111" customFormat="1" ht="82.5">
      <c r="A31" s="119" t="s">
        <v>203</v>
      </c>
      <c r="B31" s="112" t="s">
        <v>208</v>
      </c>
      <c r="C31" s="120"/>
      <c r="D31" s="120" t="s">
        <v>210</v>
      </c>
      <c r="E31" s="117">
        <v>43313</v>
      </c>
      <c r="F31" s="117">
        <v>45316</v>
      </c>
      <c r="G31" s="117"/>
      <c r="H31" s="114">
        <v>5</v>
      </c>
      <c r="I31" s="114">
        <v>5</v>
      </c>
      <c r="J31" s="114">
        <v>24</v>
      </c>
      <c r="K31" s="114"/>
      <c r="L31" s="114"/>
      <c r="M31" s="114"/>
      <c r="N31" s="114"/>
      <c r="O31" s="114"/>
      <c r="P31" s="114"/>
      <c r="Q31" s="114"/>
    </row>
    <row r="32" spans="1:17" s="111" customFormat="1" ht="16.5">
      <c r="A32" s="119"/>
      <c r="B32" s="112"/>
      <c r="C32" s="121"/>
      <c r="D32" s="121"/>
      <c r="E32" s="118"/>
      <c r="F32" s="117"/>
      <c r="G32" s="114"/>
      <c r="H32" s="114">
        <f>SUM(H26:H31)</f>
        <v>5</v>
      </c>
      <c r="I32" s="114">
        <f t="shared" ref="I32:J32" si="0">SUM(I26:I31)</f>
        <v>22</v>
      </c>
      <c r="J32" s="114">
        <f t="shared" si="0"/>
        <v>71</v>
      </c>
      <c r="K32" s="114"/>
      <c r="L32" s="114"/>
      <c r="M32" s="114"/>
      <c r="N32" s="114"/>
      <c r="O32" s="114"/>
      <c r="P32" s="114"/>
      <c r="Q32" s="114"/>
    </row>
    <row r="33" spans="1:17">
      <c r="A33" s="125"/>
      <c r="B33" s="47"/>
      <c r="C33" s="125"/>
      <c r="D33" s="125"/>
      <c r="E33" s="122"/>
      <c r="F33" s="122"/>
      <c r="G33" s="47"/>
      <c r="H33" s="47"/>
      <c r="I33" s="47"/>
      <c r="J33" s="47">
        <f>J32/30</f>
        <v>2.3666666666666667</v>
      </c>
      <c r="K33" s="47"/>
      <c r="L33" s="47"/>
      <c r="M33" s="47"/>
      <c r="N33" s="47"/>
      <c r="O33" s="47"/>
      <c r="P33" s="47"/>
      <c r="Q33" s="47"/>
    </row>
    <row r="34" spans="1:17">
      <c r="A34" s="125"/>
      <c r="B34" s="47"/>
      <c r="C34" s="125"/>
      <c r="D34" s="125"/>
      <c r="E34" s="122"/>
      <c r="F34" s="122"/>
      <c r="G34" s="47"/>
      <c r="H34" s="47">
        <v>5</v>
      </c>
      <c r="I34" s="47">
        <f>I32+J33</f>
        <v>24.366666666666667</v>
      </c>
      <c r="J34" s="47">
        <f>J32-(2*30)</f>
        <v>11</v>
      </c>
      <c r="K34" s="47"/>
      <c r="L34" s="47"/>
      <c r="M34" s="47"/>
      <c r="N34" s="47"/>
      <c r="O34" s="47"/>
      <c r="P34" s="47"/>
      <c r="Q34" s="47"/>
    </row>
    <row r="37" spans="1:17" s="111" customFormat="1" ht="19.5" customHeight="1">
      <c r="A37" s="667" t="s">
        <v>211</v>
      </c>
      <c r="B37" s="667"/>
      <c r="C37" s="667"/>
      <c r="D37" s="667"/>
      <c r="E37" s="667"/>
      <c r="F37" s="667"/>
      <c r="G37" s="667"/>
      <c r="H37" s="667"/>
      <c r="I37" s="667"/>
      <c r="J37" s="667"/>
      <c r="K37" s="667"/>
      <c r="L37" s="667"/>
      <c r="M37" s="667"/>
      <c r="N37" s="667"/>
      <c r="O37" s="667"/>
      <c r="P37" s="667"/>
      <c r="Q37" s="667"/>
    </row>
    <row r="38" spans="1:17" s="115" customFormat="1" ht="115.5">
      <c r="A38" s="129" t="s">
        <v>153</v>
      </c>
      <c r="B38" s="129" t="s">
        <v>154</v>
      </c>
      <c r="C38" s="129" t="s">
        <v>154</v>
      </c>
      <c r="D38" s="129"/>
      <c r="E38" s="140" t="s">
        <v>155</v>
      </c>
      <c r="F38" s="140" t="s">
        <v>156</v>
      </c>
      <c r="G38" s="129"/>
      <c r="H38" s="129" t="s">
        <v>209</v>
      </c>
      <c r="I38" s="129" t="s">
        <v>189</v>
      </c>
      <c r="J38" s="129" t="s">
        <v>190</v>
      </c>
      <c r="K38" s="129" t="s">
        <v>158</v>
      </c>
      <c r="L38" s="129"/>
      <c r="M38" s="129" t="s">
        <v>159</v>
      </c>
      <c r="N38" s="129" t="s">
        <v>160</v>
      </c>
      <c r="O38" s="129" t="s">
        <v>161</v>
      </c>
      <c r="P38" s="129" t="s">
        <v>162</v>
      </c>
      <c r="Q38" s="129" t="s">
        <v>163</v>
      </c>
    </row>
    <row r="39" spans="1:17" s="111" customFormat="1" ht="33">
      <c r="A39" s="119" t="s">
        <v>212</v>
      </c>
      <c r="B39" s="112" t="s">
        <v>137</v>
      </c>
      <c r="C39" s="119"/>
      <c r="D39" s="119"/>
      <c r="E39" s="116">
        <v>43466</v>
      </c>
      <c r="F39" s="116">
        <v>45856</v>
      </c>
      <c r="G39" s="116"/>
      <c r="H39" s="113">
        <v>6</v>
      </c>
      <c r="I39" s="113">
        <v>6</v>
      </c>
      <c r="J39" s="113">
        <v>17</v>
      </c>
      <c r="K39" s="113"/>
      <c r="L39" s="113"/>
      <c r="M39" s="113"/>
      <c r="N39" s="113"/>
      <c r="O39" s="113"/>
      <c r="P39" s="113"/>
      <c r="Q39" s="113"/>
    </row>
    <row r="40" spans="1:17" s="111" customFormat="1" ht="33">
      <c r="A40" s="119" t="s">
        <v>213</v>
      </c>
      <c r="B40" s="112" t="s">
        <v>137</v>
      </c>
      <c r="C40" s="119"/>
      <c r="D40" s="119"/>
      <c r="E40" s="130">
        <v>43831</v>
      </c>
      <c r="F40" s="130">
        <v>45856</v>
      </c>
      <c r="G40" s="116"/>
      <c r="H40" s="113">
        <v>5</v>
      </c>
      <c r="I40" s="113">
        <v>6</v>
      </c>
      <c r="J40" s="113">
        <v>17</v>
      </c>
      <c r="K40" s="113"/>
      <c r="L40" s="113"/>
      <c r="M40" s="113"/>
      <c r="N40" s="113"/>
      <c r="O40" s="113"/>
      <c r="P40" s="113"/>
      <c r="Q40" s="113"/>
    </row>
    <row r="41" spans="1:17" s="111" customFormat="1" ht="33">
      <c r="A41" s="119" t="s">
        <v>214</v>
      </c>
      <c r="B41" s="112" t="s">
        <v>137</v>
      </c>
      <c r="C41" s="119"/>
      <c r="D41" s="119"/>
      <c r="E41" s="116">
        <v>45210</v>
      </c>
      <c r="F41" s="116">
        <v>45827</v>
      </c>
      <c r="G41" s="116"/>
      <c r="H41" s="113">
        <v>1</v>
      </c>
      <c r="I41" s="113">
        <v>8</v>
      </c>
      <c r="J41" s="113">
        <v>8</v>
      </c>
      <c r="K41" s="113"/>
      <c r="L41" s="113"/>
      <c r="M41" s="113"/>
      <c r="N41" s="113"/>
      <c r="O41" s="113"/>
      <c r="P41" s="113"/>
      <c r="Q41" s="113"/>
    </row>
    <row r="42" spans="1:17" s="111" customFormat="1" ht="16.5">
      <c r="A42" s="119" t="s">
        <v>215</v>
      </c>
      <c r="B42" s="112" t="s">
        <v>137</v>
      </c>
      <c r="C42" s="119"/>
      <c r="D42" s="119"/>
      <c r="E42" s="116">
        <v>44614</v>
      </c>
      <c r="F42" s="116">
        <v>45854</v>
      </c>
      <c r="G42" s="116"/>
      <c r="H42" s="113">
        <v>3</v>
      </c>
      <c r="I42" s="113">
        <v>4</v>
      </c>
      <c r="J42" s="113">
        <v>23</v>
      </c>
      <c r="K42" s="113"/>
      <c r="L42" s="113"/>
      <c r="M42" s="113"/>
      <c r="N42" s="113"/>
      <c r="O42" s="113"/>
      <c r="P42" s="113"/>
      <c r="Q42" s="113"/>
    </row>
    <row r="43" spans="1:17" s="111" customFormat="1" ht="33">
      <c r="A43" s="119" t="s">
        <v>216</v>
      </c>
      <c r="B43" s="112" t="s">
        <v>137</v>
      </c>
      <c r="C43" s="119"/>
      <c r="D43" s="119"/>
      <c r="E43" s="116">
        <v>44943</v>
      </c>
      <c r="F43" s="116">
        <v>45856</v>
      </c>
      <c r="G43" s="116"/>
      <c r="H43" s="113">
        <v>2</v>
      </c>
      <c r="I43" s="113">
        <v>6</v>
      </c>
      <c r="J43" s="113">
        <v>1</v>
      </c>
      <c r="K43" s="113"/>
      <c r="L43" s="113"/>
      <c r="M43" s="113"/>
      <c r="N43" s="113"/>
      <c r="O43" s="113"/>
      <c r="P43" s="113"/>
      <c r="Q43" s="113"/>
    </row>
    <row r="44" spans="1:17" s="111" customFormat="1" ht="33">
      <c r="A44" s="119" t="s">
        <v>217</v>
      </c>
      <c r="B44" s="112" t="s">
        <v>137</v>
      </c>
      <c r="C44" s="120"/>
      <c r="D44" s="120"/>
      <c r="E44" s="117">
        <v>45143</v>
      </c>
      <c r="F44" s="117">
        <v>45857</v>
      </c>
      <c r="G44" s="117"/>
      <c r="H44" s="114">
        <v>1</v>
      </c>
      <c r="I44" s="114">
        <v>11</v>
      </c>
      <c r="J44" s="114">
        <v>14</v>
      </c>
      <c r="K44" s="114"/>
      <c r="L44" s="114"/>
      <c r="M44" s="114"/>
      <c r="N44" s="114"/>
      <c r="O44" s="114"/>
      <c r="P44" s="114"/>
      <c r="Q44" s="114"/>
    </row>
    <row r="45" spans="1:17" s="111" customFormat="1" ht="49.5">
      <c r="A45" s="119" t="s">
        <v>218</v>
      </c>
      <c r="B45" s="112" t="s">
        <v>219</v>
      </c>
      <c r="C45" s="121"/>
      <c r="D45" s="121"/>
      <c r="E45" s="118">
        <v>45078</v>
      </c>
      <c r="F45" s="117">
        <v>45856</v>
      </c>
      <c r="G45" s="114"/>
      <c r="H45" s="114">
        <v>2</v>
      </c>
      <c r="I45" s="114">
        <v>1</v>
      </c>
      <c r="J45" s="114">
        <v>17</v>
      </c>
      <c r="K45" s="114"/>
      <c r="L45" s="114"/>
      <c r="M45" s="114"/>
      <c r="N45" s="114"/>
      <c r="O45" s="114"/>
      <c r="P45" s="114"/>
      <c r="Q45" s="114"/>
    </row>
    <row r="46" spans="1:17">
      <c r="A46" s="125"/>
      <c r="B46" s="47"/>
      <c r="C46" s="125"/>
      <c r="D46" s="125"/>
      <c r="E46" s="122"/>
      <c r="F46" s="122"/>
      <c r="G46" s="47"/>
      <c r="H46" s="47"/>
      <c r="I46" s="47"/>
      <c r="J46" s="47">
        <f>J45/30</f>
        <v>0.56666666666666665</v>
      </c>
      <c r="K46" s="47"/>
      <c r="L46" s="47"/>
      <c r="M46" s="47"/>
      <c r="N46" s="47"/>
      <c r="O46" s="47"/>
      <c r="P46" s="47"/>
      <c r="Q46" s="47"/>
    </row>
    <row r="47" spans="1:17">
      <c r="A47" s="125"/>
      <c r="B47" s="47"/>
      <c r="C47" s="125"/>
      <c r="D47" s="125"/>
      <c r="E47" s="122"/>
      <c r="F47" s="122"/>
      <c r="G47" s="47"/>
      <c r="H47" s="131">
        <v>6</v>
      </c>
      <c r="I47" s="132">
        <v>7</v>
      </c>
      <c r="J47" s="132">
        <v>17</v>
      </c>
      <c r="K47" s="47"/>
      <c r="L47" s="47"/>
      <c r="M47" s="47"/>
      <c r="N47" s="47"/>
      <c r="O47" s="47"/>
      <c r="P47" s="47"/>
      <c r="Q47" s="47"/>
    </row>
    <row r="51" spans="1:17" s="111" customFormat="1" ht="19.5" customHeight="1">
      <c r="A51" s="668" t="s">
        <v>220</v>
      </c>
      <c r="B51" s="668"/>
      <c r="C51" s="668"/>
      <c r="D51" s="668"/>
      <c r="E51" s="668"/>
      <c r="F51" s="668"/>
      <c r="G51" s="668"/>
      <c r="H51" s="668"/>
      <c r="I51" s="668"/>
      <c r="J51" s="668"/>
      <c r="K51" s="668"/>
      <c r="L51" s="668"/>
      <c r="M51" s="668"/>
      <c r="N51" s="668"/>
      <c r="O51" s="668"/>
      <c r="P51" s="668"/>
      <c r="Q51" s="668"/>
    </row>
    <row r="52" spans="1:17" s="115" customFormat="1" ht="115.5">
      <c r="A52" s="129" t="s">
        <v>153</v>
      </c>
      <c r="B52" s="129" t="s">
        <v>154</v>
      </c>
      <c r="C52" s="129" t="s">
        <v>154</v>
      </c>
      <c r="D52" s="129"/>
      <c r="E52" s="140" t="s">
        <v>155</v>
      </c>
      <c r="F52" s="140" t="s">
        <v>156</v>
      </c>
      <c r="G52" s="129"/>
      <c r="H52" s="129" t="s">
        <v>209</v>
      </c>
      <c r="I52" s="129" t="s">
        <v>189</v>
      </c>
      <c r="J52" s="129" t="s">
        <v>190</v>
      </c>
      <c r="K52" s="129" t="s">
        <v>158</v>
      </c>
      <c r="L52" s="129"/>
      <c r="M52" s="129" t="s">
        <v>159</v>
      </c>
      <c r="N52" s="129" t="s">
        <v>160</v>
      </c>
      <c r="O52" s="129" t="s">
        <v>161</v>
      </c>
      <c r="P52" s="129" t="s">
        <v>162</v>
      </c>
      <c r="Q52" s="129" t="s">
        <v>163</v>
      </c>
    </row>
    <row r="53" spans="1:17" s="111" customFormat="1" ht="181.5">
      <c r="A53" s="119" t="s">
        <v>221</v>
      </c>
      <c r="B53" s="112" t="s">
        <v>222</v>
      </c>
      <c r="C53" s="119" t="s">
        <v>223</v>
      </c>
      <c r="D53" s="119"/>
      <c r="E53" s="116">
        <v>44972</v>
      </c>
      <c r="F53" s="116">
        <v>45443</v>
      </c>
      <c r="G53" s="116"/>
      <c r="H53" s="134">
        <v>1</v>
      </c>
      <c r="I53" s="134">
        <v>3</v>
      </c>
      <c r="J53" s="134">
        <v>16</v>
      </c>
      <c r="K53" s="113"/>
      <c r="L53" s="113"/>
      <c r="M53" s="113"/>
      <c r="N53" s="113"/>
      <c r="O53" s="113"/>
      <c r="P53" s="113"/>
      <c r="Q53" s="113"/>
    </row>
    <row r="54" spans="1:17" s="111" customFormat="1" ht="148.5">
      <c r="A54" s="112" t="s">
        <v>224</v>
      </c>
      <c r="B54" s="119" t="s">
        <v>225</v>
      </c>
      <c r="C54" s="133" t="s">
        <v>226</v>
      </c>
      <c r="D54" s="119"/>
      <c r="E54" s="130">
        <v>41744</v>
      </c>
      <c r="F54" s="136">
        <v>44561</v>
      </c>
      <c r="G54" s="116"/>
      <c r="H54" s="134">
        <v>7</v>
      </c>
      <c r="I54" s="134">
        <v>8</v>
      </c>
      <c r="J54" s="134">
        <v>16</v>
      </c>
      <c r="K54" s="113"/>
      <c r="L54" s="113"/>
      <c r="M54" s="113"/>
      <c r="N54" s="113"/>
      <c r="O54" s="113"/>
      <c r="P54" s="113"/>
      <c r="Q54" s="113"/>
    </row>
    <row r="55" spans="1:17" s="111" customFormat="1" ht="66">
      <c r="A55" s="119" t="s">
        <v>227</v>
      </c>
      <c r="B55" s="112" t="s">
        <v>228</v>
      </c>
      <c r="C55" s="119" t="s">
        <v>229</v>
      </c>
      <c r="D55" s="119"/>
      <c r="E55" s="137">
        <v>44208</v>
      </c>
      <c r="F55" s="135">
        <v>44926</v>
      </c>
      <c r="G55" s="116"/>
      <c r="H55" s="113">
        <v>1</v>
      </c>
      <c r="I55" s="113"/>
      <c r="J55" s="113"/>
      <c r="K55" s="113"/>
      <c r="L55" s="113"/>
      <c r="M55" s="113"/>
      <c r="N55" s="113"/>
      <c r="O55" s="113"/>
      <c r="P55" s="113"/>
      <c r="Q55" s="113"/>
    </row>
    <row r="56" spans="1:17" s="111" customFormat="1" ht="66">
      <c r="A56" s="119" t="s">
        <v>230</v>
      </c>
      <c r="B56" s="112" t="s">
        <v>231</v>
      </c>
      <c r="C56" s="119" t="s">
        <v>232</v>
      </c>
      <c r="D56" s="119"/>
      <c r="E56" s="116">
        <v>41122</v>
      </c>
      <c r="F56" s="116">
        <v>41698</v>
      </c>
      <c r="G56" s="116"/>
      <c r="H56" s="134">
        <v>1</v>
      </c>
      <c r="I56" s="134">
        <v>6</v>
      </c>
      <c r="J56" s="134">
        <v>27</v>
      </c>
      <c r="K56" s="113"/>
      <c r="L56" s="113"/>
      <c r="M56" s="113"/>
      <c r="N56" s="113"/>
      <c r="O56" s="113"/>
      <c r="P56" s="113"/>
      <c r="Q56" s="113"/>
    </row>
    <row r="57" spans="1:17" s="111" customFormat="1" ht="16.5">
      <c r="A57" s="119"/>
      <c r="B57" s="112"/>
      <c r="C57" s="119"/>
      <c r="D57" s="119"/>
      <c r="E57" s="116"/>
      <c r="F57" s="116"/>
      <c r="G57" s="116"/>
      <c r="H57" s="113"/>
      <c r="I57" s="113"/>
      <c r="J57" s="113"/>
      <c r="K57" s="113"/>
      <c r="L57" s="113"/>
      <c r="M57" s="113"/>
      <c r="N57" s="113"/>
      <c r="O57" s="113"/>
      <c r="P57" s="113"/>
      <c r="Q57" s="113"/>
    </row>
    <row r="58" spans="1:17" s="111" customFormat="1" ht="16.5">
      <c r="A58" s="119"/>
      <c r="B58" s="112"/>
      <c r="C58" s="120"/>
      <c r="D58" s="120"/>
      <c r="E58" s="117"/>
      <c r="F58" s="117"/>
      <c r="G58" s="117"/>
      <c r="H58" s="114"/>
      <c r="I58" s="114"/>
      <c r="J58" s="114"/>
      <c r="K58" s="114"/>
      <c r="L58" s="114"/>
      <c r="M58" s="114"/>
      <c r="N58" s="114"/>
      <c r="O58" s="114"/>
      <c r="P58" s="114"/>
      <c r="Q58" s="114"/>
    </row>
    <row r="59" spans="1:17" s="111" customFormat="1" ht="16.5">
      <c r="A59" s="119"/>
      <c r="B59" s="112"/>
      <c r="C59" s="121"/>
      <c r="D59" s="121"/>
      <c r="E59" s="118"/>
      <c r="F59" s="117"/>
      <c r="G59" s="114"/>
      <c r="H59" s="114"/>
      <c r="I59" s="114"/>
      <c r="J59" s="114"/>
      <c r="K59" s="114"/>
      <c r="L59" s="114"/>
      <c r="M59" s="114"/>
      <c r="N59" s="114"/>
      <c r="O59" s="114"/>
      <c r="P59" s="114"/>
      <c r="Q59" s="114"/>
    </row>
    <row r="60" spans="1:17">
      <c r="A60" s="125"/>
      <c r="B60" s="47"/>
      <c r="C60" s="125"/>
      <c r="D60" s="125"/>
      <c r="E60" s="122"/>
      <c r="F60" s="122"/>
      <c r="G60" s="47"/>
      <c r="H60" s="47"/>
      <c r="I60" s="47"/>
      <c r="J60" s="47">
        <f>J59/30</f>
        <v>0</v>
      </c>
      <c r="K60" s="47"/>
      <c r="L60" s="47"/>
      <c r="M60" s="47"/>
      <c r="N60" s="47"/>
      <c r="O60" s="47"/>
      <c r="P60" s="47"/>
      <c r="Q60" s="47"/>
    </row>
    <row r="61" spans="1:17">
      <c r="A61" s="125"/>
      <c r="B61" s="47"/>
      <c r="C61" s="125"/>
      <c r="D61" s="125"/>
      <c r="E61" s="122"/>
      <c r="F61" s="122"/>
      <c r="G61" s="47"/>
      <c r="H61" s="131">
        <f>SUM(H53:H60)</f>
        <v>10</v>
      </c>
      <c r="I61" s="131">
        <f t="shared" ref="I61:J61" si="1">SUM(I53:I60)</f>
        <v>17</v>
      </c>
      <c r="J61" s="131">
        <f t="shared" si="1"/>
        <v>59</v>
      </c>
      <c r="K61" s="47"/>
      <c r="L61" s="47"/>
      <c r="M61" s="47"/>
      <c r="N61" s="47"/>
      <c r="O61" s="47"/>
      <c r="P61" s="47"/>
      <c r="Q61" s="47"/>
    </row>
    <row r="63" spans="1:17">
      <c r="H63">
        <v>11</v>
      </c>
      <c r="I63">
        <v>9</v>
      </c>
      <c r="J63">
        <v>30</v>
      </c>
    </row>
    <row r="64" spans="1:17">
      <c r="J64">
        <f>J61/30</f>
        <v>1.9666666666666666</v>
      </c>
    </row>
    <row r="67" spans="1:17" s="111" customFormat="1" ht="19.5" customHeight="1">
      <c r="A67" s="668" t="s">
        <v>233</v>
      </c>
      <c r="B67" s="668"/>
      <c r="C67" s="668"/>
      <c r="D67" s="668"/>
      <c r="E67" s="668"/>
      <c r="F67" s="668"/>
      <c r="G67" s="668"/>
      <c r="H67" s="668"/>
      <c r="I67" s="668"/>
      <c r="J67" s="668"/>
      <c r="K67" s="668"/>
      <c r="L67" s="668"/>
      <c r="M67" s="668"/>
      <c r="N67" s="668"/>
      <c r="O67" s="668"/>
      <c r="P67" s="668"/>
      <c r="Q67" s="668"/>
    </row>
    <row r="68" spans="1:17" s="115" customFormat="1" ht="115.5">
      <c r="A68" s="129" t="s">
        <v>153</v>
      </c>
      <c r="B68" s="129" t="s">
        <v>154</v>
      </c>
      <c r="C68" s="129" t="s">
        <v>154</v>
      </c>
      <c r="D68" s="129"/>
      <c r="E68" s="140" t="s">
        <v>155</v>
      </c>
      <c r="F68" s="140" t="s">
        <v>156</v>
      </c>
      <c r="G68" s="129"/>
      <c r="H68" s="129" t="s">
        <v>209</v>
      </c>
      <c r="I68" s="129" t="s">
        <v>189</v>
      </c>
      <c r="J68" s="129" t="s">
        <v>190</v>
      </c>
      <c r="K68" s="129" t="s">
        <v>158</v>
      </c>
      <c r="L68" s="129"/>
      <c r="M68" s="129" t="s">
        <v>159</v>
      </c>
      <c r="N68" s="129" t="s">
        <v>160</v>
      </c>
      <c r="O68" s="129" t="s">
        <v>161</v>
      </c>
      <c r="P68" s="129" t="s">
        <v>162</v>
      </c>
      <c r="Q68" s="129" t="s">
        <v>163</v>
      </c>
    </row>
    <row r="69" spans="1:17" s="115" customFormat="1" ht="33">
      <c r="A69" s="138" t="s">
        <v>235</v>
      </c>
      <c r="B69" s="138" t="s">
        <v>234</v>
      </c>
      <c r="C69" s="129"/>
      <c r="D69" s="129"/>
      <c r="E69" s="140">
        <v>43405</v>
      </c>
      <c r="F69" s="140">
        <v>43678</v>
      </c>
      <c r="G69" s="129"/>
      <c r="H69" s="129"/>
      <c r="I69" s="129">
        <v>9</v>
      </c>
      <c r="J69" s="129"/>
      <c r="K69" s="129"/>
      <c r="L69" s="129"/>
      <c r="M69" s="129"/>
      <c r="N69" s="129"/>
      <c r="O69" s="129"/>
      <c r="P69" s="129"/>
      <c r="Q69" s="129"/>
    </row>
    <row r="70" spans="1:17" s="115" customFormat="1" ht="49.5">
      <c r="A70" s="138" t="s">
        <v>235</v>
      </c>
      <c r="B70" s="138" t="s">
        <v>239</v>
      </c>
      <c r="C70" s="138" t="s">
        <v>252</v>
      </c>
      <c r="D70" s="138"/>
      <c r="E70" s="139">
        <v>43844</v>
      </c>
      <c r="F70" s="139">
        <v>44291</v>
      </c>
      <c r="G70" s="138"/>
      <c r="H70" s="138">
        <v>1</v>
      </c>
      <c r="I70" s="138">
        <v>2</v>
      </c>
      <c r="J70" s="138">
        <v>20</v>
      </c>
      <c r="K70" s="138"/>
      <c r="L70" s="138"/>
      <c r="M70" s="138"/>
      <c r="N70" s="138"/>
      <c r="O70" s="138"/>
      <c r="P70" s="138"/>
      <c r="Q70" s="138"/>
    </row>
    <row r="71" spans="1:17" s="111" customFormat="1" ht="49.5">
      <c r="A71" s="119" t="s">
        <v>236</v>
      </c>
      <c r="B71" s="119" t="s">
        <v>237</v>
      </c>
      <c r="C71" s="119" t="s">
        <v>238</v>
      </c>
      <c r="D71" s="119"/>
      <c r="E71" s="116">
        <v>45442</v>
      </c>
      <c r="F71" s="116">
        <v>45746</v>
      </c>
      <c r="G71" s="116"/>
      <c r="H71" s="134"/>
      <c r="I71" s="134">
        <v>10</v>
      </c>
      <c r="J71" s="134"/>
      <c r="K71" s="113"/>
      <c r="L71" s="113"/>
      <c r="M71" s="113"/>
      <c r="N71" s="113"/>
      <c r="O71" s="113"/>
      <c r="P71" s="113"/>
      <c r="Q71" s="113"/>
    </row>
    <row r="72" spans="1:17" s="111" customFormat="1" ht="49.5">
      <c r="A72" s="112" t="s">
        <v>240</v>
      </c>
      <c r="B72" s="119" t="s">
        <v>241</v>
      </c>
      <c r="C72" s="133" t="s">
        <v>242</v>
      </c>
      <c r="D72" s="119"/>
      <c r="E72" s="130">
        <v>45323</v>
      </c>
      <c r="F72" s="130">
        <v>45863</v>
      </c>
      <c r="G72" s="116"/>
      <c r="H72" s="134">
        <v>1</v>
      </c>
      <c r="I72" s="134">
        <v>5</v>
      </c>
      <c r="J72" s="134">
        <v>24</v>
      </c>
      <c r="K72" s="113"/>
      <c r="L72" s="113"/>
      <c r="M72" s="113"/>
      <c r="N72" s="113"/>
      <c r="O72" s="113"/>
      <c r="P72" s="113"/>
      <c r="Q72" s="113"/>
    </row>
    <row r="73" spans="1:17" s="111" customFormat="1" ht="49.5">
      <c r="A73" s="119" t="s">
        <v>243</v>
      </c>
      <c r="B73" s="112" t="s">
        <v>244</v>
      </c>
      <c r="C73" s="119" t="s">
        <v>245</v>
      </c>
      <c r="D73" s="119"/>
      <c r="E73" s="116">
        <v>45516</v>
      </c>
      <c r="F73" s="135" t="s">
        <v>246</v>
      </c>
      <c r="G73" s="116"/>
      <c r="H73" s="113"/>
      <c r="I73" s="113">
        <v>2</v>
      </c>
      <c r="J73" s="113">
        <v>20</v>
      </c>
      <c r="K73" s="113"/>
      <c r="L73" s="113"/>
      <c r="M73" s="113"/>
      <c r="N73" s="113"/>
      <c r="O73" s="113"/>
      <c r="P73" s="113"/>
      <c r="Q73" s="113"/>
    </row>
    <row r="74" spans="1:17" s="111" customFormat="1" ht="66">
      <c r="A74" s="119" t="s">
        <v>247</v>
      </c>
      <c r="B74" s="112" t="s">
        <v>248</v>
      </c>
      <c r="C74" s="119" t="s">
        <v>249</v>
      </c>
      <c r="D74" s="119"/>
      <c r="E74" s="116"/>
      <c r="F74" s="116"/>
      <c r="G74" s="116"/>
      <c r="H74" s="134"/>
      <c r="I74" s="134"/>
      <c r="J74" s="134"/>
      <c r="K74" s="113"/>
      <c r="L74" s="113"/>
      <c r="M74" s="113"/>
      <c r="N74" s="113"/>
      <c r="O74" s="113"/>
      <c r="P74" s="113"/>
      <c r="Q74" s="113"/>
    </row>
    <row r="75" spans="1:17" s="111" customFormat="1" ht="115.5">
      <c r="A75" s="119" t="s">
        <v>250</v>
      </c>
      <c r="B75" s="112" t="s">
        <v>251</v>
      </c>
      <c r="C75" s="119"/>
      <c r="D75" s="119"/>
      <c r="E75" s="116">
        <v>43348</v>
      </c>
      <c r="F75" s="116">
        <v>43438</v>
      </c>
      <c r="G75" s="116"/>
      <c r="H75" s="113"/>
      <c r="I75" s="113"/>
      <c r="J75" s="113"/>
      <c r="K75" s="113"/>
      <c r="L75" s="113"/>
      <c r="M75" s="113"/>
      <c r="N75" s="113"/>
      <c r="O75" s="113"/>
      <c r="P75" s="113"/>
      <c r="Q75" s="113"/>
    </row>
    <row r="76" spans="1:17" s="111" customFormat="1" ht="16.5">
      <c r="A76" s="119"/>
      <c r="B76" s="112"/>
      <c r="C76" s="120"/>
      <c r="D76" s="120"/>
      <c r="E76" s="117"/>
      <c r="F76" s="117"/>
      <c r="G76" s="117"/>
      <c r="H76" s="114"/>
      <c r="I76" s="114"/>
      <c r="J76" s="114"/>
      <c r="K76" s="114"/>
      <c r="L76" s="114"/>
      <c r="M76" s="114"/>
      <c r="N76" s="114"/>
      <c r="O76" s="114"/>
      <c r="P76" s="114"/>
      <c r="Q76" s="114"/>
    </row>
    <row r="77" spans="1:17" s="111" customFormat="1" ht="16.5">
      <c r="A77" s="119"/>
      <c r="B77" s="112"/>
      <c r="C77" s="121"/>
      <c r="D77" s="121"/>
      <c r="E77" s="118"/>
      <c r="F77" s="117"/>
      <c r="G77" s="114"/>
      <c r="H77" s="114"/>
      <c r="I77" s="114"/>
      <c r="J77" s="114"/>
      <c r="K77" s="114"/>
      <c r="L77" s="114"/>
      <c r="M77" s="114"/>
      <c r="N77" s="114"/>
      <c r="O77" s="114"/>
      <c r="P77" s="114"/>
      <c r="Q77" s="114"/>
    </row>
    <row r="78" spans="1:17">
      <c r="A78" s="125"/>
      <c r="B78" s="47"/>
      <c r="C78" s="125"/>
      <c r="D78" s="125"/>
      <c r="E78" s="122"/>
      <c r="F78" s="122"/>
      <c r="G78" s="47"/>
      <c r="H78" s="47"/>
      <c r="I78" s="47"/>
      <c r="J78" s="47">
        <f>J77/30</f>
        <v>0</v>
      </c>
      <c r="K78" s="47"/>
      <c r="L78" s="47"/>
      <c r="M78" s="47"/>
      <c r="N78" s="47"/>
      <c r="O78" s="47"/>
      <c r="P78" s="47"/>
      <c r="Q78" s="47"/>
    </row>
    <row r="79" spans="1:17">
      <c r="A79" s="125"/>
      <c r="B79" s="47"/>
      <c r="C79" s="125"/>
      <c r="D79" s="125"/>
      <c r="E79" s="122"/>
      <c r="F79" s="122"/>
      <c r="G79" s="47"/>
      <c r="H79" s="131">
        <f>SUM(H70:H78)</f>
        <v>2</v>
      </c>
      <c r="I79" s="131">
        <f>SUM(I69:I78)</f>
        <v>28</v>
      </c>
      <c r="J79" s="131">
        <f>SUM(J70:J78)</f>
        <v>64</v>
      </c>
      <c r="K79" s="47"/>
      <c r="L79" s="47"/>
      <c r="M79" s="47"/>
      <c r="N79" s="47"/>
      <c r="O79" s="47"/>
      <c r="P79" s="47"/>
      <c r="Q79" s="47"/>
    </row>
    <row r="81" spans="1:17">
      <c r="H81">
        <v>4</v>
      </c>
      <c r="I81">
        <v>4</v>
      </c>
      <c r="J81">
        <v>64</v>
      </c>
    </row>
    <row r="83" spans="1:17">
      <c r="J83">
        <f>J81/30</f>
        <v>2.1333333333333333</v>
      </c>
    </row>
    <row r="84" spans="1:17">
      <c r="H84">
        <v>4</v>
      </c>
      <c r="I84">
        <v>6</v>
      </c>
      <c r="J84">
        <v>2</v>
      </c>
    </row>
    <row r="89" spans="1:17" s="111" customFormat="1" ht="19.5" customHeight="1">
      <c r="A89" s="672" t="s">
        <v>253</v>
      </c>
      <c r="B89" s="672"/>
      <c r="C89" s="672"/>
      <c r="D89" s="672"/>
      <c r="E89" s="672"/>
      <c r="F89" s="672"/>
      <c r="G89" s="672"/>
      <c r="H89" s="672"/>
      <c r="I89" s="672"/>
      <c r="J89" s="672"/>
      <c r="K89" s="672"/>
      <c r="L89" s="672"/>
      <c r="M89" s="672"/>
      <c r="N89" s="672"/>
      <c r="O89" s="672"/>
      <c r="P89" s="672"/>
      <c r="Q89" s="672"/>
    </row>
    <row r="90" spans="1:17" s="115" customFormat="1" ht="114.75" customHeight="1">
      <c r="A90" s="129" t="s">
        <v>153</v>
      </c>
      <c r="B90" s="129" t="s">
        <v>154</v>
      </c>
      <c r="C90" s="129" t="s">
        <v>154</v>
      </c>
      <c r="D90" s="129"/>
      <c r="E90" s="140" t="s">
        <v>155</v>
      </c>
      <c r="F90" s="140" t="s">
        <v>156</v>
      </c>
      <c r="G90" s="129"/>
      <c r="H90" s="129" t="s">
        <v>209</v>
      </c>
      <c r="I90" s="129" t="s">
        <v>189</v>
      </c>
      <c r="J90" s="129" t="s">
        <v>190</v>
      </c>
      <c r="K90" s="129" t="s">
        <v>158</v>
      </c>
      <c r="L90" s="129"/>
      <c r="M90" s="129" t="s">
        <v>159</v>
      </c>
      <c r="N90" s="129" t="s">
        <v>160</v>
      </c>
      <c r="O90" s="129" t="s">
        <v>161</v>
      </c>
      <c r="P90" s="129" t="s">
        <v>162</v>
      </c>
      <c r="Q90" s="129" t="s">
        <v>163</v>
      </c>
    </row>
    <row r="91" spans="1:17" s="115" customFormat="1" ht="49.5">
      <c r="A91" s="138" t="s">
        <v>254</v>
      </c>
      <c r="B91" s="138" t="s">
        <v>255</v>
      </c>
      <c r="C91" s="129" t="s">
        <v>256</v>
      </c>
      <c r="D91" s="129"/>
      <c r="E91" s="140"/>
      <c r="F91" s="140"/>
      <c r="G91" s="129"/>
      <c r="H91" s="129"/>
      <c r="I91" s="129"/>
      <c r="J91" s="129"/>
      <c r="K91" s="129"/>
      <c r="L91" s="129"/>
      <c r="M91" s="129"/>
      <c r="N91" s="129"/>
      <c r="O91" s="129"/>
      <c r="P91" s="129"/>
      <c r="Q91" s="129"/>
    </row>
    <row r="92" spans="1:17" s="115" customFormat="1" ht="82.5">
      <c r="A92" s="138" t="s">
        <v>257</v>
      </c>
      <c r="B92" s="138" t="s">
        <v>258</v>
      </c>
      <c r="C92" s="138" t="s">
        <v>259</v>
      </c>
      <c r="D92" s="138"/>
      <c r="E92" s="139">
        <v>44627</v>
      </c>
      <c r="F92" s="139">
        <v>44719</v>
      </c>
      <c r="G92" s="138"/>
      <c r="H92" s="138"/>
      <c r="I92" s="138">
        <v>3</v>
      </c>
      <c r="J92" s="138">
        <v>0</v>
      </c>
      <c r="K92" s="138"/>
      <c r="L92" s="138"/>
      <c r="M92" s="138"/>
      <c r="N92" s="138"/>
      <c r="O92" s="138"/>
      <c r="P92" s="138"/>
      <c r="Q92" s="138"/>
    </row>
    <row r="93" spans="1:17" s="111" customFormat="1" ht="66">
      <c r="A93" s="138" t="s">
        <v>257</v>
      </c>
      <c r="B93" s="119" t="s">
        <v>260</v>
      </c>
      <c r="C93" s="119" t="s">
        <v>261</v>
      </c>
      <c r="D93" s="119"/>
      <c r="E93" s="116">
        <v>44720</v>
      </c>
      <c r="F93" s="116">
        <v>44926</v>
      </c>
      <c r="G93" s="116"/>
      <c r="H93" s="134"/>
      <c r="I93" s="134">
        <v>6</v>
      </c>
      <c r="J93" s="134">
        <v>23</v>
      </c>
      <c r="K93" s="113"/>
      <c r="L93" s="113"/>
      <c r="M93" s="113"/>
      <c r="N93" s="113"/>
      <c r="O93" s="113"/>
      <c r="P93" s="113"/>
      <c r="Q93" s="113"/>
    </row>
    <row r="94" spans="1:17" s="111" customFormat="1" ht="66">
      <c r="A94" s="112" t="s">
        <v>257</v>
      </c>
      <c r="B94" s="119" t="s">
        <v>262</v>
      </c>
      <c r="C94" s="119" t="s">
        <v>263</v>
      </c>
      <c r="D94" s="119"/>
      <c r="E94" s="130">
        <v>44928</v>
      </c>
      <c r="F94" s="130">
        <v>45275</v>
      </c>
      <c r="G94" s="116"/>
      <c r="H94" s="134"/>
      <c r="I94" s="134">
        <v>11</v>
      </c>
      <c r="J94" s="134">
        <v>13</v>
      </c>
      <c r="K94" s="113"/>
      <c r="L94" s="113"/>
      <c r="M94" s="113"/>
      <c r="N94" s="113"/>
      <c r="O94" s="113"/>
      <c r="P94" s="113"/>
      <c r="Q94" s="113"/>
    </row>
    <row r="95" spans="1:17" s="111" customFormat="1" ht="16.5">
      <c r="A95" s="119"/>
      <c r="B95" s="112"/>
      <c r="C95" s="119"/>
      <c r="D95" s="119"/>
      <c r="E95" s="116"/>
      <c r="F95" s="135"/>
      <c r="G95" s="116"/>
      <c r="H95" s="113"/>
      <c r="I95" s="113"/>
      <c r="J95" s="113"/>
      <c r="K95" s="113"/>
      <c r="L95" s="113"/>
      <c r="M95" s="113"/>
      <c r="N95" s="113"/>
      <c r="O95" s="113"/>
      <c r="P95" s="113"/>
      <c r="Q95" s="113"/>
    </row>
    <row r="96" spans="1:17" s="111" customFormat="1" ht="16.5">
      <c r="A96" s="119"/>
      <c r="B96" s="112"/>
      <c r="C96" s="119"/>
      <c r="D96" s="119"/>
      <c r="E96" s="116"/>
      <c r="F96" s="116"/>
      <c r="G96" s="116"/>
      <c r="H96" s="134"/>
      <c r="I96" s="134"/>
      <c r="J96" s="134"/>
      <c r="K96" s="113"/>
      <c r="L96" s="113"/>
      <c r="M96" s="113"/>
      <c r="N96" s="113"/>
      <c r="O96" s="113"/>
      <c r="P96" s="113"/>
      <c r="Q96" s="113"/>
    </row>
    <row r="97" spans="1:17" s="111" customFormat="1" ht="16.5">
      <c r="A97" s="119"/>
      <c r="B97" s="112"/>
      <c r="C97" s="119"/>
      <c r="D97" s="119"/>
      <c r="E97" s="116"/>
      <c r="F97" s="116"/>
      <c r="G97" s="116"/>
      <c r="H97" s="113"/>
      <c r="I97" s="113"/>
      <c r="J97" s="113"/>
      <c r="K97" s="113"/>
      <c r="L97" s="113"/>
      <c r="M97" s="113"/>
      <c r="N97" s="113"/>
      <c r="O97" s="113"/>
      <c r="P97" s="113"/>
      <c r="Q97" s="113"/>
    </row>
    <row r="98" spans="1:17" s="111" customFormat="1" ht="16.5">
      <c r="A98" s="119"/>
      <c r="B98" s="112"/>
      <c r="C98" s="120"/>
      <c r="D98" s="120"/>
      <c r="E98" s="117"/>
      <c r="F98" s="117"/>
      <c r="G98" s="117"/>
      <c r="H98" s="114"/>
      <c r="I98" s="114"/>
      <c r="J98" s="114"/>
      <c r="K98" s="114"/>
      <c r="L98" s="114"/>
      <c r="M98" s="114"/>
      <c r="N98" s="114"/>
      <c r="O98" s="114"/>
      <c r="P98" s="114"/>
      <c r="Q98" s="114"/>
    </row>
    <row r="99" spans="1:17" s="111" customFormat="1" ht="16.5">
      <c r="A99" s="119"/>
      <c r="B99" s="112"/>
      <c r="C99" s="121"/>
      <c r="D99" s="121"/>
      <c r="E99" s="118"/>
      <c r="F99" s="117"/>
      <c r="G99" s="114"/>
      <c r="H99" s="114"/>
      <c r="I99" s="114"/>
      <c r="J99" s="114"/>
      <c r="K99" s="114"/>
      <c r="L99" s="114"/>
      <c r="M99" s="114"/>
      <c r="N99" s="114"/>
      <c r="O99" s="114"/>
      <c r="P99" s="114"/>
      <c r="Q99" s="114"/>
    </row>
    <row r="100" spans="1:17">
      <c r="A100" s="125"/>
      <c r="B100" s="47"/>
      <c r="C100" s="125"/>
      <c r="D100" s="125"/>
      <c r="E100" s="122"/>
      <c r="F100" s="122"/>
      <c r="G100" s="47"/>
      <c r="H100" s="47"/>
      <c r="I100" s="47"/>
      <c r="J100" s="47">
        <f>J99/30</f>
        <v>0</v>
      </c>
      <c r="K100" s="47"/>
      <c r="L100" s="47"/>
      <c r="M100" s="47"/>
      <c r="N100" s="47"/>
      <c r="O100" s="47"/>
      <c r="P100" s="47"/>
      <c r="Q100" s="47"/>
    </row>
    <row r="101" spans="1:17">
      <c r="A101" s="125"/>
      <c r="B101" s="47"/>
      <c r="C101" s="125"/>
      <c r="D101" s="125"/>
      <c r="E101" s="122"/>
      <c r="F101" s="122"/>
      <c r="G101" s="47"/>
      <c r="H101" s="131">
        <f>SUM(H92:H100)</f>
        <v>0</v>
      </c>
      <c r="I101" s="131">
        <f>SUM(I91:I100)</f>
        <v>20</v>
      </c>
      <c r="J101" s="131">
        <f>SUM(J92:J100)</f>
        <v>36</v>
      </c>
      <c r="K101" s="47"/>
      <c r="L101" s="47"/>
      <c r="M101" s="47"/>
      <c r="N101" s="47"/>
      <c r="O101" s="47"/>
      <c r="P101" s="47"/>
      <c r="Q101" s="47"/>
    </row>
    <row r="103" spans="1:17">
      <c r="D103" s="78">
        <v>3</v>
      </c>
      <c r="H103" s="74">
        <f>1+1</f>
        <v>2</v>
      </c>
      <c r="I103">
        <v>1</v>
      </c>
      <c r="J103">
        <v>65</v>
      </c>
      <c r="K103" s="74" t="s">
        <v>312</v>
      </c>
    </row>
    <row r="104" spans="1:17">
      <c r="D104" s="78">
        <v>6.73</v>
      </c>
      <c r="I104">
        <v>2</v>
      </c>
      <c r="J104">
        <v>5</v>
      </c>
    </row>
    <row r="105" spans="1:17">
      <c r="D105" s="78">
        <v>11.42</v>
      </c>
    </row>
    <row r="106" spans="1:17">
      <c r="D106" s="78">
        <f>SUM(D103:D105)</f>
        <v>21.15</v>
      </c>
      <c r="H106">
        <v>2</v>
      </c>
      <c r="I106">
        <v>2</v>
      </c>
      <c r="J106">
        <v>5</v>
      </c>
    </row>
    <row r="109" spans="1:17" ht="46.5" customHeight="1"/>
    <row r="110" spans="1:17" s="111" customFormat="1" ht="19.5" customHeight="1">
      <c r="A110" s="672" t="s">
        <v>264</v>
      </c>
      <c r="B110" s="672"/>
      <c r="C110" s="672"/>
      <c r="D110" s="672"/>
      <c r="E110" s="672"/>
      <c r="F110" s="672"/>
      <c r="G110" s="672"/>
      <c r="H110" s="672"/>
      <c r="I110" s="672"/>
      <c r="J110" s="672"/>
      <c r="K110" s="672"/>
      <c r="L110" s="672"/>
      <c r="M110" s="672"/>
      <c r="N110" s="672"/>
      <c r="O110" s="672"/>
      <c r="P110" s="672"/>
      <c r="Q110" s="672"/>
    </row>
    <row r="111" spans="1:17" s="115" customFormat="1" ht="114.75" customHeight="1">
      <c r="A111" s="129" t="s">
        <v>153</v>
      </c>
      <c r="B111" s="129" t="s">
        <v>154</v>
      </c>
      <c r="C111" s="129" t="s">
        <v>154</v>
      </c>
      <c r="D111" s="129"/>
      <c r="E111" s="140" t="s">
        <v>155</v>
      </c>
      <c r="F111" s="140" t="s">
        <v>156</v>
      </c>
      <c r="G111" s="129"/>
      <c r="H111" s="129" t="s">
        <v>209</v>
      </c>
      <c r="I111" s="129" t="s">
        <v>189</v>
      </c>
      <c r="J111" s="129" t="s">
        <v>190</v>
      </c>
      <c r="K111" s="129" t="s">
        <v>158</v>
      </c>
      <c r="L111" s="129"/>
      <c r="M111" s="129" t="s">
        <v>159</v>
      </c>
      <c r="N111" s="129" t="s">
        <v>160</v>
      </c>
      <c r="O111" s="129" t="s">
        <v>161</v>
      </c>
      <c r="P111" s="129" t="s">
        <v>162</v>
      </c>
      <c r="Q111" s="129" t="s">
        <v>163</v>
      </c>
    </row>
    <row r="112" spans="1:17" s="115" customFormat="1" ht="66">
      <c r="A112" s="138" t="s">
        <v>265</v>
      </c>
      <c r="B112" s="138" t="s">
        <v>266</v>
      </c>
      <c r="C112" s="138" t="s">
        <v>267</v>
      </c>
      <c r="D112" s="153"/>
      <c r="E112" s="140">
        <v>42219</v>
      </c>
      <c r="F112" s="139">
        <v>44261</v>
      </c>
      <c r="G112" s="129"/>
      <c r="H112" s="129">
        <v>7</v>
      </c>
      <c r="I112" s="129">
        <v>7</v>
      </c>
      <c r="J112" s="129">
        <v>3</v>
      </c>
      <c r="K112" s="129"/>
      <c r="L112" s="129"/>
      <c r="M112" s="129"/>
      <c r="N112" s="129"/>
      <c r="O112" s="129"/>
      <c r="P112" s="129"/>
      <c r="Q112" s="129"/>
    </row>
    <row r="113" spans="1:17" s="111" customFormat="1" ht="99">
      <c r="A113" s="119" t="s">
        <v>275</v>
      </c>
      <c r="B113" s="112" t="s">
        <v>276</v>
      </c>
      <c r="C113" s="119" t="s">
        <v>277</v>
      </c>
      <c r="D113" s="154"/>
      <c r="E113" s="142">
        <v>44623</v>
      </c>
      <c r="F113" s="135">
        <v>45382</v>
      </c>
      <c r="G113" s="116"/>
      <c r="H113" s="113">
        <v>2</v>
      </c>
      <c r="I113" s="113">
        <v>0</v>
      </c>
      <c r="J113" s="113">
        <v>28</v>
      </c>
      <c r="K113" s="113"/>
      <c r="L113" s="113"/>
      <c r="M113" s="113"/>
      <c r="N113" s="113"/>
      <c r="O113" s="113"/>
      <c r="P113" s="113"/>
      <c r="Q113" s="113"/>
    </row>
    <row r="114" spans="1:17" s="161" customFormat="1" ht="66">
      <c r="A114" s="157" t="s">
        <v>274</v>
      </c>
      <c r="B114" s="157" t="s">
        <v>281</v>
      </c>
      <c r="C114" s="157"/>
      <c r="D114" s="158">
        <v>44896</v>
      </c>
      <c r="E114" s="147">
        <v>45261</v>
      </c>
      <c r="F114" s="147"/>
      <c r="G114" s="141"/>
      <c r="H114" s="141"/>
      <c r="I114" s="141"/>
      <c r="J114" s="159"/>
      <c r="K114" s="159"/>
      <c r="L114" s="159"/>
      <c r="M114" s="159"/>
      <c r="N114" s="159"/>
      <c r="O114" s="159"/>
      <c r="P114" s="159"/>
      <c r="Q114" s="160"/>
    </row>
    <row r="115" spans="1:17" s="161" customFormat="1" ht="82.5">
      <c r="A115" s="162" t="s">
        <v>268</v>
      </c>
      <c r="B115" s="162" t="s">
        <v>269</v>
      </c>
      <c r="C115" s="163" t="s">
        <v>270</v>
      </c>
      <c r="D115" s="164"/>
      <c r="E115" s="145">
        <v>44778</v>
      </c>
      <c r="F115" s="145">
        <v>45235</v>
      </c>
      <c r="G115" s="162"/>
      <c r="H115" s="162">
        <v>1</v>
      </c>
      <c r="I115" s="162">
        <v>3</v>
      </c>
      <c r="J115" s="162">
        <v>0</v>
      </c>
      <c r="K115" s="162"/>
      <c r="L115" s="162"/>
      <c r="M115" s="162"/>
      <c r="N115" s="162"/>
      <c r="O115" s="162"/>
      <c r="P115" s="162"/>
      <c r="Q115" s="162"/>
    </row>
    <row r="116" spans="1:17" s="166" customFormat="1" ht="82.5">
      <c r="A116" s="162" t="s">
        <v>271</v>
      </c>
      <c r="B116" s="157" t="s">
        <v>272</v>
      </c>
      <c r="C116" s="157" t="s">
        <v>273</v>
      </c>
      <c r="D116" s="165"/>
      <c r="E116" s="147">
        <v>44986</v>
      </c>
      <c r="F116" s="147">
        <v>45139</v>
      </c>
      <c r="G116" s="147"/>
      <c r="H116" s="141"/>
      <c r="I116" s="141">
        <v>5</v>
      </c>
      <c r="J116" s="141"/>
      <c r="K116" s="159"/>
      <c r="L116" s="159" t="s">
        <v>313</v>
      </c>
      <c r="M116" s="159"/>
      <c r="N116" s="159"/>
      <c r="O116" s="159"/>
      <c r="P116" s="159"/>
      <c r="Q116" s="159"/>
    </row>
    <row r="117" spans="1:17" s="111" customFormat="1" ht="66">
      <c r="A117" s="119" t="s">
        <v>278</v>
      </c>
      <c r="B117" s="112" t="s">
        <v>279</v>
      </c>
      <c r="C117" s="119" t="s">
        <v>280</v>
      </c>
      <c r="D117" s="154"/>
      <c r="E117" s="116">
        <v>45383</v>
      </c>
      <c r="F117" s="116">
        <v>45658</v>
      </c>
      <c r="G117" s="116"/>
      <c r="H117" s="134"/>
      <c r="I117" s="134">
        <v>9</v>
      </c>
      <c r="J117" s="134">
        <v>3</v>
      </c>
      <c r="K117" s="113"/>
      <c r="L117" s="113"/>
      <c r="M117" s="113"/>
      <c r="N117" s="113"/>
      <c r="O117" s="113"/>
      <c r="P117" s="113"/>
      <c r="Q117" s="113"/>
    </row>
    <row r="118" spans="1:17" s="111" customFormat="1" ht="16.5">
      <c r="A118" s="119"/>
      <c r="B118" s="112"/>
      <c r="C118" s="119"/>
      <c r="D118" s="154"/>
      <c r="E118" s="116"/>
      <c r="F118" s="116"/>
      <c r="G118" s="116"/>
      <c r="H118" s="113"/>
      <c r="I118" s="113"/>
      <c r="J118" s="113"/>
      <c r="K118" s="113"/>
      <c r="L118" s="113"/>
      <c r="M118" s="113"/>
      <c r="N118" s="113"/>
      <c r="O118" s="113"/>
      <c r="P118" s="113"/>
      <c r="Q118" s="113"/>
    </row>
    <row r="119" spans="1:17" s="111" customFormat="1" ht="16.5">
      <c r="A119" s="119"/>
      <c r="B119" s="112"/>
      <c r="C119" s="120"/>
      <c r="D119" s="155"/>
      <c r="E119" s="117"/>
      <c r="F119" s="117"/>
      <c r="G119" s="117"/>
      <c r="H119" s="114"/>
      <c r="I119" s="114"/>
      <c r="J119" s="114"/>
      <c r="K119" s="114"/>
      <c r="L119" s="114"/>
      <c r="M119" s="114"/>
      <c r="N119" s="114"/>
      <c r="O119" s="114"/>
      <c r="P119" s="114"/>
      <c r="Q119" s="114"/>
    </row>
    <row r="120" spans="1:17" s="111" customFormat="1" ht="16.5">
      <c r="A120" s="119"/>
      <c r="B120" s="112"/>
      <c r="C120" s="121"/>
      <c r="D120" s="156"/>
      <c r="E120" s="118"/>
      <c r="F120" s="117"/>
      <c r="G120" s="114"/>
      <c r="H120" s="114"/>
      <c r="I120" s="114"/>
      <c r="J120" s="114"/>
      <c r="K120" s="114"/>
      <c r="L120" s="114"/>
      <c r="M120" s="114"/>
      <c r="N120" s="114"/>
      <c r="O120" s="114"/>
      <c r="P120" s="114"/>
      <c r="Q120" s="114"/>
    </row>
    <row r="121" spans="1:17">
      <c r="A121" s="125"/>
      <c r="B121" s="47"/>
      <c r="C121" s="125"/>
      <c r="D121" s="125"/>
      <c r="E121" s="122"/>
      <c r="F121" s="122"/>
      <c r="G121" s="47"/>
      <c r="H121" s="47"/>
      <c r="I121" s="47"/>
      <c r="J121" s="47">
        <f>J120/30</f>
        <v>0</v>
      </c>
      <c r="K121" s="47"/>
      <c r="L121" s="47"/>
      <c r="M121" s="47"/>
      <c r="N121" s="47"/>
      <c r="O121" s="47"/>
      <c r="P121" s="47"/>
      <c r="Q121" s="47"/>
    </row>
    <row r="122" spans="1:17">
      <c r="A122" s="125"/>
      <c r="B122" s="47"/>
      <c r="C122" s="125"/>
      <c r="D122" s="125"/>
      <c r="E122" s="122"/>
      <c r="F122" s="122"/>
      <c r="G122" s="47"/>
      <c r="H122" s="131">
        <f>H112+H113</f>
        <v>9</v>
      </c>
      <c r="I122" s="131">
        <v>7</v>
      </c>
      <c r="J122" s="131">
        <v>31</v>
      </c>
      <c r="K122" s="47"/>
      <c r="L122" s="47"/>
      <c r="M122" s="47"/>
      <c r="N122" s="47"/>
      <c r="O122" s="47"/>
      <c r="P122" s="47"/>
      <c r="Q122" s="47"/>
    </row>
    <row r="123" spans="1:17">
      <c r="H123" s="143">
        <v>9</v>
      </c>
      <c r="I123" s="143">
        <v>8</v>
      </c>
      <c r="J123" s="143">
        <v>27</v>
      </c>
    </row>
    <row r="124" spans="1:17">
      <c r="H124">
        <v>4</v>
      </c>
      <c r="I124">
        <v>4</v>
      </c>
      <c r="J124">
        <v>64</v>
      </c>
    </row>
    <row r="126" spans="1:17">
      <c r="J126">
        <f>J124/30</f>
        <v>2.1333333333333333</v>
      </c>
    </row>
    <row r="127" spans="1:17" s="111" customFormat="1" ht="19.5" customHeight="1">
      <c r="A127" s="673" t="s">
        <v>282</v>
      </c>
      <c r="B127" s="673"/>
      <c r="C127" s="673"/>
      <c r="D127" s="673"/>
      <c r="E127" s="673"/>
      <c r="F127" s="673"/>
      <c r="G127" s="673"/>
      <c r="H127" s="673"/>
      <c r="I127" s="673"/>
      <c r="J127" s="673"/>
      <c r="K127" s="673"/>
      <c r="L127" s="673"/>
      <c r="M127" s="673"/>
      <c r="N127" s="673"/>
      <c r="O127" s="673"/>
      <c r="P127" s="673"/>
      <c r="Q127" s="673"/>
    </row>
    <row r="128" spans="1:17" s="115" customFormat="1" ht="114.75" customHeight="1">
      <c r="A128" s="129" t="s">
        <v>153</v>
      </c>
      <c r="B128" s="129" t="s">
        <v>154</v>
      </c>
      <c r="C128" s="129" t="s">
        <v>154</v>
      </c>
      <c r="D128" s="129"/>
      <c r="E128" s="140" t="s">
        <v>155</v>
      </c>
      <c r="F128" s="140" t="s">
        <v>156</v>
      </c>
      <c r="G128" s="129"/>
      <c r="H128" s="129" t="s">
        <v>209</v>
      </c>
      <c r="I128" s="129" t="s">
        <v>189</v>
      </c>
      <c r="J128" s="129" t="s">
        <v>190</v>
      </c>
      <c r="K128" s="129" t="s">
        <v>303</v>
      </c>
      <c r="L128" s="129"/>
      <c r="M128" s="129"/>
      <c r="N128" s="129"/>
      <c r="O128" s="129"/>
      <c r="P128" s="129"/>
      <c r="Q128" s="129"/>
    </row>
    <row r="129" spans="1:24" s="115" customFormat="1" ht="99">
      <c r="A129" s="138" t="s">
        <v>283</v>
      </c>
      <c r="B129" s="138" t="s">
        <v>284</v>
      </c>
      <c r="C129" s="138" t="s">
        <v>285</v>
      </c>
      <c r="D129" s="129"/>
      <c r="E129" s="146">
        <v>45425</v>
      </c>
      <c r="F129" s="139">
        <v>45809</v>
      </c>
      <c r="G129" s="129"/>
      <c r="H129" s="129">
        <v>1</v>
      </c>
      <c r="I129" s="129">
        <v>7</v>
      </c>
      <c r="J129" s="129">
        <v>16</v>
      </c>
      <c r="K129" s="129"/>
      <c r="L129" s="129"/>
      <c r="M129" s="129"/>
      <c r="N129" s="129"/>
      <c r="O129" s="129"/>
      <c r="P129" s="129"/>
      <c r="Q129" s="129"/>
    </row>
    <row r="130" spans="1:24" s="115" customFormat="1" ht="49.5">
      <c r="A130" s="138" t="s">
        <v>286</v>
      </c>
      <c r="B130" s="138" t="s">
        <v>287</v>
      </c>
      <c r="C130" s="152" t="s">
        <v>288</v>
      </c>
      <c r="D130" s="138"/>
      <c r="E130" s="145" t="s">
        <v>289</v>
      </c>
      <c r="F130" s="139">
        <v>45460</v>
      </c>
      <c r="G130" s="138"/>
      <c r="H130" s="138"/>
      <c r="I130" s="138">
        <v>2</v>
      </c>
      <c r="J130" s="138">
        <v>26</v>
      </c>
      <c r="K130" s="138"/>
      <c r="L130" s="139">
        <v>45369</v>
      </c>
      <c r="M130" s="139">
        <v>45425</v>
      </c>
      <c r="N130" s="138"/>
      <c r="O130" s="138" t="s">
        <v>304</v>
      </c>
      <c r="P130" s="138"/>
      <c r="Q130" s="138"/>
    </row>
    <row r="131" spans="1:24" s="111" customFormat="1" ht="99">
      <c r="A131" s="138" t="s">
        <v>290</v>
      </c>
      <c r="B131" s="119" t="s">
        <v>291</v>
      </c>
      <c r="C131" s="119" t="s">
        <v>292</v>
      </c>
      <c r="D131" s="119"/>
      <c r="E131" s="116">
        <v>44970</v>
      </c>
      <c r="F131" s="116">
        <v>45106</v>
      </c>
      <c r="G131" s="116"/>
      <c r="H131" s="134"/>
      <c r="I131" s="134">
        <v>4</v>
      </c>
      <c r="J131" s="134">
        <v>16</v>
      </c>
      <c r="K131" s="113"/>
      <c r="L131" s="113"/>
      <c r="M131" s="113"/>
      <c r="N131" s="113"/>
      <c r="O131" s="113"/>
      <c r="P131" s="113"/>
      <c r="Q131" s="113"/>
    </row>
    <row r="132" spans="1:24" s="111" customFormat="1" ht="99">
      <c r="A132" s="112" t="s">
        <v>290</v>
      </c>
      <c r="B132" s="119" t="s">
        <v>293</v>
      </c>
      <c r="C132" s="119" t="s">
        <v>292</v>
      </c>
      <c r="D132" s="119"/>
      <c r="E132" s="130">
        <v>44056</v>
      </c>
      <c r="F132" s="130">
        <v>44183</v>
      </c>
      <c r="G132" s="116"/>
      <c r="H132" s="134"/>
      <c r="I132" s="134">
        <v>4</v>
      </c>
      <c r="J132" s="134">
        <v>5</v>
      </c>
      <c r="K132" s="113"/>
      <c r="L132" s="113"/>
      <c r="M132" s="113"/>
      <c r="N132" s="113"/>
      <c r="O132" s="113"/>
      <c r="P132" s="113"/>
      <c r="Q132" s="113"/>
      <c r="V132" s="111">
        <f>2019-2024</f>
        <v>-5</v>
      </c>
      <c r="X132" s="111">
        <f>5*12</f>
        <v>60</v>
      </c>
    </row>
    <row r="133" spans="1:24" s="111" customFormat="1" ht="66">
      <c r="A133" s="119" t="s">
        <v>294</v>
      </c>
      <c r="B133" s="112" t="s">
        <v>295</v>
      </c>
      <c r="C133" s="119" t="s">
        <v>296</v>
      </c>
      <c r="D133" s="119"/>
      <c r="E133" s="147">
        <v>43865</v>
      </c>
      <c r="F133" s="135">
        <v>43985</v>
      </c>
      <c r="G133" s="116"/>
      <c r="H133" s="113"/>
      <c r="I133" s="113">
        <v>3</v>
      </c>
      <c r="J133" s="113">
        <v>28</v>
      </c>
      <c r="K133" s="113"/>
      <c r="L133" s="113"/>
      <c r="M133" s="113"/>
      <c r="N133" s="113"/>
      <c r="O133" s="113" t="s">
        <v>305</v>
      </c>
      <c r="P133" s="113"/>
      <c r="Q133" s="113"/>
    </row>
    <row r="134" spans="1:24" s="111" customFormat="1" ht="99">
      <c r="A134" s="119" t="s">
        <v>297</v>
      </c>
      <c r="B134" s="112" t="s">
        <v>298</v>
      </c>
      <c r="C134" s="119" t="s">
        <v>299</v>
      </c>
      <c r="D134" s="119"/>
      <c r="E134" s="116">
        <v>43521</v>
      </c>
      <c r="F134" s="147">
        <v>43885</v>
      </c>
      <c r="G134" s="116"/>
      <c r="H134" s="134"/>
      <c r="I134" s="134">
        <v>11</v>
      </c>
      <c r="J134" s="134">
        <v>28</v>
      </c>
      <c r="K134" s="113"/>
      <c r="L134" s="113"/>
      <c r="M134" s="113"/>
      <c r="N134" s="113"/>
      <c r="O134" s="113"/>
      <c r="P134" s="113"/>
      <c r="Q134" s="113"/>
    </row>
    <row r="135" spans="1:24" s="111" customFormat="1" ht="49.5">
      <c r="A135" s="670" t="s">
        <v>300</v>
      </c>
      <c r="B135" s="150"/>
      <c r="C135" s="121" t="s">
        <v>302</v>
      </c>
      <c r="D135" s="121"/>
      <c r="E135" s="118">
        <v>43102</v>
      </c>
      <c r="F135" s="117">
        <v>43297</v>
      </c>
      <c r="G135" s="114"/>
      <c r="H135" s="114"/>
      <c r="I135" s="114">
        <v>6</v>
      </c>
      <c r="J135" s="114">
        <v>14</v>
      </c>
      <c r="K135" s="114"/>
      <c r="L135" s="114" t="s">
        <v>308</v>
      </c>
      <c r="M135" s="113"/>
      <c r="N135" s="113"/>
      <c r="O135" s="113"/>
      <c r="P135" s="113"/>
      <c r="Q135" s="113"/>
    </row>
    <row r="136" spans="1:24" s="111" customFormat="1" ht="49.5">
      <c r="A136" s="671"/>
      <c r="B136" s="150"/>
      <c r="C136" s="121" t="s">
        <v>302</v>
      </c>
      <c r="D136" s="125"/>
      <c r="E136" s="122">
        <v>43311</v>
      </c>
      <c r="F136" s="122">
        <v>43462</v>
      </c>
      <c r="G136" s="47"/>
      <c r="H136" s="47"/>
      <c r="I136" s="47">
        <v>4</v>
      </c>
      <c r="J136" s="47">
        <v>26</v>
      </c>
      <c r="K136" s="47"/>
      <c r="L136" s="114" t="s">
        <v>308</v>
      </c>
      <c r="M136" s="113"/>
      <c r="N136" s="113"/>
      <c r="O136" s="113"/>
      <c r="P136" s="113"/>
      <c r="Q136" s="113"/>
    </row>
    <row r="137" spans="1:24" s="111" customFormat="1" ht="49.5">
      <c r="A137" s="671"/>
      <c r="B137" s="150" t="s">
        <v>301</v>
      </c>
      <c r="C137" s="119" t="s">
        <v>302</v>
      </c>
      <c r="D137" s="119"/>
      <c r="E137" s="116">
        <v>42816</v>
      </c>
      <c r="F137" s="116">
        <v>42969</v>
      </c>
      <c r="G137" s="116"/>
      <c r="H137" s="113"/>
      <c r="I137" s="113">
        <v>6</v>
      </c>
      <c r="J137" s="113"/>
      <c r="K137" s="113"/>
      <c r="L137" s="114" t="s">
        <v>308</v>
      </c>
      <c r="M137" s="113"/>
      <c r="N137" s="113"/>
      <c r="O137" s="113"/>
      <c r="P137" s="113"/>
      <c r="Q137" s="113"/>
    </row>
    <row r="138" spans="1:24" s="111" customFormat="1" ht="49.5">
      <c r="A138" s="671"/>
      <c r="B138" s="151"/>
      <c r="C138" s="120" t="s">
        <v>302</v>
      </c>
      <c r="D138" s="120"/>
      <c r="E138" s="117">
        <v>42998</v>
      </c>
      <c r="F138" s="117">
        <v>43096</v>
      </c>
      <c r="G138" s="117"/>
      <c r="H138" s="114"/>
      <c r="I138" s="114">
        <v>3</v>
      </c>
      <c r="J138" s="114">
        <v>7</v>
      </c>
      <c r="K138" s="114"/>
      <c r="L138" s="114" t="s">
        <v>308</v>
      </c>
      <c r="M138" s="114"/>
      <c r="N138" s="114"/>
      <c r="O138" s="114"/>
      <c r="P138" s="114"/>
      <c r="Q138" s="114"/>
    </row>
    <row r="139" spans="1:24" ht="16.5">
      <c r="A139" s="119"/>
      <c r="B139" s="144"/>
      <c r="C139" s="121"/>
      <c r="D139" s="125"/>
      <c r="E139" s="122"/>
      <c r="F139" s="122"/>
      <c r="G139" s="47"/>
      <c r="H139" s="47"/>
      <c r="I139" s="47"/>
      <c r="J139" s="47"/>
      <c r="K139" s="47"/>
      <c r="L139" s="47"/>
      <c r="M139" s="47"/>
      <c r="N139" s="47"/>
      <c r="O139" s="47"/>
      <c r="P139" s="47"/>
      <c r="Q139" s="47"/>
    </row>
    <row r="140" spans="1:24" ht="16.5">
      <c r="A140" s="144"/>
      <c r="B140" s="144"/>
      <c r="C140" s="121"/>
      <c r="D140" s="125"/>
      <c r="E140" s="122"/>
      <c r="F140" s="122"/>
      <c r="G140" s="47"/>
      <c r="H140" s="47"/>
      <c r="I140" s="47"/>
      <c r="J140" s="47"/>
      <c r="K140" s="47"/>
      <c r="L140" s="47"/>
      <c r="M140" s="47"/>
      <c r="N140" s="47"/>
      <c r="O140" s="47"/>
      <c r="P140" s="47"/>
      <c r="Q140" s="47"/>
    </row>
    <row r="141" spans="1:24" ht="16.5">
      <c r="A141" s="144"/>
      <c r="B141" s="144"/>
      <c r="C141" s="121"/>
      <c r="D141" s="125"/>
      <c r="E141" s="122"/>
      <c r="F141" s="122"/>
      <c r="G141" s="47"/>
      <c r="H141" s="47"/>
      <c r="I141" s="47"/>
      <c r="J141" s="47"/>
      <c r="K141" s="47"/>
      <c r="L141" s="47"/>
      <c r="M141" s="47"/>
      <c r="N141" s="47"/>
      <c r="O141" s="47"/>
      <c r="P141" s="47"/>
      <c r="Q141" s="47"/>
    </row>
    <row r="142" spans="1:24" ht="16.5">
      <c r="A142" s="144"/>
      <c r="B142" s="144"/>
      <c r="C142" s="121"/>
      <c r="D142" s="125"/>
      <c r="E142" s="122"/>
      <c r="F142" s="122"/>
      <c r="G142" s="47"/>
      <c r="H142" s="47"/>
      <c r="I142" s="47"/>
      <c r="J142" s="47"/>
      <c r="K142" s="47"/>
      <c r="L142" s="47"/>
      <c r="M142" s="47"/>
      <c r="N142" s="47"/>
      <c r="O142" s="47"/>
      <c r="P142" s="47"/>
      <c r="Q142" s="47"/>
    </row>
    <row r="143" spans="1:24">
      <c r="A143" s="125"/>
      <c r="B143" s="47"/>
      <c r="C143" s="125"/>
      <c r="D143" s="125"/>
      <c r="E143" s="122"/>
      <c r="F143" s="122"/>
      <c r="G143" s="47"/>
      <c r="H143" s="131">
        <f>SUM(H129:H138)</f>
        <v>1</v>
      </c>
      <c r="I143" s="131">
        <f>SUM(I129:I134)</f>
        <v>31</v>
      </c>
      <c r="J143" s="131">
        <f>SUM(J129:J134)</f>
        <v>119</v>
      </c>
      <c r="K143" s="47"/>
      <c r="L143" s="47"/>
      <c r="M143" s="47"/>
      <c r="N143" s="47"/>
      <c r="O143" s="47"/>
      <c r="P143" s="47"/>
      <c r="Q143" s="47"/>
    </row>
    <row r="144" spans="1:24">
      <c r="H144" s="143"/>
      <c r="I144" s="143"/>
      <c r="J144" s="143"/>
    </row>
    <row r="145" spans="1:17">
      <c r="H145">
        <v>12</v>
      </c>
      <c r="I145">
        <v>31</v>
      </c>
      <c r="J145">
        <f>J143/30</f>
        <v>3.9666666666666668</v>
      </c>
      <c r="K145" s="74" t="s">
        <v>309</v>
      </c>
      <c r="L145">
        <f>90-119</f>
        <v>-29</v>
      </c>
    </row>
    <row r="146" spans="1:17">
      <c r="I146">
        <f>31+3</f>
        <v>34</v>
      </c>
      <c r="J146" s="74" t="s">
        <v>310</v>
      </c>
      <c r="K146" s="74" t="s">
        <v>311</v>
      </c>
    </row>
    <row r="147" spans="1:17">
      <c r="O147" s="148">
        <f>30+22+20</f>
        <v>72</v>
      </c>
      <c r="P147" s="74" t="s">
        <v>306</v>
      </c>
    </row>
    <row r="148" spans="1:17">
      <c r="O148">
        <f ca="1">O147:O150</f>
        <v>0</v>
      </c>
    </row>
    <row r="150" spans="1:17">
      <c r="H150" s="11">
        <v>3</v>
      </c>
      <c r="I150" s="74">
        <v>10</v>
      </c>
      <c r="J150">
        <v>29</v>
      </c>
    </row>
    <row r="152" spans="1:17">
      <c r="H152" s="149">
        <v>5</v>
      </c>
      <c r="I152" s="149" t="s">
        <v>307</v>
      </c>
      <c r="J152" s="149"/>
    </row>
    <row r="160" spans="1:17" s="111" customFormat="1" ht="19.5" customHeight="1">
      <c r="A160" s="669" t="s">
        <v>314</v>
      </c>
      <c r="B160" s="669"/>
      <c r="C160" s="669"/>
      <c r="D160" s="669"/>
      <c r="E160" s="669"/>
      <c r="F160" s="669"/>
      <c r="G160" s="669"/>
      <c r="H160" s="669"/>
      <c r="I160" s="669"/>
      <c r="J160" s="669"/>
      <c r="K160" s="669"/>
      <c r="L160" s="669"/>
      <c r="M160" s="669"/>
      <c r="N160" s="669"/>
      <c r="O160" s="669"/>
      <c r="P160" s="669"/>
      <c r="Q160" s="669"/>
    </row>
    <row r="161" spans="1:24" s="115" customFormat="1" ht="114.75" customHeight="1">
      <c r="A161" s="129" t="s">
        <v>153</v>
      </c>
      <c r="B161" s="129" t="s">
        <v>154</v>
      </c>
      <c r="C161" s="129" t="s">
        <v>154</v>
      </c>
      <c r="D161" s="129"/>
      <c r="E161" s="140" t="s">
        <v>155</v>
      </c>
      <c r="F161" s="140" t="s">
        <v>156</v>
      </c>
      <c r="G161" s="129"/>
      <c r="H161" s="129" t="s">
        <v>209</v>
      </c>
      <c r="I161" s="129" t="s">
        <v>189</v>
      </c>
      <c r="J161" s="129" t="s">
        <v>190</v>
      </c>
      <c r="K161" s="129" t="s">
        <v>303</v>
      </c>
      <c r="L161" s="129"/>
      <c r="M161" s="129"/>
      <c r="N161" s="129"/>
      <c r="O161" s="129"/>
      <c r="P161" s="129"/>
      <c r="Q161" s="129"/>
    </row>
    <row r="162" spans="1:24" s="115" customFormat="1" ht="99">
      <c r="A162" s="138" t="s">
        <v>283</v>
      </c>
      <c r="B162" s="138" t="s">
        <v>284</v>
      </c>
      <c r="C162" s="138" t="s">
        <v>285</v>
      </c>
      <c r="D162" s="129"/>
      <c r="E162" s="146">
        <v>45425</v>
      </c>
      <c r="F162" s="139">
        <v>45809</v>
      </c>
      <c r="G162" s="129"/>
      <c r="H162" s="129">
        <v>1</v>
      </c>
      <c r="I162" s="129">
        <v>7</v>
      </c>
      <c r="J162" s="129">
        <v>16</v>
      </c>
      <c r="K162" s="129"/>
      <c r="L162" s="129"/>
      <c r="M162" s="129"/>
      <c r="N162" s="129"/>
      <c r="O162" s="129"/>
      <c r="P162" s="129"/>
      <c r="Q162" s="129"/>
    </row>
    <row r="163" spans="1:24" s="115" customFormat="1" ht="49.5">
      <c r="A163" s="138" t="s">
        <v>286</v>
      </c>
      <c r="B163" s="138" t="s">
        <v>287</v>
      </c>
      <c r="C163" s="152" t="s">
        <v>288</v>
      </c>
      <c r="D163" s="138"/>
      <c r="E163" s="145" t="s">
        <v>289</v>
      </c>
      <c r="F163" s="139">
        <v>45460</v>
      </c>
      <c r="G163" s="138"/>
      <c r="H163" s="138"/>
      <c r="I163" s="138">
        <v>2</v>
      </c>
      <c r="J163" s="138">
        <v>26</v>
      </c>
      <c r="K163" s="138"/>
      <c r="L163" s="139">
        <v>45369</v>
      </c>
      <c r="M163" s="139">
        <v>45425</v>
      </c>
      <c r="N163" s="138"/>
      <c r="O163" s="138" t="s">
        <v>304</v>
      </c>
      <c r="P163" s="138"/>
      <c r="Q163" s="138"/>
    </row>
    <row r="164" spans="1:24" s="111" customFormat="1" ht="99">
      <c r="A164" s="138" t="s">
        <v>290</v>
      </c>
      <c r="B164" s="119" t="s">
        <v>291</v>
      </c>
      <c r="C164" s="119" t="s">
        <v>292</v>
      </c>
      <c r="D164" s="119"/>
      <c r="E164" s="116">
        <v>44970</v>
      </c>
      <c r="F164" s="116">
        <v>45106</v>
      </c>
      <c r="G164" s="116"/>
      <c r="H164" s="134"/>
      <c r="I164" s="134">
        <v>4</v>
      </c>
      <c r="J164" s="134">
        <v>16</v>
      </c>
      <c r="K164" s="113"/>
      <c r="L164" s="113"/>
      <c r="M164" s="113"/>
      <c r="N164" s="113"/>
      <c r="O164" s="113"/>
      <c r="P164" s="113"/>
      <c r="Q164" s="113"/>
    </row>
    <row r="165" spans="1:24" s="111" customFormat="1" ht="99">
      <c r="A165" s="112" t="s">
        <v>290</v>
      </c>
      <c r="B165" s="119" t="s">
        <v>293</v>
      </c>
      <c r="C165" s="119" t="s">
        <v>292</v>
      </c>
      <c r="D165" s="119"/>
      <c r="E165" s="130">
        <v>44056</v>
      </c>
      <c r="F165" s="130">
        <v>44183</v>
      </c>
      <c r="G165" s="116"/>
      <c r="H165" s="134"/>
      <c r="I165" s="134">
        <v>4</v>
      </c>
      <c r="J165" s="134">
        <v>5</v>
      </c>
      <c r="K165" s="113"/>
      <c r="L165" s="113"/>
      <c r="M165" s="113"/>
      <c r="N165" s="113"/>
      <c r="O165" s="113"/>
      <c r="P165" s="113"/>
      <c r="Q165" s="113"/>
      <c r="V165" s="111">
        <f>2019-2024</f>
        <v>-5</v>
      </c>
      <c r="X165" s="111">
        <f>5*12</f>
        <v>60</v>
      </c>
    </row>
    <row r="166" spans="1:24" s="111" customFormat="1" ht="66">
      <c r="A166" s="119" t="s">
        <v>294</v>
      </c>
      <c r="B166" s="112" t="s">
        <v>295</v>
      </c>
      <c r="C166" s="119" t="s">
        <v>296</v>
      </c>
      <c r="D166" s="119"/>
      <c r="E166" s="147">
        <v>43865</v>
      </c>
      <c r="F166" s="135">
        <v>43985</v>
      </c>
      <c r="G166" s="116"/>
      <c r="H166" s="113"/>
      <c r="I166" s="113">
        <v>3</v>
      </c>
      <c r="J166" s="113">
        <v>28</v>
      </c>
      <c r="K166" s="113"/>
      <c r="L166" s="113"/>
      <c r="M166" s="113"/>
      <c r="N166" s="113"/>
      <c r="O166" s="113" t="s">
        <v>305</v>
      </c>
      <c r="P166" s="113"/>
      <c r="Q166" s="113"/>
    </row>
    <row r="167" spans="1:24" s="111" customFormat="1" ht="99">
      <c r="A167" s="119" t="s">
        <v>297</v>
      </c>
      <c r="B167" s="112" t="s">
        <v>298</v>
      </c>
      <c r="C167" s="119" t="s">
        <v>299</v>
      </c>
      <c r="D167" s="119"/>
      <c r="E167" s="116">
        <v>43521</v>
      </c>
      <c r="F167" s="147">
        <v>43885</v>
      </c>
      <c r="G167" s="116"/>
      <c r="H167" s="134"/>
      <c r="I167" s="134">
        <v>11</v>
      </c>
      <c r="J167" s="134">
        <v>28</v>
      </c>
      <c r="K167" s="113"/>
      <c r="L167" s="113"/>
      <c r="M167" s="113"/>
      <c r="N167" s="113"/>
      <c r="O167" s="113"/>
      <c r="P167" s="113"/>
      <c r="Q167" s="113"/>
    </row>
    <row r="168" spans="1:24" s="111" customFormat="1" ht="49.5">
      <c r="A168" s="670" t="s">
        <v>300</v>
      </c>
      <c r="B168" s="150"/>
      <c r="C168" s="121" t="s">
        <v>302</v>
      </c>
      <c r="D168" s="121"/>
      <c r="E168" s="118">
        <v>43102</v>
      </c>
      <c r="F168" s="117">
        <v>43297</v>
      </c>
      <c r="G168" s="114"/>
      <c r="H168" s="114"/>
      <c r="I168" s="114">
        <v>6</v>
      </c>
      <c r="J168" s="114">
        <v>14</v>
      </c>
      <c r="K168" s="114"/>
      <c r="L168" s="114" t="s">
        <v>308</v>
      </c>
      <c r="M168" s="113"/>
      <c r="N168" s="113"/>
      <c r="O168" s="113"/>
      <c r="P168" s="113"/>
      <c r="Q168" s="113"/>
    </row>
    <row r="169" spans="1:24" s="111" customFormat="1" ht="49.5">
      <c r="A169" s="671"/>
      <c r="B169" s="150"/>
      <c r="C169" s="121" t="s">
        <v>302</v>
      </c>
      <c r="D169" s="125"/>
      <c r="E169" s="122">
        <v>43311</v>
      </c>
      <c r="F169" s="122">
        <v>43462</v>
      </c>
      <c r="G169" s="47"/>
      <c r="H169" s="47"/>
      <c r="I169" s="47">
        <v>4</v>
      </c>
      <c r="J169" s="47">
        <v>26</v>
      </c>
      <c r="K169" s="47"/>
      <c r="L169" s="114" t="s">
        <v>308</v>
      </c>
      <c r="M169" s="113"/>
      <c r="N169" s="113"/>
      <c r="O169" s="113"/>
      <c r="P169" s="113"/>
      <c r="Q169" s="113"/>
    </row>
    <row r="170" spans="1:24" s="111" customFormat="1" ht="49.5">
      <c r="A170" s="671"/>
      <c r="B170" s="150" t="s">
        <v>301</v>
      </c>
      <c r="C170" s="119" t="s">
        <v>302</v>
      </c>
      <c r="D170" s="119"/>
      <c r="E170" s="116">
        <v>42816</v>
      </c>
      <c r="F170" s="116">
        <v>42969</v>
      </c>
      <c r="G170" s="116"/>
      <c r="H170" s="113"/>
      <c r="I170" s="113">
        <v>6</v>
      </c>
      <c r="J170" s="113"/>
      <c r="K170" s="113"/>
      <c r="L170" s="114" t="s">
        <v>308</v>
      </c>
      <c r="M170" s="113"/>
      <c r="N170" s="113"/>
      <c r="O170" s="113"/>
      <c r="P170" s="113"/>
      <c r="Q170" s="113"/>
    </row>
    <row r="171" spans="1:24" s="111" customFormat="1" ht="49.5">
      <c r="A171" s="671"/>
      <c r="B171" s="151"/>
      <c r="C171" s="120" t="s">
        <v>302</v>
      </c>
      <c r="D171" s="120"/>
      <c r="E171" s="117">
        <v>42998</v>
      </c>
      <c r="F171" s="117">
        <v>43096</v>
      </c>
      <c r="G171" s="117"/>
      <c r="H171" s="114"/>
      <c r="I171" s="114">
        <v>3</v>
      </c>
      <c r="J171" s="114">
        <v>7</v>
      </c>
      <c r="K171" s="114"/>
      <c r="L171" s="114" t="s">
        <v>308</v>
      </c>
      <c r="M171" s="114"/>
      <c r="N171" s="114"/>
      <c r="O171" s="114"/>
      <c r="P171" s="114"/>
      <c r="Q171" s="114"/>
    </row>
    <row r="172" spans="1:24" ht="16.5">
      <c r="A172" s="119"/>
      <c r="B172" s="144"/>
      <c r="C172" s="121"/>
      <c r="D172" s="125"/>
      <c r="E172" s="122"/>
      <c r="F172" s="122"/>
      <c r="G172" s="47"/>
      <c r="H172" s="47"/>
      <c r="I172" s="47"/>
      <c r="J172" s="47"/>
      <c r="K172" s="47"/>
      <c r="L172" s="47"/>
      <c r="M172" s="47"/>
      <c r="N172" s="47"/>
      <c r="O172" s="47"/>
      <c r="P172" s="47"/>
      <c r="Q172" s="47"/>
    </row>
    <row r="173" spans="1:24" ht="16.5">
      <c r="A173" s="144"/>
      <c r="B173" s="144"/>
      <c r="C173" s="121"/>
      <c r="D173" s="125"/>
      <c r="E173" s="122"/>
      <c r="F173" s="122"/>
      <c r="G173" s="47"/>
      <c r="H173" s="47"/>
      <c r="I173" s="47"/>
      <c r="J173" s="47"/>
      <c r="K173" s="47"/>
      <c r="L173" s="47"/>
      <c r="M173" s="47"/>
      <c r="N173" s="47"/>
      <c r="O173" s="47"/>
      <c r="P173" s="47"/>
      <c r="Q173" s="47"/>
    </row>
    <row r="174" spans="1:24" ht="16.5">
      <c r="A174" s="144"/>
      <c r="B174" s="144"/>
      <c r="C174" s="121"/>
      <c r="D174" s="125"/>
      <c r="E174" s="122"/>
      <c r="F174" s="122"/>
      <c r="G174" s="47"/>
      <c r="H174" s="47"/>
      <c r="I174" s="47"/>
      <c r="J174" s="47"/>
      <c r="K174" s="47"/>
      <c r="L174" s="47"/>
      <c r="M174" s="47"/>
      <c r="N174" s="47"/>
      <c r="O174" s="47"/>
      <c r="P174" s="47"/>
      <c r="Q174" s="47"/>
    </row>
    <row r="175" spans="1:24" ht="16.5">
      <c r="A175" s="144"/>
      <c r="B175" s="144"/>
      <c r="C175" s="121"/>
      <c r="D175" s="125"/>
      <c r="E175" s="122"/>
      <c r="F175" s="122"/>
      <c r="G175" s="47"/>
      <c r="H175" s="47"/>
      <c r="I175" s="47"/>
      <c r="J175" s="47"/>
      <c r="K175" s="47"/>
      <c r="L175" s="47"/>
      <c r="M175" s="47"/>
      <c r="N175" s="47"/>
      <c r="O175" s="47"/>
      <c r="P175" s="47"/>
      <c r="Q175" s="47"/>
    </row>
    <row r="176" spans="1:24">
      <c r="A176" s="125"/>
      <c r="B176" s="47"/>
      <c r="C176" s="125"/>
      <c r="D176" s="125"/>
      <c r="E176" s="122"/>
      <c r="F176" s="122"/>
      <c r="G176" s="47"/>
      <c r="H176" s="131">
        <f>SUM(H162:H171)</f>
        <v>1</v>
      </c>
      <c r="I176" s="131">
        <f>SUM(I162:I167)</f>
        <v>31</v>
      </c>
      <c r="J176" s="131">
        <f>SUM(J162:J167)</f>
        <v>119</v>
      </c>
      <c r="K176" s="47"/>
      <c r="L176" s="47"/>
      <c r="M176" s="47"/>
      <c r="N176" s="47"/>
      <c r="O176" s="47"/>
      <c r="P176" s="47"/>
      <c r="Q176" s="47"/>
    </row>
    <row r="177" spans="8:16">
      <c r="H177" s="143"/>
      <c r="I177" s="143"/>
      <c r="J177" s="143"/>
    </row>
    <row r="178" spans="8:16">
      <c r="H178">
        <v>12</v>
      </c>
      <c r="I178">
        <v>31</v>
      </c>
      <c r="J178">
        <f>J176/30</f>
        <v>3.9666666666666668</v>
      </c>
      <c r="K178" s="74" t="s">
        <v>309</v>
      </c>
      <c r="L178">
        <f>90-119</f>
        <v>-29</v>
      </c>
    </row>
    <row r="179" spans="8:16">
      <c r="I179">
        <f>31+3</f>
        <v>34</v>
      </c>
      <c r="J179" s="74" t="s">
        <v>310</v>
      </c>
      <c r="K179" s="74" t="s">
        <v>311</v>
      </c>
    </row>
    <row r="180" spans="8:16">
      <c r="O180" s="148">
        <f>30+22+20</f>
        <v>72</v>
      </c>
      <c r="P180" s="74" t="s">
        <v>306</v>
      </c>
    </row>
    <row r="181" spans="8:16">
      <c r="O181">
        <f ca="1">O180:O183</f>
        <v>0</v>
      </c>
    </row>
    <row r="183" spans="8:16">
      <c r="H183" s="11">
        <v>3</v>
      </c>
      <c r="I183" s="74">
        <v>10</v>
      </c>
      <c r="J183">
        <v>29</v>
      </c>
    </row>
    <row r="185" spans="8:16">
      <c r="H185" s="149">
        <v>5</v>
      </c>
      <c r="I185" s="149" t="s">
        <v>307</v>
      </c>
      <c r="J185" s="149"/>
    </row>
  </sheetData>
  <mergeCells count="11">
    <mergeCell ref="A160:Q160"/>
    <mergeCell ref="A168:A171"/>
    <mergeCell ref="A89:Q89"/>
    <mergeCell ref="A110:Q110"/>
    <mergeCell ref="A127:Q127"/>
    <mergeCell ref="A135:A138"/>
    <mergeCell ref="A1:Q1"/>
    <mergeCell ref="A24:Q24"/>
    <mergeCell ref="A37:Q37"/>
    <mergeCell ref="A51:Q51"/>
    <mergeCell ref="A67:Q6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G53"/>
  <sheetViews>
    <sheetView showGridLines="0" topLeftCell="A31" zoomScale="98" zoomScaleNormal="98" workbookViewId="0">
      <selection activeCell="E53" sqref="E53"/>
    </sheetView>
  </sheetViews>
  <sheetFormatPr baseColWidth="10" defaultColWidth="11.42578125" defaultRowHeight="12"/>
  <cols>
    <col min="1" max="1" width="11.42578125" style="195"/>
    <col min="2" max="2" width="17.85546875" style="206" customWidth="1"/>
    <col min="3" max="3" width="32.140625" style="195" customWidth="1"/>
    <col min="4" max="4" width="39.7109375" style="206" customWidth="1"/>
    <col min="5" max="5" width="25.7109375" style="195" customWidth="1"/>
    <col min="6" max="6" width="29.28515625" style="195" customWidth="1"/>
    <col min="7" max="16384" width="11.42578125" style="195"/>
  </cols>
  <sheetData>
    <row r="1" spans="2:7">
      <c r="B1" s="432"/>
      <c r="C1" s="432" t="s">
        <v>75</v>
      </c>
      <c r="D1" s="433"/>
      <c r="E1" s="434"/>
      <c r="F1" s="193" t="s">
        <v>72</v>
      </c>
      <c r="G1" s="194"/>
    </row>
    <row r="2" spans="2:7" ht="12.75" thickBot="1">
      <c r="B2" s="435"/>
      <c r="C2" s="435"/>
      <c r="D2" s="436"/>
      <c r="E2" s="437"/>
      <c r="F2" s="193" t="s">
        <v>73</v>
      </c>
      <c r="G2" s="196"/>
    </row>
    <row r="3" spans="2:7">
      <c r="B3" s="197" t="s">
        <v>0</v>
      </c>
      <c r="C3" s="198"/>
      <c r="D3" s="199"/>
      <c r="E3" s="444"/>
      <c r="F3" s="444"/>
      <c r="G3" s="444"/>
    </row>
    <row r="4" spans="2:7" ht="45" customHeight="1">
      <c r="B4" s="200" t="s">
        <v>1</v>
      </c>
      <c r="C4" s="438" t="s">
        <v>321</v>
      </c>
      <c r="D4" s="439"/>
      <c r="E4" s="439"/>
      <c r="F4" s="439"/>
      <c r="G4" s="440"/>
    </row>
    <row r="5" spans="2:7" ht="48">
      <c r="B5" s="200" t="s">
        <v>78</v>
      </c>
      <c r="C5" s="441">
        <f>SUM(E7:E15)</f>
        <v>418500000</v>
      </c>
      <c r="D5" s="442"/>
      <c r="E5" s="442"/>
      <c r="F5" s="442"/>
      <c r="G5" s="443"/>
    </row>
    <row r="6" spans="2:7" ht="12" customHeight="1">
      <c r="B6" s="445" t="s">
        <v>79</v>
      </c>
      <c r="C6" s="201" t="s">
        <v>80</v>
      </c>
      <c r="D6" s="201" t="s">
        <v>84</v>
      </c>
      <c r="E6" s="201" t="s">
        <v>81</v>
      </c>
      <c r="F6" s="201" t="s">
        <v>82</v>
      </c>
      <c r="G6" s="202" t="s">
        <v>83</v>
      </c>
    </row>
    <row r="7" spans="2:7" ht="132">
      <c r="B7" s="446"/>
      <c r="C7" s="203">
        <v>1</v>
      </c>
      <c r="D7" s="196" t="s">
        <v>324</v>
      </c>
      <c r="E7" s="221">
        <v>71500000</v>
      </c>
      <c r="F7" s="205">
        <v>1</v>
      </c>
      <c r="G7" s="204"/>
    </row>
    <row r="8" spans="2:7" ht="120">
      <c r="B8" s="446"/>
      <c r="C8" s="203">
        <v>2</v>
      </c>
      <c r="D8" s="196" t="s">
        <v>325</v>
      </c>
      <c r="E8" s="221">
        <v>60500000</v>
      </c>
      <c r="F8" s="205">
        <v>1</v>
      </c>
      <c r="G8" s="204"/>
    </row>
    <row r="9" spans="2:7" ht="108">
      <c r="B9" s="446"/>
      <c r="C9" s="203">
        <v>3</v>
      </c>
      <c r="D9" s="196" t="s">
        <v>326</v>
      </c>
      <c r="E9" s="221">
        <v>36000000</v>
      </c>
      <c r="F9" s="205">
        <v>1</v>
      </c>
      <c r="G9" s="204"/>
    </row>
    <row r="10" spans="2:7" ht="108">
      <c r="B10" s="446"/>
      <c r="C10" s="203">
        <v>4</v>
      </c>
      <c r="D10" s="196" t="s">
        <v>327</v>
      </c>
      <c r="E10" s="221">
        <v>36000000</v>
      </c>
      <c r="F10" s="205">
        <v>1</v>
      </c>
      <c r="G10" s="204"/>
    </row>
    <row r="11" spans="2:7" ht="132">
      <c r="B11" s="446"/>
      <c r="C11" s="203">
        <v>6</v>
      </c>
      <c r="D11" s="196" t="s">
        <v>328</v>
      </c>
      <c r="E11" s="221">
        <v>44000000</v>
      </c>
      <c r="F11" s="205">
        <v>1</v>
      </c>
      <c r="G11" s="204"/>
    </row>
    <row r="12" spans="2:7" ht="132">
      <c r="B12" s="446"/>
      <c r="C12" s="203">
        <v>7</v>
      </c>
      <c r="D12" s="196" t="s">
        <v>329</v>
      </c>
      <c r="E12" s="221">
        <v>44000000</v>
      </c>
      <c r="F12" s="205">
        <v>1</v>
      </c>
      <c r="G12" s="204"/>
    </row>
    <row r="13" spans="2:7" ht="96">
      <c r="B13" s="446"/>
      <c r="C13" s="203">
        <v>8</v>
      </c>
      <c r="D13" s="196" t="s">
        <v>330</v>
      </c>
      <c r="E13" s="221">
        <v>60500000</v>
      </c>
      <c r="F13" s="205">
        <v>1</v>
      </c>
      <c r="G13" s="204"/>
    </row>
    <row r="14" spans="2:7" ht="132">
      <c r="B14" s="446"/>
      <c r="C14" s="203">
        <v>9</v>
      </c>
      <c r="D14" s="196" t="s">
        <v>331</v>
      </c>
      <c r="E14" s="221">
        <v>33000000</v>
      </c>
      <c r="F14" s="205">
        <v>1</v>
      </c>
      <c r="G14" s="204"/>
    </row>
    <row r="15" spans="2:7" ht="132">
      <c r="B15" s="446"/>
      <c r="C15" s="203">
        <v>10</v>
      </c>
      <c r="D15" s="196" t="s">
        <v>332</v>
      </c>
      <c r="E15" s="221">
        <v>33000000</v>
      </c>
      <c r="F15" s="205">
        <v>1</v>
      </c>
      <c r="G15" s="204"/>
    </row>
    <row r="38" spans="2:6" ht="12.75" thickBot="1"/>
    <row r="39" spans="2:6" s="206" customFormat="1" ht="12.75" thickBot="1">
      <c r="B39" s="207" t="s">
        <v>90</v>
      </c>
      <c r="C39" s="207" t="s">
        <v>91</v>
      </c>
      <c r="D39" s="208" t="s">
        <v>117</v>
      </c>
      <c r="E39" s="208" t="s">
        <v>2</v>
      </c>
      <c r="F39" s="209" t="s">
        <v>118</v>
      </c>
    </row>
    <row r="40" spans="2:6" s="206" customFormat="1" ht="108" customHeight="1" thickBot="1">
      <c r="B40" s="429" t="s">
        <v>100</v>
      </c>
      <c r="C40" s="429" t="str">
        <f>D7</f>
        <v>PRESTAR SERVICIOS PROFESIONALES COMO COORDINADOR DEL PROYECTO, LIDERANDO LA PLANEACIÓN, EJECUCIÓN, SEGUIMIENTO Y ARTICULACIÓN TÉCNICA, ADMINISTRATIVA Y COMUNITARIA DE LAS ACTIVIDADES EN LOS RESGUARDOS INDÍGENAS NAEXAL LAJT Y LA SAL, INCLUYENDO DESPLAZAMIENTOS, ELABORACIÓN DE INFORMES, ACOMPAÑAMIENTO A VISITAS DE CAMPO Y COORDINACIÓN INTERINSTITUCIONAL DEL PIDAR 0214-2025</v>
      </c>
      <c r="D40" s="210" t="s">
        <v>86</v>
      </c>
      <c r="E40" s="211" t="s">
        <v>365</v>
      </c>
      <c r="F40" s="379">
        <v>52731443</v>
      </c>
    </row>
    <row r="41" spans="2:6" s="206" customFormat="1" ht="108" customHeight="1" thickBot="1">
      <c r="B41" s="431"/>
      <c r="C41" s="431"/>
      <c r="D41" s="212" t="s">
        <v>87</v>
      </c>
      <c r="E41" s="213" t="s">
        <v>366</v>
      </c>
      <c r="F41" s="379">
        <v>42119129</v>
      </c>
    </row>
    <row r="42" spans="2:6" s="206" customFormat="1" ht="90.75" customHeight="1" thickBot="1">
      <c r="B42" s="429" t="s">
        <v>136</v>
      </c>
      <c r="C42" s="429" t="str">
        <f>D8</f>
        <v>PRESTAR SERVICIOS PROFESIONALES COMO INGENIERO AGRÓNOMO PARA EL ACOMPAÑAMIENTO TÉCNICO EN CAMPO, SEGUIMIENTO AGRONÓMICO DE CULTIVOS, IMPLEMENTACIÓN DE BUENAS PRÁCTICAS AGRÍCOLAS, ELABORACIÓN DE RECOMENDACIONES TÉCNICAS Y GENERACIÓN DE REPORTES, CON DESPLAZAMIENTOS A LOS RESGUARDOS INDÍGENAS DEL PIDAR 0214-2025</v>
      </c>
      <c r="D42" s="215" t="s">
        <v>88</v>
      </c>
      <c r="E42" s="216" t="s">
        <v>367</v>
      </c>
      <c r="F42" s="379">
        <v>1120376003</v>
      </c>
    </row>
    <row r="43" spans="2:6" s="206" customFormat="1" ht="90.75" customHeight="1" thickBot="1">
      <c r="B43" s="431"/>
      <c r="C43" s="431"/>
      <c r="D43" s="215" t="s">
        <v>89</v>
      </c>
      <c r="E43" s="308" t="s">
        <v>368</v>
      </c>
      <c r="F43" s="379">
        <v>9431763</v>
      </c>
    </row>
    <row r="44" spans="2:6" s="206" customFormat="1" ht="132.75" customHeight="1" thickBot="1">
      <c r="B44" s="307" t="s">
        <v>142</v>
      </c>
      <c r="C44" s="306" t="str">
        <f>D9</f>
        <v>PRESTAR SERVICIOS TÉCNICOS PARA EL APOYO EN CAMPO EN LABORES DE TRAZADO, SIEMBRA, MANTENIMIENTO DE CULTIVOS, RECOLECCIÓN DE INFORMACIÓN Y ASISTENCIA TÉCNICA BÁSICA, CON DESPLAZAMIENTOS PERMANENTES AL RESGUARDO INDÍGENA NAEXAL LAJT MUNICIPIO DE MAPIRIPÁN META DEL PIDAR 0214-2025</v>
      </c>
      <c r="D44" s="217" t="s">
        <v>115</v>
      </c>
      <c r="E44" s="218" t="s">
        <v>369</v>
      </c>
      <c r="F44" s="379">
        <v>1123800898</v>
      </c>
    </row>
    <row r="45" spans="2:6" s="206" customFormat="1" ht="157.5" customHeight="1" thickBot="1">
      <c r="B45" s="214" t="s">
        <v>146</v>
      </c>
      <c r="C45" s="214" t="str">
        <f>D10</f>
        <v>PRESTAR SERVICIOS TÉCNICOS PARA EL APOYO EN CAMPO EN LABORES DE TRAZADO, SIEMBRA, MANTENIMIENTO DE CULTIVOS, RECOLECCIÓN DE INFORMACIÓN Y ASISTENCIA TÉCNICA BÁSICA, CON DESPLAZAMIENTOS PERMANENTES AL RESGUARDO INDÍGENA LA SAL DEL MUNICIPIO DE PUERTO CONCORDIA META DEL PIDAR 0214-2025</v>
      </c>
      <c r="D45" s="213" t="s">
        <v>144</v>
      </c>
      <c r="E45" s="219" t="s">
        <v>370</v>
      </c>
      <c r="F45" s="379">
        <v>1094953125</v>
      </c>
    </row>
    <row r="46" spans="2:6" s="206" customFormat="1" ht="156.75" thickBot="1">
      <c r="B46" s="214" t="s">
        <v>333</v>
      </c>
      <c r="C46" s="214" t="str">
        <f>D11</f>
        <v>PRESTAR SERVICIOS PROFESIONALES PARA EL FORTALECIMIENTO ORGANIZATIVO, ASOCIATIVO Y PARTICIPATIVO AL  RESGUARDO INDÍGENA NAEXAL LAJT MUNICIPIO DE MAPIRIPÁN META, MEDIANTE JORNADAS DE FORMACIÓN, ACOMPAÑAMIENTO A AUTORIDADES TRADICIONALES, ARTICULACIÓN INSTITUCIONAL Y GENERACIÓN DE ESTRATEGIAS DE COHESIÓN COMUNITARIA DELPIDAR 0214-2025</v>
      </c>
      <c r="D46" s="220" t="s">
        <v>145</v>
      </c>
      <c r="E46" s="219" t="s">
        <v>371</v>
      </c>
      <c r="F46" s="379">
        <v>40328514</v>
      </c>
    </row>
    <row r="47" spans="2:6" s="206" customFormat="1" ht="34.5" customHeight="1" thickBot="1">
      <c r="B47" s="429" t="s">
        <v>334</v>
      </c>
      <c r="C47" s="429" t="str">
        <f>D12</f>
        <v>PRESTAR SERVICIOS PROFESIONALES PARA EL FORTALECIMIENTO ORGANIZATIVO, ASOCIATIVO Y PARTICIPATIVO AL RESGUARDO INDÍGENA LA SAL DEL MUNICIPIO DE PUERTO CONCORDIA META, MEDIANTE JORNADAS DE FORMACIÓN, ACOMPAÑAMIENTO A AUTORIDADES TRADICIONALES, ARTICULACIÓN INSTITUCIONAL Y GENERACIÓN DE ESTRATEGIAS DE COHESIÓN COMUNITARIA DELPIDAR 0214-2025</v>
      </c>
      <c r="D47" s="220" t="s">
        <v>147</v>
      </c>
      <c r="E47" s="219" t="s">
        <v>374</v>
      </c>
      <c r="F47" s="379">
        <v>1075289212</v>
      </c>
    </row>
    <row r="48" spans="2:6" s="206" customFormat="1" ht="34.5" customHeight="1" thickBot="1">
      <c r="B48" s="430"/>
      <c r="C48" s="430"/>
      <c r="D48" s="220" t="s">
        <v>148</v>
      </c>
      <c r="E48" s="219" t="s">
        <v>375</v>
      </c>
      <c r="F48" s="379">
        <v>52321092</v>
      </c>
    </row>
    <row r="49" spans="2:6" s="206" customFormat="1" ht="34.5" customHeight="1" thickBot="1">
      <c r="B49" s="430"/>
      <c r="C49" s="430"/>
      <c r="D49" s="220" t="s">
        <v>372</v>
      </c>
      <c r="E49" s="219" t="s">
        <v>376</v>
      </c>
      <c r="F49" s="379">
        <v>1061753519</v>
      </c>
    </row>
    <row r="50" spans="2:6" s="206" customFormat="1" ht="34.5" customHeight="1" thickBot="1">
      <c r="B50" s="431"/>
      <c r="C50" s="431"/>
      <c r="D50" s="220" t="s">
        <v>373</v>
      </c>
      <c r="E50" s="219" t="s">
        <v>377</v>
      </c>
      <c r="F50" s="379">
        <v>1121923881</v>
      </c>
    </row>
    <row r="51" spans="2:6" s="206" customFormat="1" ht="132.75" thickBot="1">
      <c r="B51" s="214" t="s">
        <v>335</v>
      </c>
      <c r="C51" s="214" t="str">
        <f>D13</f>
        <v>PRESTAR SERVICIOS PROFESIONALES PARA EL FORTALECIMIENTO DE CAPACIDADES CONTABLES, TRIBUTARIAS Y FINANCIERAS DE LAS ORGANIZACIONES INDÍGENAS, INCLUYENDO ASESORÍA EN REGISTROS, INFORMES FINANCIEROS, CUMPLIMIENTO NORMATIVO Y ACOMPAÑAMIENTO TÉCNICO DELPIDAR 0214-2025</v>
      </c>
      <c r="D51" s="220" t="s">
        <v>379</v>
      </c>
      <c r="E51" s="219" t="s">
        <v>378</v>
      </c>
      <c r="F51" s="379">
        <v>1121859332</v>
      </c>
    </row>
    <row r="52" spans="2:6" s="206" customFormat="1" ht="168.75" thickBot="1">
      <c r="B52" s="214" t="s">
        <v>336</v>
      </c>
      <c r="C52" s="214" t="str">
        <f>D14</f>
        <v>PRESTAR SERVICIOS PROFESIONALES PARA EL ACOMPAÑAMIENTO COMUNITARIO, DESARROLLO DE PROCESOS PARTICIPATIVOS, LEVANTAMIENTO DE INFORMACIÓN SOCIAL, FORTALECIMIENTO DEL ENFOQUE DIFERENCIAL Y GENERACIÓN DE ESTRATEGIAS DE INCLUSIÓN Y RESPETO POR LA COSMOVISIÓN INDÍGENA AL RESGUARDO INDÍGENA NAEXAL LAJT MUNICIPIO DE MAPIRIPÁN META DELPIDAR 0214-2025</v>
      </c>
      <c r="D52" s="220" t="s">
        <v>381</v>
      </c>
      <c r="E52" s="219" t="s">
        <v>380</v>
      </c>
      <c r="F52" s="379">
        <v>1121937932</v>
      </c>
    </row>
    <row r="53" spans="2:6" s="206" customFormat="1" ht="168.75" thickBot="1">
      <c r="B53" s="214" t="s">
        <v>337</v>
      </c>
      <c r="C53" s="214" t="str">
        <f>D15</f>
        <v>PRESTAR SERVICIOS PROFESIONALES PARA EL ACOMPAÑAMIENTO COMUNITARIO, DESARROLLO DE PROCESOS PARTICIPATIVOS, LEVANTAMIENTO DE INFORMACIÓN SOCIAL, FORTALECIMIENTO DEL ENFOQUE DIFERENCIAL Y GENERACIÓN DE ESTRATEGIAS DE INCLUSIÓN Y RESPETO POR LA COSMOVISIÓN INDÍGENA AL RESGUARDO INDÍGENA LA SAL DEL MUNICIPIO DE PUERTO CONCORDIA META DELPIDAR 0214-2025</v>
      </c>
      <c r="D53" s="220" t="s">
        <v>383</v>
      </c>
      <c r="E53" s="219" t="s">
        <v>382</v>
      </c>
      <c r="F53" s="379">
        <v>1121947409</v>
      </c>
    </row>
  </sheetData>
  <mergeCells count="12">
    <mergeCell ref="B47:B50"/>
    <mergeCell ref="C47:C50"/>
    <mergeCell ref="C1:E2"/>
    <mergeCell ref="C4:G4"/>
    <mergeCell ref="C5:G5"/>
    <mergeCell ref="B1:B2"/>
    <mergeCell ref="E3:G3"/>
    <mergeCell ref="C40:C41"/>
    <mergeCell ref="B40:B41"/>
    <mergeCell ref="B6:B15"/>
    <mergeCell ref="B42:B43"/>
    <mergeCell ref="C42:C43"/>
  </mergeCells>
  <phoneticPr fontId="22"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3"/>
  <sheetViews>
    <sheetView showGridLines="0" view="pageBreakPreview" zoomScale="90" zoomScaleNormal="100" zoomScaleSheetLayoutView="90" workbookViewId="0">
      <pane xSplit="12" topLeftCell="AB1" activePane="topRight" state="frozen"/>
      <selection activeCell="A7" sqref="A7"/>
      <selection pane="topRight" activeCell="AD14" sqref="AD14"/>
    </sheetView>
  </sheetViews>
  <sheetFormatPr baseColWidth="10" defaultColWidth="11.42578125" defaultRowHeight="12.75"/>
  <cols>
    <col min="1" max="1" width="43.28515625" style="286" customWidth="1"/>
    <col min="2" max="2" width="14.5703125" style="227" hidden="1" customWidth="1"/>
    <col min="3" max="3" width="29.7109375" style="286" hidden="1" customWidth="1"/>
    <col min="4" max="4" width="9.28515625" style="226" hidden="1" customWidth="1"/>
    <col min="5" max="5" width="13" style="286" hidden="1" customWidth="1"/>
    <col min="6" max="6" width="24.7109375" style="227" hidden="1" customWidth="1"/>
    <col min="7" max="7" width="9.5703125" style="286" hidden="1" customWidth="1"/>
    <col min="8" max="8" width="15.28515625" style="286" hidden="1" customWidth="1"/>
    <col min="9" max="9" width="49.7109375" style="227" hidden="1" customWidth="1"/>
    <col min="10" max="10" width="9.5703125" style="286" hidden="1" customWidth="1"/>
    <col min="11" max="11" width="29.42578125" style="286" hidden="1" customWidth="1"/>
    <col min="12" max="12" width="43.140625" style="226" hidden="1" customWidth="1"/>
    <col min="13" max="13" width="9.5703125" style="286" bestFit="1" customWidth="1"/>
    <col min="14" max="14" width="11.7109375" style="286" customWidth="1"/>
    <col min="15" max="15" width="39.7109375" style="226" customWidth="1"/>
    <col min="16" max="16" width="9" style="286" bestFit="1" customWidth="1"/>
    <col min="17" max="17" width="12.42578125" style="286" bestFit="1" customWidth="1"/>
    <col min="18" max="18" width="32.28515625" style="286" customWidth="1"/>
    <col min="19" max="19" width="9.5703125" style="286" bestFit="1" customWidth="1"/>
    <col min="20" max="20" width="13" style="286" bestFit="1" customWidth="1"/>
    <col min="21" max="21" width="35.42578125" style="286" customWidth="1"/>
    <col min="22" max="22" width="8.7109375" style="286" customWidth="1"/>
    <col min="23" max="23" width="8.5703125" style="286" customWidth="1"/>
    <col min="24" max="24" width="33.5703125" style="286" customWidth="1"/>
    <col min="25" max="25" width="9.5703125" style="286" bestFit="1" customWidth="1"/>
    <col min="26" max="26" width="13" style="286" bestFit="1" customWidth="1"/>
    <col min="27" max="27" width="31.7109375" style="226" bestFit="1" customWidth="1"/>
    <col min="28" max="28" width="9.5703125" style="286" bestFit="1" customWidth="1"/>
    <col min="29" max="29" width="13" style="286" bestFit="1" customWidth="1"/>
    <col min="30" max="30" width="37.5703125" style="227" bestFit="1" customWidth="1"/>
    <col min="31" max="31" width="9.5703125" style="286" bestFit="1" customWidth="1"/>
    <col min="32" max="32" width="13" style="286" bestFit="1" customWidth="1"/>
    <col min="33" max="33" width="33.85546875" style="227" customWidth="1"/>
    <col min="34" max="34" width="9" style="286" bestFit="1" customWidth="1"/>
    <col min="35" max="35" width="12.42578125" style="286" bestFit="1" customWidth="1"/>
    <col min="36" max="36" width="35.42578125" style="286" customWidth="1"/>
    <col min="37" max="37" width="9" style="286" bestFit="1" customWidth="1"/>
    <col min="38" max="38" width="12.42578125" style="286" bestFit="1" customWidth="1"/>
    <col min="39" max="39" width="40.28515625" style="286" customWidth="1"/>
    <col min="40" max="40" width="9" style="286" bestFit="1" customWidth="1"/>
    <col min="41" max="41" width="12.42578125" style="286" bestFit="1" customWidth="1"/>
    <col min="42" max="42" width="39.7109375" style="286" customWidth="1"/>
    <col min="43" max="43" width="7.85546875" style="286" bestFit="1" customWidth="1"/>
    <col min="44" max="44" width="11" style="286" bestFit="1" customWidth="1"/>
    <col min="45" max="45" width="47.42578125" style="286" customWidth="1"/>
    <col min="46" max="46" width="7.85546875" style="286" bestFit="1" customWidth="1"/>
    <col min="47" max="47" width="11" style="286" bestFit="1" customWidth="1"/>
    <col min="48" max="48" width="61.140625" style="286" customWidth="1"/>
    <col min="49" max="49" width="7.85546875" style="286" bestFit="1" customWidth="1"/>
    <col min="50" max="50" width="11" style="286" bestFit="1" customWidth="1"/>
    <col min="51" max="51" width="51.140625" style="286" customWidth="1"/>
    <col min="52" max="52" width="7.85546875" style="286" bestFit="1" customWidth="1"/>
    <col min="53" max="53" width="11" style="286" bestFit="1" customWidth="1"/>
    <col min="54" max="54" width="66.140625" style="286" customWidth="1"/>
    <col min="55" max="250" width="11.42578125" style="286"/>
    <col min="251" max="251" width="77.5703125" style="286" customWidth="1"/>
    <col min="252" max="252" width="23.42578125" style="286" customWidth="1"/>
    <col min="253" max="253" width="30" style="286" bestFit="1" customWidth="1"/>
    <col min="254" max="254" width="12.5703125" style="286" customWidth="1"/>
    <col min="255" max="255" width="13.5703125" style="286" customWidth="1"/>
    <col min="256" max="256" width="63.5703125" style="286" customWidth="1"/>
    <col min="257" max="257" width="11.42578125" style="286"/>
    <col min="258" max="258" width="40.42578125" style="286" customWidth="1"/>
    <col min="259" max="506" width="11.42578125" style="286"/>
    <col min="507" max="507" width="77.5703125" style="286" customWidth="1"/>
    <col min="508" max="508" width="23.42578125" style="286" customWidth="1"/>
    <col min="509" max="509" width="30" style="286" bestFit="1" customWidth="1"/>
    <col min="510" max="510" width="12.5703125" style="286" customWidth="1"/>
    <col min="511" max="511" width="13.5703125" style="286" customWidth="1"/>
    <col min="512" max="512" width="63.5703125" style="286" customWidth="1"/>
    <col min="513" max="513" width="11.42578125" style="286"/>
    <col min="514" max="514" width="40.42578125" style="286" customWidth="1"/>
    <col min="515" max="762" width="11.42578125" style="286"/>
    <col min="763" max="763" width="77.5703125" style="286" customWidth="1"/>
    <col min="764" max="764" width="23.42578125" style="286" customWidth="1"/>
    <col min="765" max="765" width="30" style="286" bestFit="1" customWidth="1"/>
    <col min="766" max="766" width="12.5703125" style="286" customWidth="1"/>
    <col min="767" max="767" width="13.5703125" style="286" customWidth="1"/>
    <col min="768" max="768" width="63.5703125" style="286" customWidth="1"/>
    <col min="769" max="769" width="11.42578125" style="286"/>
    <col min="770" max="770" width="40.42578125" style="286" customWidth="1"/>
    <col min="771" max="1018" width="11.42578125" style="286"/>
    <col min="1019" max="1019" width="77.5703125" style="286" customWidth="1"/>
    <col min="1020" max="1020" width="23.42578125" style="286" customWidth="1"/>
    <col min="1021" max="1021" width="30" style="286" bestFit="1" customWidth="1"/>
    <col min="1022" max="1022" width="12.5703125" style="286" customWidth="1"/>
    <col min="1023" max="1023" width="13.5703125" style="286" customWidth="1"/>
    <col min="1024" max="1024" width="63.5703125" style="286" customWidth="1"/>
    <col min="1025" max="1025" width="11.42578125" style="286"/>
    <col min="1026" max="1026" width="40.42578125" style="286" customWidth="1"/>
    <col min="1027" max="1274" width="11.42578125" style="286"/>
    <col min="1275" max="1275" width="77.5703125" style="286" customWidth="1"/>
    <col min="1276" max="1276" width="23.42578125" style="286" customWidth="1"/>
    <col min="1277" max="1277" width="30" style="286" bestFit="1" customWidth="1"/>
    <col min="1278" max="1278" width="12.5703125" style="286" customWidth="1"/>
    <col min="1279" max="1279" width="13.5703125" style="286" customWidth="1"/>
    <col min="1280" max="1280" width="63.5703125" style="286" customWidth="1"/>
    <col min="1281" max="1281" width="11.42578125" style="286"/>
    <col min="1282" max="1282" width="40.42578125" style="286" customWidth="1"/>
    <col min="1283" max="1530" width="11.42578125" style="286"/>
    <col min="1531" max="1531" width="77.5703125" style="286" customWidth="1"/>
    <col min="1532" max="1532" width="23.42578125" style="286" customWidth="1"/>
    <col min="1533" max="1533" width="30" style="286" bestFit="1" customWidth="1"/>
    <col min="1534" max="1534" width="12.5703125" style="286" customWidth="1"/>
    <col min="1535" max="1535" width="13.5703125" style="286" customWidth="1"/>
    <col min="1536" max="1536" width="63.5703125" style="286" customWidth="1"/>
    <col min="1537" max="1537" width="11.42578125" style="286"/>
    <col min="1538" max="1538" width="40.42578125" style="286" customWidth="1"/>
    <col min="1539" max="1786" width="11.42578125" style="286"/>
    <col min="1787" max="1787" width="77.5703125" style="286" customWidth="1"/>
    <col min="1788" max="1788" width="23.42578125" style="286" customWidth="1"/>
    <col min="1789" max="1789" width="30" style="286" bestFit="1" customWidth="1"/>
    <col min="1790" max="1790" width="12.5703125" style="286" customWidth="1"/>
    <col min="1791" max="1791" width="13.5703125" style="286" customWidth="1"/>
    <col min="1792" max="1792" width="63.5703125" style="286" customWidth="1"/>
    <col min="1793" max="1793" width="11.42578125" style="286"/>
    <col min="1794" max="1794" width="40.42578125" style="286" customWidth="1"/>
    <col min="1795" max="2042" width="11.42578125" style="286"/>
    <col min="2043" max="2043" width="77.5703125" style="286" customWidth="1"/>
    <col min="2044" max="2044" width="23.42578125" style="286" customWidth="1"/>
    <col min="2045" max="2045" width="30" style="286" bestFit="1" customWidth="1"/>
    <col min="2046" max="2046" width="12.5703125" style="286" customWidth="1"/>
    <col min="2047" max="2047" width="13.5703125" style="286" customWidth="1"/>
    <col min="2048" max="2048" width="63.5703125" style="286" customWidth="1"/>
    <col min="2049" max="2049" width="11.42578125" style="286"/>
    <col min="2050" max="2050" width="40.42578125" style="286" customWidth="1"/>
    <col min="2051" max="2298" width="11.42578125" style="286"/>
    <col min="2299" max="2299" width="77.5703125" style="286" customWidth="1"/>
    <col min="2300" max="2300" width="23.42578125" style="286" customWidth="1"/>
    <col min="2301" max="2301" width="30" style="286" bestFit="1" customWidth="1"/>
    <col min="2302" max="2302" width="12.5703125" style="286" customWidth="1"/>
    <col min="2303" max="2303" width="13.5703125" style="286" customWidth="1"/>
    <col min="2304" max="2304" width="63.5703125" style="286" customWidth="1"/>
    <col min="2305" max="2305" width="11.42578125" style="286"/>
    <col min="2306" max="2306" width="40.42578125" style="286" customWidth="1"/>
    <col min="2307" max="2554" width="11.42578125" style="286"/>
    <col min="2555" max="2555" width="77.5703125" style="286" customWidth="1"/>
    <col min="2556" max="2556" width="23.42578125" style="286" customWidth="1"/>
    <col min="2557" max="2557" width="30" style="286" bestFit="1" customWidth="1"/>
    <col min="2558" max="2558" width="12.5703125" style="286" customWidth="1"/>
    <col min="2559" max="2559" width="13.5703125" style="286" customWidth="1"/>
    <col min="2560" max="2560" width="63.5703125" style="286" customWidth="1"/>
    <col min="2561" max="2561" width="11.42578125" style="286"/>
    <col min="2562" max="2562" width="40.42578125" style="286" customWidth="1"/>
    <col min="2563" max="2810" width="11.42578125" style="286"/>
    <col min="2811" max="2811" width="77.5703125" style="286" customWidth="1"/>
    <col min="2812" max="2812" width="23.42578125" style="286" customWidth="1"/>
    <col min="2813" max="2813" width="30" style="286" bestFit="1" customWidth="1"/>
    <col min="2814" max="2814" width="12.5703125" style="286" customWidth="1"/>
    <col min="2815" max="2815" width="13.5703125" style="286" customWidth="1"/>
    <col min="2816" max="2816" width="63.5703125" style="286" customWidth="1"/>
    <col min="2817" max="2817" width="11.42578125" style="286"/>
    <col min="2818" max="2818" width="40.42578125" style="286" customWidth="1"/>
    <col min="2819" max="3066" width="11.42578125" style="286"/>
    <col min="3067" max="3067" width="77.5703125" style="286" customWidth="1"/>
    <col min="3068" max="3068" width="23.42578125" style="286" customWidth="1"/>
    <col min="3069" max="3069" width="30" style="286" bestFit="1" customWidth="1"/>
    <col min="3070" max="3070" width="12.5703125" style="286" customWidth="1"/>
    <col min="3071" max="3071" width="13.5703125" style="286" customWidth="1"/>
    <col min="3072" max="3072" width="63.5703125" style="286" customWidth="1"/>
    <col min="3073" max="3073" width="11.42578125" style="286"/>
    <col min="3074" max="3074" width="40.42578125" style="286" customWidth="1"/>
    <col min="3075" max="3322" width="11.42578125" style="286"/>
    <col min="3323" max="3323" width="77.5703125" style="286" customWidth="1"/>
    <col min="3324" max="3324" width="23.42578125" style="286" customWidth="1"/>
    <col min="3325" max="3325" width="30" style="286" bestFit="1" customWidth="1"/>
    <col min="3326" max="3326" width="12.5703125" style="286" customWidth="1"/>
    <col min="3327" max="3327" width="13.5703125" style="286" customWidth="1"/>
    <col min="3328" max="3328" width="63.5703125" style="286" customWidth="1"/>
    <col min="3329" max="3329" width="11.42578125" style="286"/>
    <col min="3330" max="3330" width="40.42578125" style="286" customWidth="1"/>
    <col min="3331" max="3578" width="11.42578125" style="286"/>
    <col min="3579" max="3579" width="77.5703125" style="286" customWidth="1"/>
    <col min="3580" max="3580" width="23.42578125" style="286" customWidth="1"/>
    <col min="3581" max="3581" width="30" style="286" bestFit="1" customWidth="1"/>
    <col min="3582" max="3582" width="12.5703125" style="286" customWidth="1"/>
    <col min="3583" max="3583" width="13.5703125" style="286" customWidth="1"/>
    <col min="3584" max="3584" width="63.5703125" style="286" customWidth="1"/>
    <col min="3585" max="3585" width="11.42578125" style="286"/>
    <col min="3586" max="3586" width="40.42578125" style="286" customWidth="1"/>
    <col min="3587" max="3834" width="11.42578125" style="286"/>
    <col min="3835" max="3835" width="77.5703125" style="286" customWidth="1"/>
    <col min="3836" max="3836" width="23.42578125" style="286" customWidth="1"/>
    <col min="3837" max="3837" width="30" style="286" bestFit="1" customWidth="1"/>
    <col min="3838" max="3838" width="12.5703125" style="286" customWidth="1"/>
    <col min="3839" max="3839" width="13.5703125" style="286" customWidth="1"/>
    <col min="3840" max="3840" width="63.5703125" style="286" customWidth="1"/>
    <col min="3841" max="3841" width="11.42578125" style="286"/>
    <col min="3842" max="3842" width="40.42578125" style="286" customWidth="1"/>
    <col min="3843" max="4090" width="11.42578125" style="286"/>
    <col min="4091" max="4091" width="77.5703125" style="286" customWidth="1"/>
    <col min="4092" max="4092" width="23.42578125" style="286" customWidth="1"/>
    <col min="4093" max="4093" width="30" style="286" bestFit="1" customWidth="1"/>
    <col min="4094" max="4094" width="12.5703125" style="286" customWidth="1"/>
    <col min="4095" max="4095" width="13.5703125" style="286" customWidth="1"/>
    <col min="4096" max="4096" width="63.5703125" style="286" customWidth="1"/>
    <col min="4097" max="4097" width="11.42578125" style="286"/>
    <col min="4098" max="4098" width="40.42578125" style="286" customWidth="1"/>
    <col min="4099" max="4346" width="11.42578125" style="286"/>
    <col min="4347" max="4347" width="77.5703125" style="286" customWidth="1"/>
    <col min="4348" max="4348" width="23.42578125" style="286" customWidth="1"/>
    <col min="4349" max="4349" width="30" style="286" bestFit="1" customWidth="1"/>
    <col min="4350" max="4350" width="12.5703125" style="286" customWidth="1"/>
    <col min="4351" max="4351" width="13.5703125" style="286" customWidth="1"/>
    <col min="4352" max="4352" width="63.5703125" style="286" customWidth="1"/>
    <col min="4353" max="4353" width="11.42578125" style="286"/>
    <col min="4354" max="4354" width="40.42578125" style="286" customWidth="1"/>
    <col min="4355" max="4602" width="11.42578125" style="286"/>
    <col min="4603" max="4603" width="77.5703125" style="286" customWidth="1"/>
    <col min="4604" max="4604" width="23.42578125" style="286" customWidth="1"/>
    <col min="4605" max="4605" width="30" style="286" bestFit="1" customWidth="1"/>
    <col min="4606" max="4606" width="12.5703125" style="286" customWidth="1"/>
    <col min="4607" max="4607" width="13.5703125" style="286" customWidth="1"/>
    <col min="4608" max="4608" width="63.5703125" style="286" customWidth="1"/>
    <col min="4609" max="4609" width="11.42578125" style="286"/>
    <col min="4610" max="4610" width="40.42578125" style="286" customWidth="1"/>
    <col min="4611" max="4858" width="11.42578125" style="286"/>
    <col min="4859" max="4859" width="77.5703125" style="286" customWidth="1"/>
    <col min="4860" max="4860" width="23.42578125" style="286" customWidth="1"/>
    <col min="4861" max="4861" width="30" style="286" bestFit="1" customWidth="1"/>
    <col min="4862" max="4862" width="12.5703125" style="286" customWidth="1"/>
    <col min="4863" max="4863" width="13.5703125" style="286" customWidth="1"/>
    <col min="4864" max="4864" width="63.5703125" style="286" customWidth="1"/>
    <col min="4865" max="4865" width="11.42578125" style="286"/>
    <col min="4866" max="4866" width="40.42578125" style="286" customWidth="1"/>
    <col min="4867" max="5114" width="11.42578125" style="286"/>
    <col min="5115" max="5115" width="77.5703125" style="286" customWidth="1"/>
    <col min="5116" max="5116" width="23.42578125" style="286" customWidth="1"/>
    <col min="5117" max="5117" width="30" style="286" bestFit="1" customWidth="1"/>
    <col min="5118" max="5118" width="12.5703125" style="286" customWidth="1"/>
    <col min="5119" max="5119" width="13.5703125" style="286" customWidth="1"/>
    <col min="5120" max="5120" width="63.5703125" style="286" customWidth="1"/>
    <col min="5121" max="5121" width="11.42578125" style="286"/>
    <col min="5122" max="5122" width="40.42578125" style="286" customWidth="1"/>
    <col min="5123" max="5370" width="11.42578125" style="286"/>
    <col min="5371" max="5371" width="77.5703125" style="286" customWidth="1"/>
    <col min="5372" max="5372" width="23.42578125" style="286" customWidth="1"/>
    <col min="5373" max="5373" width="30" style="286" bestFit="1" customWidth="1"/>
    <col min="5374" max="5374" width="12.5703125" style="286" customWidth="1"/>
    <col min="5375" max="5375" width="13.5703125" style="286" customWidth="1"/>
    <col min="5376" max="5376" width="63.5703125" style="286" customWidth="1"/>
    <col min="5377" max="5377" width="11.42578125" style="286"/>
    <col min="5378" max="5378" width="40.42578125" style="286" customWidth="1"/>
    <col min="5379" max="5626" width="11.42578125" style="286"/>
    <col min="5627" max="5627" width="77.5703125" style="286" customWidth="1"/>
    <col min="5628" max="5628" width="23.42578125" style="286" customWidth="1"/>
    <col min="5629" max="5629" width="30" style="286" bestFit="1" customWidth="1"/>
    <col min="5630" max="5630" width="12.5703125" style="286" customWidth="1"/>
    <col min="5631" max="5631" width="13.5703125" style="286" customWidth="1"/>
    <col min="5632" max="5632" width="63.5703125" style="286" customWidth="1"/>
    <col min="5633" max="5633" width="11.42578125" style="286"/>
    <col min="5634" max="5634" width="40.42578125" style="286" customWidth="1"/>
    <col min="5635" max="5882" width="11.42578125" style="286"/>
    <col min="5883" max="5883" width="77.5703125" style="286" customWidth="1"/>
    <col min="5884" max="5884" width="23.42578125" style="286" customWidth="1"/>
    <col min="5885" max="5885" width="30" style="286" bestFit="1" customWidth="1"/>
    <col min="5886" max="5886" width="12.5703125" style="286" customWidth="1"/>
    <col min="5887" max="5887" width="13.5703125" style="286" customWidth="1"/>
    <col min="5888" max="5888" width="63.5703125" style="286" customWidth="1"/>
    <col min="5889" max="5889" width="11.42578125" style="286"/>
    <col min="5890" max="5890" width="40.42578125" style="286" customWidth="1"/>
    <col min="5891" max="6138" width="11.42578125" style="286"/>
    <col min="6139" max="6139" width="77.5703125" style="286" customWidth="1"/>
    <col min="6140" max="6140" width="23.42578125" style="286" customWidth="1"/>
    <col min="6141" max="6141" width="30" style="286" bestFit="1" customWidth="1"/>
    <col min="6142" max="6142" width="12.5703125" style="286" customWidth="1"/>
    <col min="6143" max="6143" width="13.5703125" style="286" customWidth="1"/>
    <col min="6144" max="6144" width="63.5703125" style="286" customWidth="1"/>
    <col min="6145" max="6145" width="11.42578125" style="286"/>
    <col min="6146" max="6146" width="40.42578125" style="286" customWidth="1"/>
    <col min="6147" max="6394" width="11.42578125" style="286"/>
    <col min="6395" max="6395" width="77.5703125" style="286" customWidth="1"/>
    <col min="6396" max="6396" width="23.42578125" style="286" customWidth="1"/>
    <col min="6397" max="6397" width="30" style="286" bestFit="1" customWidth="1"/>
    <col min="6398" max="6398" width="12.5703125" style="286" customWidth="1"/>
    <col min="6399" max="6399" width="13.5703125" style="286" customWidth="1"/>
    <col min="6400" max="6400" width="63.5703125" style="286" customWidth="1"/>
    <col min="6401" max="6401" width="11.42578125" style="286"/>
    <col min="6402" max="6402" width="40.42578125" style="286" customWidth="1"/>
    <col min="6403" max="6650" width="11.42578125" style="286"/>
    <col min="6651" max="6651" width="77.5703125" style="286" customWidth="1"/>
    <col min="6652" max="6652" width="23.42578125" style="286" customWidth="1"/>
    <col min="6653" max="6653" width="30" style="286" bestFit="1" customWidth="1"/>
    <col min="6654" max="6654" width="12.5703125" style="286" customWidth="1"/>
    <col min="6655" max="6655" width="13.5703125" style="286" customWidth="1"/>
    <col min="6656" max="6656" width="63.5703125" style="286" customWidth="1"/>
    <col min="6657" max="6657" width="11.42578125" style="286"/>
    <col min="6658" max="6658" width="40.42578125" style="286" customWidth="1"/>
    <col min="6659" max="6906" width="11.42578125" style="286"/>
    <col min="6907" max="6907" width="77.5703125" style="286" customWidth="1"/>
    <col min="6908" max="6908" width="23.42578125" style="286" customWidth="1"/>
    <col min="6909" max="6909" width="30" style="286" bestFit="1" customWidth="1"/>
    <col min="6910" max="6910" width="12.5703125" style="286" customWidth="1"/>
    <col min="6911" max="6911" width="13.5703125" style="286" customWidth="1"/>
    <col min="6912" max="6912" width="63.5703125" style="286" customWidth="1"/>
    <col min="6913" max="6913" width="11.42578125" style="286"/>
    <col min="6914" max="6914" width="40.42578125" style="286" customWidth="1"/>
    <col min="6915" max="7162" width="11.42578125" style="286"/>
    <col min="7163" max="7163" width="77.5703125" style="286" customWidth="1"/>
    <col min="7164" max="7164" width="23.42578125" style="286" customWidth="1"/>
    <col min="7165" max="7165" width="30" style="286" bestFit="1" customWidth="1"/>
    <col min="7166" max="7166" width="12.5703125" style="286" customWidth="1"/>
    <col min="7167" max="7167" width="13.5703125" style="286" customWidth="1"/>
    <col min="7168" max="7168" width="63.5703125" style="286" customWidth="1"/>
    <col min="7169" max="7169" width="11.42578125" style="286"/>
    <col min="7170" max="7170" width="40.42578125" style="286" customWidth="1"/>
    <col min="7171" max="7418" width="11.42578125" style="286"/>
    <col min="7419" max="7419" width="77.5703125" style="286" customWidth="1"/>
    <col min="7420" max="7420" width="23.42578125" style="286" customWidth="1"/>
    <col min="7421" max="7421" width="30" style="286" bestFit="1" customWidth="1"/>
    <col min="7422" max="7422" width="12.5703125" style="286" customWidth="1"/>
    <col min="7423" max="7423" width="13.5703125" style="286" customWidth="1"/>
    <col min="7424" max="7424" width="63.5703125" style="286" customWidth="1"/>
    <col min="7425" max="7425" width="11.42578125" style="286"/>
    <col min="7426" max="7426" width="40.42578125" style="286" customWidth="1"/>
    <col min="7427" max="7674" width="11.42578125" style="286"/>
    <col min="7675" max="7675" width="77.5703125" style="286" customWidth="1"/>
    <col min="7676" max="7676" width="23.42578125" style="286" customWidth="1"/>
    <col min="7677" max="7677" width="30" style="286" bestFit="1" customWidth="1"/>
    <col min="7678" max="7678" width="12.5703125" style="286" customWidth="1"/>
    <col min="7679" max="7679" width="13.5703125" style="286" customWidth="1"/>
    <col min="7680" max="7680" width="63.5703125" style="286" customWidth="1"/>
    <col min="7681" max="7681" width="11.42578125" style="286"/>
    <col min="7682" max="7682" width="40.42578125" style="286" customWidth="1"/>
    <col min="7683" max="7930" width="11.42578125" style="286"/>
    <col min="7931" max="7931" width="77.5703125" style="286" customWidth="1"/>
    <col min="7932" max="7932" width="23.42578125" style="286" customWidth="1"/>
    <col min="7933" max="7933" width="30" style="286" bestFit="1" customWidth="1"/>
    <col min="7934" max="7934" width="12.5703125" style="286" customWidth="1"/>
    <col min="7935" max="7935" width="13.5703125" style="286" customWidth="1"/>
    <col min="7936" max="7936" width="63.5703125" style="286" customWidth="1"/>
    <col min="7937" max="7937" width="11.42578125" style="286"/>
    <col min="7938" max="7938" width="40.42578125" style="286" customWidth="1"/>
    <col min="7939" max="8186" width="11.42578125" style="286"/>
    <col min="8187" max="8187" width="77.5703125" style="286" customWidth="1"/>
    <col min="8188" max="8188" width="23.42578125" style="286" customWidth="1"/>
    <col min="8189" max="8189" width="30" style="286" bestFit="1" customWidth="1"/>
    <col min="8190" max="8190" width="12.5703125" style="286" customWidth="1"/>
    <col min="8191" max="8191" width="13.5703125" style="286" customWidth="1"/>
    <col min="8192" max="8192" width="63.5703125" style="286" customWidth="1"/>
    <col min="8193" max="8193" width="11.42578125" style="286"/>
    <col min="8194" max="8194" width="40.42578125" style="286" customWidth="1"/>
    <col min="8195" max="8442" width="11.42578125" style="286"/>
    <col min="8443" max="8443" width="77.5703125" style="286" customWidth="1"/>
    <col min="8444" max="8444" width="23.42578125" style="286" customWidth="1"/>
    <col min="8445" max="8445" width="30" style="286" bestFit="1" customWidth="1"/>
    <col min="8446" max="8446" width="12.5703125" style="286" customWidth="1"/>
    <col min="8447" max="8447" width="13.5703125" style="286" customWidth="1"/>
    <col min="8448" max="8448" width="63.5703125" style="286" customWidth="1"/>
    <col min="8449" max="8449" width="11.42578125" style="286"/>
    <col min="8450" max="8450" width="40.42578125" style="286" customWidth="1"/>
    <col min="8451" max="8698" width="11.42578125" style="286"/>
    <col min="8699" max="8699" width="77.5703125" style="286" customWidth="1"/>
    <col min="8700" max="8700" width="23.42578125" style="286" customWidth="1"/>
    <col min="8701" max="8701" width="30" style="286" bestFit="1" customWidth="1"/>
    <col min="8702" max="8702" width="12.5703125" style="286" customWidth="1"/>
    <col min="8703" max="8703" width="13.5703125" style="286" customWidth="1"/>
    <col min="8704" max="8704" width="63.5703125" style="286" customWidth="1"/>
    <col min="8705" max="8705" width="11.42578125" style="286"/>
    <col min="8706" max="8706" width="40.42578125" style="286" customWidth="1"/>
    <col min="8707" max="8954" width="11.42578125" style="286"/>
    <col min="8955" max="8955" width="77.5703125" style="286" customWidth="1"/>
    <col min="8956" max="8956" width="23.42578125" style="286" customWidth="1"/>
    <col min="8957" max="8957" width="30" style="286" bestFit="1" customWidth="1"/>
    <col min="8958" max="8958" width="12.5703125" style="286" customWidth="1"/>
    <col min="8959" max="8959" width="13.5703125" style="286" customWidth="1"/>
    <col min="8960" max="8960" width="63.5703125" style="286" customWidth="1"/>
    <col min="8961" max="8961" width="11.42578125" style="286"/>
    <col min="8962" max="8962" width="40.42578125" style="286" customWidth="1"/>
    <col min="8963" max="9210" width="11.42578125" style="286"/>
    <col min="9211" max="9211" width="77.5703125" style="286" customWidth="1"/>
    <col min="9212" max="9212" width="23.42578125" style="286" customWidth="1"/>
    <col min="9213" max="9213" width="30" style="286" bestFit="1" customWidth="1"/>
    <col min="9214" max="9214" width="12.5703125" style="286" customWidth="1"/>
    <col min="9215" max="9215" width="13.5703125" style="286" customWidth="1"/>
    <col min="9216" max="9216" width="63.5703125" style="286" customWidth="1"/>
    <col min="9217" max="9217" width="11.42578125" style="286"/>
    <col min="9218" max="9218" width="40.42578125" style="286" customWidth="1"/>
    <col min="9219" max="9466" width="11.42578125" style="286"/>
    <col min="9467" max="9467" width="77.5703125" style="286" customWidth="1"/>
    <col min="9468" max="9468" width="23.42578125" style="286" customWidth="1"/>
    <col min="9469" max="9469" width="30" style="286" bestFit="1" customWidth="1"/>
    <col min="9470" max="9470" width="12.5703125" style="286" customWidth="1"/>
    <col min="9471" max="9471" width="13.5703125" style="286" customWidth="1"/>
    <col min="9472" max="9472" width="63.5703125" style="286" customWidth="1"/>
    <col min="9473" max="9473" width="11.42578125" style="286"/>
    <col min="9474" max="9474" width="40.42578125" style="286" customWidth="1"/>
    <col min="9475" max="9722" width="11.42578125" style="286"/>
    <col min="9723" max="9723" width="77.5703125" style="286" customWidth="1"/>
    <col min="9724" max="9724" width="23.42578125" style="286" customWidth="1"/>
    <col min="9725" max="9725" width="30" style="286" bestFit="1" customWidth="1"/>
    <col min="9726" max="9726" width="12.5703125" style="286" customWidth="1"/>
    <col min="9727" max="9727" width="13.5703125" style="286" customWidth="1"/>
    <col min="9728" max="9728" width="63.5703125" style="286" customWidth="1"/>
    <col min="9729" max="9729" width="11.42578125" style="286"/>
    <col min="9730" max="9730" width="40.42578125" style="286" customWidth="1"/>
    <col min="9731" max="9978" width="11.42578125" style="286"/>
    <col min="9979" max="9979" width="77.5703125" style="286" customWidth="1"/>
    <col min="9980" max="9980" width="23.42578125" style="286" customWidth="1"/>
    <col min="9981" max="9981" width="30" style="286" bestFit="1" customWidth="1"/>
    <col min="9982" max="9982" width="12.5703125" style="286" customWidth="1"/>
    <col min="9983" max="9983" width="13.5703125" style="286" customWidth="1"/>
    <col min="9984" max="9984" width="63.5703125" style="286" customWidth="1"/>
    <col min="9985" max="9985" width="11.42578125" style="286"/>
    <col min="9986" max="9986" width="40.42578125" style="286" customWidth="1"/>
    <col min="9987" max="10234" width="11.42578125" style="286"/>
    <col min="10235" max="10235" width="77.5703125" style="286" customWidth="1"/>
    <col min="10236" max="10236" width="23.42578125" style="286" customWidth="1"/>
    <col min="10237" max="10237" width="30" style="286" bestFit="1" customWidth="1"/>
    <col min="10238" max="10238" width="12.5703125" style="286" customWidth="1"/>
    <col min="10239" max="10239" width="13.5703125" style="286" customWidth="1"/>
    <col min="10240" max="10240" width="63.5703125" style="286" customWidth="1"/>
    <col min="10241" max="10241" width="11.42578125" style="286"/>
    <col min="10242" max="10242" width="40.42578125" style="286" customWidth="1"/>
    <col min="10243" max="10490" width="11.42578125" style="286"/>
    <col min="10491" max="10491" width="77.5703125" style="286" customWidth="1"/>
    <col min="10492" max="10492" width="23.42578125" style="286" customWidth="1"/>
    <col min="10493" max="10493" width="30" style="286" bestFit="1" customWidth="1"/>
    <col min="10494" max="10494" width="12.5703125" style="286" customWidth="1"/>
    <col min="10495" max="10495" width="13.5703125" style="286" customWidth="1"/>
    <col min="10496" max="10496" width="63.5703125" style="286" customWidth="1"/>
    <col min="10497" max="10497" width="11.42578125" style="286"/>
    <col min="10498" max="10498" width="40.42578125" style="286" customWidth="1"/>
    <col min="10499" max="10746" width="11.42578125" style="286"/>
    <col min="10747" max="10747" width="77.5703125" style="286" customWidth="1"/>
    <col min="10748" max="10748" width="23.42578125" style="286" customWidth="1"/>
    <col min="10749" max="10749" width="30" style="286" bestFit="1" customWidth="1"/>
    <col min="10750" max="10750" width="12.5703125" style="286" customWidth="1"/>
    <col min="10751" max="10751" width="13.5703125" style="286" customWidth="1"/>
    <col min="10752" max="10752" width="63.5703125" style="286" customWidth="1"/>
    <col min="10753" max="10753" width="11.42578125" style="286"/>
    <col min="10754" max="10754" width="40.42578125" style="286" customWidth="1"/>
    <col min="10755" max="11002" width="11.42578125" style="286"/>
    <col min="11003" max="11003" width="77.5703125" style="286" customWidth="1"/>
    <col min="11004" max="11004" width="23.42578125" style="286" customWidth="1"/>
    <col min="11005" max="11005" width="30" style="286" bestFit="1" customWidth="1"/>
    <col min="11006" max="11006" width="12.5703125" style="286" customWidth="1"/>
    <col min="11007" max="11007" width="13.5703125" style="286" customWidth="1"/>
    <col min="11008" max="11008" width="63.5703125" style="286" customWidth="1"/>
    <col min="11009" max="11009" width="11.42578125" style="286"/>
    <col min="11010" max="11010" width="40.42578125" style="286" customWidth="1"/>
    <col min="11011" max="11258" width="11.42578125" style="286"/>
    <col min="11259" max="11259" width="77.5703125" style="286" customWidth="1"/>
    <col min="11260" max="11260" width="23.42578125" style="286" customWidth="1"/>
    <col min="11261" max="11261" width="30" style="286" bestFit="1" customWidth="1"/>
    <col min="11262" max="11262" width="12.5703125" style="286" customWidth="1"/>
    <col min="11263" max="11263" width="13.5703125" style="286" customWidth="1"/>
    <col min="11264" max="11264" width="63.5703125" style="286" customWidth="1"/>
    <col min="11265" max="11265" width="11.42578125" style="286"/>
    <col min="11266" max="11266" width="40.42578125" style="286" customWidth="1"/>
    <col min="11267" max="11514" width="11.42578125" style="286"/>
    <col min="11515" max="11515" width="77.5703125" style="286" customWidth="1"/>
    <col min="11516" max="11516" width="23.42578125" style="286" customWidth="1"/>
    <col min="11517" max="11517" width="30" style="286" bestFit="1" customWidth="1"/>
    <col min="11518" max="11518" width="12.5703125" style="286" customWidth="1"/>
    <col min="11519" max="11519" width="13.5703125" style="286" customWidth="1"/>
    <col min="11520" max="11520" width="63.5703125" style="286" customWidth="1"/>
    <col min="11521" max="11521" width="11.42578125" style="286"/>
    <col min="11522" max="11522" width="40.42578125" style="286" customWidth="1"/>
    <col min="11523" max="11770" width="11.42578125" style="286"/>
    <col min="11771" max="11771" width="77.5703125" style="286" customWidth="1"/>
    <col min="11772" max="11772" width="23.42578125" style="286" customWidth="1"/>
    <col min="11773" max="11773" width="30" style="286" bestFit="1" customWidth="1"/>
    <col min="11774" max="11774" width="12.5703125" style="286" customWidth="1"/>
    <col min="11775" max="11775" width="13.5703125" style="286" customWidth="1"/>
    <col min="11776" max="11776" width="63.5703125" style="286" customWidth="1"/>
    <col min="11777" max="11777" width="11.42578125" style="286"/>
    <col min="11778" max="11778" width="40.42578125" style="286" customWidth="1"/>
    <col min="11779" max="12026" width="11.42578125" style="286"/>
    <col min="12027" max="12027" width="77.5703125" style="286" customWidth="1"/>
    <col min="12028" max="12028" width="23.42578125" style="286" customWidth="1"/>
    <col min="12029" max="12029" width="30" style="286" bestFit="1" customWidth="1"/>
    <col min="12030" max="12030" width="12.5703125" style="286" customWidth="1"/>
    <col min="12031" max="12031" width="13.5703125" style="286" customWidth="1"/>
    <col min="12032" max="12032" width="63.5703125" style="286" customWidth="1"/>
    <col min="12033" max="12033" width="11.42578125" style="286"/>
    <col min="12034" max="12034" width="40.42578125" style="286" customWidth="1"/>
    <col min="12035" max="12282" width="11.42578125" style="286"/>
    <col min="12283" max="12283" width="77.5703125" style="286" customWidth="1"/>
    <col min="12284" max="12284" width="23.42578125" style="286" customWidth="1"/>
    <col min="12285" max="12285" width="30" style="286" bestFit="1" customWidth="1"/>
    <col min="12286" max="12286" width="12.5703125" style="286" customWidth="1"/>
    <col min="12287" max="12287" width="13.5703125" style="286" customWidth="1"/>
    <col min="12288" max="12288" width="63.5703125" style="286" customWidth="1"/>
    <col min="12289" max="12289" width="11.42578125" style="286"/>
    <col min="12290" max="12290" width="40.42578125" style="286" customWidth="1"/>
    <col min="12291" max="12538" width="11.42578125" style="286"/>
    <col min="12539" max="12539" width="77.5703125" style="286" customWidth="1"/>
    <col min="12540" max="12540" width="23.42578125" style="286" customWidth="1"/>
    <col min="12541" max="12541" width="30" style="286" bestFit="1" customWidth="1"/>
    <col min="12542" max="12542" width="12.5703125" style="286" customWidth="1"/>
    <col min="12543" max="12543" width="13.5703125" style="286" customWidth="1"/>
    <col min="12544" max="12544" width="63.5703125" style="286" customWidth="1"/>
    <col min="12545" max="12545" width="11.42578125" style="286"/>
    <col min="12546" max="12546" width="40.42578125" style="286" customWidth="1"/>
    <col min="12547" max="12794" width="11.42578125" style="286"/>
    <col min="12795" max="12795" width="77.5703125" style="286" customWidth="1"/>
    <col min="12796" max="12796" width="23.42578125" style="286" customWidth="1"/>
    <col min="12797" max="12797" width="30" style="286" bestFit="1" customWidth="1"/>
    <col min="12798" max="12798" width="12.5703125" style="286" customWidth="1"/>
    <col min="12799" max="12799" width="13.5703125" style="286" customWidth="1"/>
    <col min="12800" max="12800" width="63.5703125" style="286" customWidth="1"/>
    <col min="12801" max="12801" width="11.42578125" style="286"/>
    <col min="12802" max="12802" width="40.42578125" style="286" customWidth="1"/>
    <col min="12803" max="13050" width="11.42578125" style="286"/>
    <col min="13051" max="13051" width="77.5703125" style="286" customWidth="1"/>
    <col min="13052" max="13052" width="23.42578125" style="286" customWidth="1"/>
    <col min="13053" max="13053" width="30" style="286" bestFit="1" customWidth="1"/>
    <col min="13054" max="13054" width="12.5703125" style="286" customWidth="1"/>
    <col min="13055" max="13055" width="13.5703125" style="286" customWidth="1"/>
    <col min="13056" max="13056" width="63.5703125" style="286" customWidth="1"/>
    <col min="13057" max="13057" width="11.42578125" style="286"/>
    <col min="13058" max="13058" width="40.42578125" style="286" customWidth="1"/>
    <col min="13059" max="13306" width="11.42578125" style="286"/>
    <col min="13307" max="13307" width="77.5703125" style="286" customWidth="1"/>
    <col min="13308" max="13308" width="23.42578125" style="286" customWidth="1"/>
    <col min="13309" max="13309" width="30" style="286" bestFit="1" customWidth="1"/>
    <col min="13310" max="13310" width="12.5703125" style="286" customWidth="1"/>
    <col min="13311" max="13311" width="13.5703125" style="286" customWidth="1"/>
    <col min="13312" max="13312" width="63.5703125" style="286" customWidth="1"/>
    <col min="13313" max="13313" width="11.42578125" style="286"/>
    <col min="13314" max="13314" width="40.42578125" style="286" customWidth="1"/>
    <col min="13315" max="13562" width="11.42578125" style="286"/>
    <col min="13563" max="13563" width="77.5703125" style="286" customWidth="1"/>
    <col min="13564" max="13564" width="23.42578125" style="286" customWidth="1"/>
    <col min="13565" max="13565" width="30" style="286" bestFit="1" customWidth="1"/>
    <col min="13566" max="13566" width="12.5703125" style="286" customWidth="1"/>
    <col min="13567" max="13567" width="13.5703125" style="286" customWidth="1"/>
    <col min="13568" max="13568" width="63.5703125" style="286" customWidth="1"/>
    <col min="13569" max="13569" width="11.42578125" style="286"/>
    <col min="13570" max="13570" width="40.42578125" style="286" customWidth="1"/>
    <col min="13571" max="13818" width="11.42578125" style="286"/>
    <col min="13819" max="13819" width="77.5703125" style="286" customWidth="1"/>
    <col min="13820" max="13820" width="23.42578125" style="286" customWidth="1"/>
    <col min="13821" max="13821" width="30" style="286" bestFit="1" customWidth="1"/>
    <col min="13822" max="13822" width="12.5703125" style="286" customWidth="1"/>
    <col min="13823" max="13823" width="13.5703125" style="286" customWidth="1"/>
    <col min="13824" max="13824" width="63.5703125" style="286" customWidth="1"/>
    <col min="13825" max="13825" width="11.42578125" style="286"/>
    <col min="13826" max="13826" width="40.42578125" style="286" customWidth="1"/>
    <col min="13827" max="14074" width="11.42578125" style="286"/>
    <col min="14075" max="14075" width="77.5703125" style="286" customWidth="1"/>
    <col min="14076" max="14076" width="23.42578125" style="286" customWidth="1"/>
    <col min="14077" max="14077" width="30" style="286" bestFit="1" customWidth="1"/>
    <col min="14078" max="14078" width="12.5703125" style="286" customWidth="1"/>
    <col min="14079" max="14079" width="13.5703125" style="286" customWidth="1"/>
    <col min="14080" max="14080" width="63.5703125" style="286" customWidth="1"/>
    <col min="14081" max="14081" width="11.42578125" style="286"/>
    <col min="14082" max="14082" width="40.42578125" style="286" customWidth="1"/>
    <col min="14083" max="14330" width="11.42578125" style="286"/>
    <col min="14331" max="14331" width="77.5703125" style="286" customWidth="1"/>
    <col min="14332" max="14332" width="23.42578125" style="286" customWidth="1"/>
    <col min="14333" max="14333" width="30" style="286" bestFit="1" customWidth="1"/>
    <col min="14334" max="14334" width="12.5703125" style="286" customWidth="1"/>
    <col min="14335" max="14335" width="13.5703125" style="286" customWidth="1"/>
    <col min="14336" max="14336" width="63.5703125" style="286" customWidth="1"/>
    <col min="14337" max="14337" width="11.42578125" style="286"/>
    <col min="14338" max="14338" width="40.42578125" style="286" customWidth="1"/>
    <col min="14339" max="14586" width="11.42578125" style="286"/>
    <col min="14587" max="14587" width="77.5703125" style="286" customWidth="1"/>
    <col min="14588" max="14588" width="23.42578125" style="286" customWidth="1"/>
    <col min="14589" max="14589" width="30" style="286" bestFit="1" customWidth="1"/>
    <col min="14590" max="14590" width="12.5703125" style="286" customWidth="1"/>
    <col min="14591" max="14591" width="13.5703125" style="286" customWidth="1"/>
    <col min="14592" max="14592" width="63.5703125" style="286" customWidth="1"/>
    <col min="14593" max="14593" width="11.42578125" style="286"/>
    <col min="14594" max="14594" width="40.42578125" style="286" customWidth="1"/>
    <col min="14595" max="14842" width="11.42578125" style="286"/>
    <col min="14843" max="14843" width="77.5703125" style="286" customWidth="1"/>
    <col min="14844" max="14844" width="23.42578125" style="286" customWidth="1"/>
    <col min="14845" max="14845" width="30" style="286" bestFit="1" customWidth="1"/>
    <col min="14846" max="14846" width="12.5703125" style="286" customWidth="1"/>
    <col min="14847" max="14847" width="13.5703125" style="286" customWidth="1"/>
    <col min="14848" max="14848" width="63.5703125" style="286" customWidth="1"/>
    <col min="14849" max="14849" width="11.42578125" style="286"/>
    <col min="14850" max="14850" width="40.42578125" style="286" customWidth="1"/>
    <col min="14851" max="15098" width="11.42578125" style="286"/>
    <col min="15099" max="15099" width="77.5703125" style="286" customWidth="1"/>
    <col min="15100" max="15100" width="23.42578125" style="286" customWidth="1"/>
    <col min="15101" max="15101" width="30" style="286" bestFit="1" customWidth="1"/>
    <col min="15102" max="15102" width="12.5703125" style="286" customWidth="1"/>
    <col min="15103" max="15103" width="13.5703125" style="286" customWidth="1"/>
    <col min="15104" max="15104" width="63.5703125" style="286" customWidth="1"/>
    <col min="15105" max="15105" width="11.42578125" style="286"/>
    <col min="15106" max="15106" width="40.42578125" style="286" customWidth="1"/>
    <col min="15107" max="15354" width="11.42578125" style="286"/>
    <col min="15355" max="15355" width="77.5703125" style="286" customWidth="1"/>
    <col min="15356" max="15356" width="23.42578125" style="286" customWidth="1"/>
    <col min="15357" max="15357" width="30" style="286" bestFit="1" customWidth="1"/>
    <col min="15358" max="15358" width="12.5703125" style="286" customWidth="1"/>
    <col min="15359" max="15359" width="13.5703125" style="286" customWidth="1"/>
    <col min="15360" max="15360" width="63.5703125" style="286" customWidth="1"/>
    <col min="15361" max="15361" width="11.42578125" style="286"/>
    <col min="15362" max="15362" width="40.42578125" style="286" customWidth="1"/>
    <col min="15363" max="15610" width="11.42578125" style="286"/>
    <col min="15611" max="15611" width="77.5703125" style="286" customWidth="1"/>
    <col min="15612" max="15612" width="23.42578125" style="286" customWidth="1"/>
    <col min="15613" max="15613" width="30" style="286" bestFit="1" customWidth="1"/>
    <col min="15614" max="15614" width="12.5703125" style="286" customWidth="1"/>
    <col min="15615" max="15615" width="13.5703125" style="286" customWidth="1"/>
    <col min="15616" max="15616" width="63.5703125" style="286" customWidth="1"/>
    <col min="15617" max="15617" width="11.42578125" style="286"/>
    <col min="15618" max="15618" width="40.42578125" style="286" customWidth="1"/>
    <col min="15619" max="15866" width="11.42578125" style="286"/>
    <col min="15867" max="15867" width="77.5703125" style="286" customWidth="1"/>
    <col min="15868" max="15868" width="23.42578125" style="286" customWidth="1"/>
    <col min="15869" max="15869" width="30" style="286" bestFit="1" customWidth="1"/>
    <col min="15870" max="15870" width="12.5703125" style="286" customWidth="1"/>
    <col min="15871" max="15871" width="13.5703125" style="286" customWidth="1"/>
    <col min="15872" max="15872" width="63.5703125" style="286" customWidth="1"/>
    <col min="15873" max="15873" width="11.42578125" style="286"/>
    <col min="15874" max="15874" width="40.42578125" style="286" customWidth="1"/>
    <col min="15875" max="16122" width="11.42578125" style="286"/>
    <col min="16123" max="16123" width="77.5703125" style="286" customWidth="1"/>
    <col min="16124" max="16124" width="23.42578125" style="286" customWidth="1"/>
    <col min="16125" max="16125" width="30" style="286" bestFit="1" customWidth="1"/>
    <col min="16126" max="16126" width="12.5703125" style="286" customWidth="1"/>
    <col min="16127" max="16127" width="13.5703125" style="286" customWidth="1"/>
    <col min="16128" max="16128" width="63.5703125" style="286" customWidth="1"/>
    <col min="16129" max="16129" width="11.42578125" style="286"/>
    <col min="16130" max="16130" width="40.42578125" style="286" customWidth="1"/>
    <col min="16131" max="16384" width="11.42578125" style="286"/>
  </cols>
  <sheetData>
    <row r="1" spans="1:54">
      <c r="A1" s="482"/>
      <c r="B1" s="481" t="s">
        <v>75</v>
      </c>
      <c r="C1" s="481"/>
      <c r="D1" s="481"/>
      <c r="E1" s="222" t="s">
        <v>72</v>
      </c>
      <c r="F1" s="223" t="s">
        <v>76</v>
      </c>
      <c r="H1" s="224"/>
      <c r="I1" s="225"/>
    </row>
    <row r="2" spans="1:54">
      <c r="A2" s="483"/>
      <c r="B2" s="481"/>
      <c r="C2" s="481"/>
      <c r="D2" s="481"/>
      <c r="E2" s="222" t="s">
        <v>73</v>
      </c>
      <c r="F2" s="228">
        <v>1</v>
      </c>
      <c r="H2" s="224"/>
      <c r="I2" s="229"/>
    </row>
    <row r="3" spans="1:54">
      <c r="A3" s="484" t="s">
        <v>411</v>
      </c>
      <c r="B3" s="485"/>
      <c r="C3" s="485"/>
      <c r="D3" s="485"/>
      <c r="E3" s="485"/>
      <c r="F3" s="486"/>
    </row>
    <row r="4" spans="1:54">
      <c r="A4" s="71" t="s">
        <v>412</v>
      </c>
      <c r="B4" s="491">
        <v>13</v>
      </c>
      <c r="C4" s="491"/>
      <c r="D4" s="491"/>
      <c r="E4" s="491"/>
      <c r="F4" s="491"/>
      <c r="G4" s="234"/>
      <c r="H4" s="234"/>
      <c r="I4" s="230"/>
      <c r="J4" s="234"/>
      <c r="K4" s="234"/>
      <c r="L4" s="231"/>
      <c r="M4" s="234"/>
      <c r="N4" s="234"/>
      <c r="O4" s="232"/>
      <c r="P4" s="234"/>
      <c r="Q4" s="234"/>
      <c r="R4" s="234"/>
      <c r="S4" s="234"/>
      <c r="T4" s="234"/>
      <c r="U4" s="234"/>
      <c r="V4" s="234"/>
      <c r="W4" s="234"/>
      <c r="X4" s="234"/>
    </row>
    <row r="5" spans="1:54">
      <c r="A5" s="71" t="s">
        <v>413</v>
      </c>
      <c r="B5" s="491" t="s">
        <v>120</v>
      </c>
      <c r="C5" s="491"/>
      <c r="D5" s="491"/>
      <c r="E5" s="491"/>
      <c r="F5" s="491"/>
      <c r="G5" s="234"/>
      <c r="H5" s="234"/>
      <c r="I5" s="230"/>
      <c r="J5" s="234"/>
      <c r="K5" s="234"/>
      <c r="L5" s="231"/>
      <c r="M5" s="234"/>
      <c r="N5" s="234"/>
      <c r="O5" s="232"/>
      <c r="P5" s="234"/>
      <c r="Q5" s="234"/>
      <c r="R5" s="234"/>
      <c r="S5" s="234"/>
      <c r="T5" s="234"/>
      <c r="U5" s="234"/>
      <c r="V5" s="234"/>
      <c r="W5" s="234"/>
      <c r="X5" s="234"/>
    </row>
    <row r="6" spans="1:54">
      <c r="A6" s="71" t="s">
        <v>19</v>
      </c>
      <c r="B6" s="491" t="s">
        <v>121</v>
      </c>
      <c r="C6" s="491"/>
      <c r="D6" s="491"/>
      <c r="E6" s="491"/>
      <c r="F6" s="491"/>
      <c r="G6" s="491"/>
      <c r="H6" s="491"/>
      <c r="I6" s="491"/>
      <c r="J6" s="491"/>
      <c r="K6" s="491"/>
      <c r="L6" s="231"/>
      <c r="M6" s="234" t="s">
        <v>414</v>
      </c>
      <c r="N6" s="234"/>
      <c r="O6" s="232"/>
      <c r="P6" s="234"/>
      <c r="Q6" s="234"/>
      <c r="R6" s="234"/>
      <c r="S6" s="234"/>
      <c r="T6" s="234"/>
      <c r="U6" s="234"/>
      <c r="V6" s="234"/>
      <c r="W6" s="234"/>
      <c r="X6" s="234"/>
    </row>
    <row r="7" spans="1:54">
      <c r="A7" s="71" t="s">
        <v>20</v>
      </c>
      <c r="B7" s="233" t="s">
        <v>122</v>
      </c>
      <c r="C7" s="234"/>
      <c r="D7" s="232"/>
      <c r="E7" s="234"/>
      <c r="F7" s="233"/>
      <c r="G7" s="234"/>
      <c r="H7" s="234"/>
      <c r="I7" s="230"/>
      <c r="J7" s="234"/>
      <c r="K7" s="234"/>
      <c r="L7" s="231"/>
      <c r="M7" s="234"/>
      <c r="N7" s="234"/>
      <c r="O7" s="232"/>
      <c r="P7" s="234"/>
      <c r="Q7" s="234"/>
      <c r="R7" s="234"/>
      <c r="S7" s="234"/>
      <c r="T7" s="234"/>
      <c r="U7" s="234"/>
      <c r="V7" s="234" t="s">
        <v>143</v>
      </c>
      <c r="W7" s="234"/>
      <c r="X7" s="234"/>
    </row>
    <row r="8" spans="1:54" ht="13.5" thickBot="1">
      <c r="A8" s="71" t="s">
        <v>21</v>
      </c>
      <c r="B8" s="492" t="s">
        <v>123</v>
      </c>
      <c r="C8" s="492"/>
      <c r="D8" s="492"/>
      <c r="E8" s="492"/>
      <c r="F8" s="492"/>
      <c r="G8" s="492"/>
      <c r="H8" s="492"/>
      <c r="I8" s="492"/>
      <c r="J8" s="492"/>
      <c r="K8" s="492"/>
      <c r="L8" s="235"/>
      <c r="M8" s="234"/>
      <c r="N8" s="234"/>
      <c r="O8" s="232"/>
      <c r="P8" s="234"/>
      <c r="Q8" s="234"/>
      <c r="R8" s="234"/>
      <c r="S8" s="234"/>
      <c r="T8" s="234"/>
      <c r="U8" s="234"/>
      <c r="V8" s="234"/>
      <c r="W8" s="234"/>
      <c r="X8" s="234"/>
    </row>
    <row r="9" spans="1:54" ht="13.5" thickBot="1">
      <c r="A9" s="72" t="s">
        <v>85</v>
      </c>
      <c r="B9" s="493" t="s">
        <v>100</v>
      </c>
      <c r="C9" s="494"/>
      <c r="D9" s="494"/>
      <c r="E9" s="494"/>
      <c r="F9" s="494"/>
      <c r="G9" s="494"/>
      <c r="H9" s="494"/>
      <c r="I9" s="494"/>
      <c r="J9" s="495" t="s">
        <v>136</v>
      </c>
      <c r="K9" s="496"/>
      <c r="L9" s="496"/>
      <c r="M9" s="478" t="s">
        <v>100</v>
      </c>
      <c r="N9" s="479"/>
      <c r="O9" s="479"/>
      <c r="P9" s="479"/>
      <c r="Q9" s="479"/>
      <c r="R9" s="480"/>
      <c r="S9" s="478" t="s">
        <v>136</v>
      </c>
      <c r="T9" s="479"/>
      <c r="U9" s="479"/>
      <c r="V9" s="479"/>
      <c r="W9" s="479"/>
      <c r="X9" s="480"/>
      <c r="Y9" s="453" t="s">
        <v>142</v>
      </c>
      <c r="Z9" s="454"/>
      <c r="AA9" s="455"/>
      <c r="AB9" s="467" t="s">
        <v>146</v>
      </c>
      <c r="AC9" s="468"/>
      <c r="AD9" s="469"/>
      <c r="AE9" s="464" t="s">
        <v>333</v>
      </c>
      <c r="AF9" s="465"/>
      <c r="AG9" s="465"/>
      <c r="AH9" s="465"/>
      <c r="AI9" s="465"/>
      <c r="AJ9" s="465"/>
      <c r="AK9" s="465"/>
      <c r="AL9" s="465"/>
      <c r="AM9" s="465"/>
      <c r="AN9" s="465"/>
      <c r="AO9" s="465"/>
      <c r="AP9" s="466"/>
      <c r="AQ9" s="453" t="s">
        <v>334</v>
      </c>
      <c r="AR9" s="454"/>
      <c r="AS9" s="455"/>
      <c r="AT9" s="453" t="s">
        <v>335</v>
      </c>
      <c r="AU9" s="454"/>
      <c r="AV9" s="455"/>
      <c r="AW9" s="453" t="s">
        <v>336</v>
      </c>
      <c r="AX9" s="454"/>
      <c r="AY9" s="455"/>
      <c r="AZ9" s="453" t="s">
        <v>337</v>
      </c>
      <c r="BA9" s="454"/>
      <c r="BB9" s="455"/>
    </row>
    <row r="10" spans="1:54" ht="13.5" thickBot="1">
      <c r="A10" s="489"/>
      <c r="B10" s="490"/>
      <c r="C10" s="512" t="s">
        <v>86</v>
      </c>
      <c r="D10" s="513"/>
      <c r="E10" s="513"/>
      <c r="F10" s="514"/>
      <c r="G10" s="497" t="s">
        <v>87</v>
      </c>
      <c r="H10" s="498"/>
      <c r="I10" s="499"/>
      <c r="J10" s="500" t="s">
        <v>88</v>
      </c>
      <c r="K10" s="501"/>
      <c r="L10" s="501"/>
      <c r="M10" s="475" t="s">
        <v>86</v>
      </c>
      <c r="N10" s="476"/>
      <c r="O10" s="477"/>
      <c r="P10" s="475" t="s">
        <v>87</v>
      </c>
      <c r="Q10" s="476"/>
      <c r="R10" s="477"/>
      <c r="S10" s="456" t="s">
        <v>88</v>
      </c>
      <c r="T10" s="456"/>
      <c r="U10" s="456"/>
      <c r="V10" s="456" t="s">
        <v>89</v>
      </c>
      <c r="W10" s="456"/>
      <c r="X10" s="456"/>
      <c r="Y10" s="456" t="s">
        <v>115</v>
      </c>
      <c r="Z10" s="456"/>
      <c r="AA10" s="456"/>
      <c r="AB10" s="691" t="s">
        <v>144</v>
      </c>
      <c r="AC10" s="692"/>
      <c r="AD10" s="693"/>
      <c r="AE10" s="458" t="s">
        <v>145</v>
      </c>
      <c r="AF10" s="459"/>
      <c r="AG10" s="460"/>
      <c r="AH10" s="458" t="s">
        <v>147</v>
      </c>
      <c r="AI10" s="459"/>
      <c r="AJ10" s="460"/>
      <c r="AK10" s="458" t="s">
        <v>148</v>
      </c>
      <c r="AL10" s="459"/>
      <c r="AM10" s="460"/>
      <c r="AN10" s="458" t="s">
        <v>372</v>
      </c>
      <c r="AO10" s="459"/>
      <c r="AP10" s="460"/>
      <c r="AQ10" s="456" t="s">
        <v>373</v>
      </c>
      <c r="AR10" s="456"/>
      <c r="AS10" s="456"/>
      <c r="AT10" s="456" t="s">
        <v>379</v>
      </c>
      <c r="AU10" s="456"/>
      <c r="AV10" s="456"/>
      <c r="AW10" s="456" t="s">
        <v>390</v>
      </c>
      <c r="AX10" s="456"/>
      <c r="AY10" s="456"/>
      <c r="AZ10" s="456" t="s">
        <v>383</v>
      </c>
      <c r="BA10" s="456"/>
      <c r="BB10" s="456"/>
    </row>
    <row r="11" spans="1:54">
      <c r="A11" s="73" t="s">
        <v>2</v>
      </c>
      <c r="B11" s="101"/>
      <c r="C11" s="236"/>
      <c r="D11" s="487" t="str">
        <f>'Datos del Proceso'!E40</f>
        <v>Lady Johanna Corredor Cubillos</v>
      </c>
      <c r="E11" s="487"/>
      <c r="F11" s="488"/>
      <c r="G11" s="502" t="str">
        <f>'Datos del Proceso'!E41</f>
        <v>Magda Milena Murillo Ramirez</v>
      </c>
      <c r="H11" s="503"/>
      <c r="I11" s="504"/>
      <c r="J11" s="473" t="s">
        <v>119</v>
      </c>
      <c r="K11" s="474"/>
      <c r="L11" s="474"/>
      <c r="M11" s="475" t="str">
        <f>+PONDERABLES!H34</f>
        <v>Lady Johanna Corredor Cubillos</v>
      </c>
      <c r="N11" s="476"/>
      <c r="O11" s="477"/>
      <c r="P11" s="475" t="str">
        <f>+PONDERABLES!I34</f>
        <v>Magda Milena Murillo Ramirez</v>
      </c>
      <c r="Q11" s="476"/>
      <c r="R11" s="477"/>
      <c r="S11" s="456" t="str">
        <f>+PONDERABLES!J34</f>
        <v>Janier Murillo Lesmes</v>
      </c>
      <c r="T11" s="456"/>
      <c r="U11" s="456"/>
      <c r="V11" s="456" t="str">
        <f>+PONDERABLES!K34</f>
        <v>Edwin Alfonso Avila Gonzalez</v>
      </c>
      <c r="W11" s="456"/>
      <c r="X11" s="456"/>
      <c r="Y11" s="456" t="str">
        <f>+PONDERABLES!L34</f>
        <v>Mariana Mateus Medina</v>
      </c>
      <c r="Z11" s="456"/>
      <c r="AA11" s="456"/>
      <c r="AB11" s="691" t="str">
        <f>+PONDERABLES!M34</f>
        <v>Anjhy Manuela Cañas Bermudez</v>
      </c>
      <c r="AC11" s="692"/>
      <c r="AD11" s="693"/>
      <c r="AE11" s="458" t="str">
        <f>+PONDERABLES!N34</f>
        <v>Claudia Marcela Millán Marulanda</v>
      </c>
      <c r="AF11" s="459"/>
      <c r="AG11" s="460"/>
      <c r="AH11" s="458" t="str">
        <f>+PONDERABLES!O34</f>
        <v>Reinel Andres Pino Ordoñez</v>
      </c>
      <c r="AI11" s="459"/>
      <c r="AJ11" s="460"/>
      <c r="AK11" s="458" t="str">
        <f>+PONDERABLES!P34</f>
        <v>María Angélica Rodríguez Bernal</v>
      </c>
      <c r="AL11" s="459"/>
      <c r="AM11" s="460"/>
      <c r="AN11" s="458" t="str">
        <f>+PONDERABLES!Q34</f>
        <v>Iván Alexis Martínez López</v>
      </c>
      <c r="AO11" s="459"/>
      <c r="AP11" s="460"/>
      <c r="AQ11" s="456" t="str">
        <f>+PONDERABLES!R34</f>
        <v xml:space="preserve">Maria Daniela Fernanda Velásquez Barbosa  </v>
      </c>
      <c r="AR11" s="456"/>
      <c r="AS11" s="456"/>
      <c r="AT11" s="456" t="str">
        <f>+PONDERABLES!S34</f>
        <v>Rosa Yurany Bastidas Riaño</v>
      </c>
      <c r="AU11" s="456"/>
      <c r="AV11" s="456"/>
      <c r="AW11" s="456" t="str">
        <f>+PONDERABLES!T34</f>
        <v>Leidy Yiced Baquero Millan</v>
      </c>
      <c r="AX11" s="456"/>
      <c r="AY11" s="456"/>
      <c r="AZ11" s="456" t="str">
        <f>+PONDERABLES!U34</f>
        <v>Luisa Fernanda Salcedo Novoa</v>
      </c>
      <c r="BA11" s="456"/>
      <c r="BB11" s="456"/>
    </row>
    <row r="12" spans="1:54" ht="13.5" thickBot="1">
      <c r="A12" s="73" t="s">
        <v>118</v>
      </c>
      <c r="B12" s="101"/>
      <c r="C12" s="236"/>
      <c r="D12" s="487">
        <f>'Datos del Proceso'!F40</f>
        <v>52731443</v>
      </c>
      <c r="E12" s="487"/>
      <c r="F12" s="488"/>
      <c r="G12" s="505">
        <f>'Datos del Proceso'!F41</f>
        <v>42119129</v>
      </c>
      <c r="H12" s="506"/>
      <c r="I12" s="507"/>
      <c r="J12" s="470">
        <v>40185958</v>
      </c>
      <c r="K12" s="471"/>
      <c r="L12" s="472"/>
      <c r="M12" s="475">
        <f>+PONDERABLES!H35</f>
        <v>52731443</v>
      </c>
      <c r="N12" s="476"/>
      <c r="O12" s="477"/>
      <c r="P12" s="475">
        <f>+PONDERABLES!I35</f>
        <v>42119129</v>
      </c>
      <c r="Q12" s="476"/>
      <c r="R12" s="477"/>
      <c r="S12" s="457">
        <f>+PONDERABLES!J35</f>
        <v>1120376003</v>
      </c>
      <c r="T12" s="457"/>
      <c r="U12" s="457"/>
      <c r="V12" s="457">
        <f>+PONDERABLES!K35</f>
        <v>9431763</v>
      </c>
      <c r="W12" s="457"/>
      <c r="X12" s="457"/>
      <c r="Y12" s="457">
        <f>+PONDERABLES!L35</f>
        <v>1123800898</v>
      </c>
      <c r="Z12" s="457"/>
      <c r="AA12" s="457"/>
      <c r="AB12" s="694">
        <f>+PONDERABLES!M35</f>
        <v>1094953125</v>
      </c>
      <c r="AC12" s="695"/>
      <c r="AD12" s="696"/>
      <c r="AE12" s="461">
        <f>+PONDERABLES!N35</f>
        <v>40328514</v>
      </c>
      <c r="AF12" s="462"/>
      <c r="AG12" s="463"/>
      <c r="AH12" s="461">
        <f>+PONDERABLES!O35</f>
        <v>1075289212</v>
      </c>
      <c r="AI12" s="462"/>
      <c r="AJ12" s="463"/>
      <c r="AK12" s="461">
        <f>+PONDERABLES!P35</f>
        <v>52321092</v>
      </c>
      <c r="AL12" s="462"/>
      <c r="AM12" s="463"/>
      <c r="AN12" s="461">
        <f>+PONDERABLES!Q35</f>
        <v>1061753519</v>
      </c>
      <c r="AO12" s="462"/>
      <c r="AP12" s="463"/>
      <c r="AQ12" s="457">
        <f>+PONDERABLES!R35</f>
        <v>1121923881</v>
      </c>
      <c r="AR12" s="457"/>
      <c r="AS12" s="457"/>
      <c r="AT12" s="457">
        <f>+PONDERABLES!S35</f>
        <v>1121859332</v>
      </c>
      <c r="AU12" s="457"/>
      <c r="AV12" s="457"/>
      <c r="AW12" s="457">
        <f>+PONDERABLES!T35</f>
        <v>1121937932</v>
      </c>
      <c r="AX12" s="457"/>
      <c r="AY12" s="457"/>
      <c r="AZ12" s="457">
        <f>+PONDERABLES!U35</f>
        <v>1121947409</v>
      </c>
      <c r="BA12" s="457"/>
      <c r="BB12" s="457"/>
    </row>
    <row r="13" spans="1:54" ht="26.25" thickBot="1">
      <c r="A13" s="237"/>
      <c r="B13" s="238" t="s">
        <v>22</v>
      </c>
      <c r="C13" s="239" t="s">
        <v>23</v>
      </c>
      <c r="D13" s="240" t="s">
        <v>24</v>
      </c>
      <c r="E13" s="241" t="s">
        <v>25</v>
      </c>
      <c r="F13" s="242" t="s">
        <v>26</v>
      </c>
      <c r="G13" s="243" t="s">
        <v>24</v>
      </c>
      <c r="H13" s="244" t="s">
        <v>25</v>
      </c>
      <c r="I13" s="245" t="s">
        <v>26</v>
      </c>
      <c r="J13" s="246" t="s">
        <v>24</v>
      </c>
      <c r="K13" s="247" t="s">
        <v>25</v>
      </c>
      <c r="L13" s="248" t="s">
        <v>26</v>
      </c>
      <c r="M13" s="356" t="s">
        <v>24</v>
      </c>
      <c r="N13" s="356" t="s">
        <v>25</v>
      </c>
      <c r="O13" s="356" t="s">
        <v>26</v>
      </c>
      <c r="P13" s="356" t="s">
        <v>24</v>
      </c>
      <c r="Q13" s="356" t="s">
        <v>25</v>
      </c>
      <c r="R13" s="356" t="s">
        <v>26</v>
      </c>
      <c r="S13" s="250" t="s">
        <v>24</v>
      </c>
      <c r="T13" s="250" t="s">
        <v>25</v>
      </c>
      <c r="U13" s="250" t="s">
        <v>26</v>
      </c>
      <c r="V13" s="250" t="s">
        <v>24</v>
      </c>
      <c r="W13" s="250" t="s">
        <v>25</v>
      </c>
      <c r="X13" s="250" t="s">
        <v>26</v>
      </c>
      <c r="Y13" s="250" t="s">
        <v>24</v>
      </c>
      <c r="Z13" s="249" t="s">
        <v>25</v>
      </c>
      <c r="AA13" s="251" t="s">
        <v>26</v>
      </c>
      <c r="AB13" s="697" t="s">
        <v>24</v>
      </c>
      <c r="AC13" s="698" t="s">
        <v>25</v>
      </c>
      <c r="AD13" s="699" t="s">
        <v>26</v>
      </c>
      <c r="AE13" s="252" t="s">
        <v>24</v>
      </c>
      <c r="AF13" s="339" t="s">
        <v>25</v>
      </c>
      <c r="AG13" s="340" t="s">
        <v>26</v>
      </c>
      <c r="AH13" s="252" t="s">
        <v>24</v>
      </c>
      <c r="AI13" s="339" t="s">
        <v>25</v>
      </c>
      <c r="AJ13" s="340" t="s">
        <v>26</v>
      </c>
      <c r="AK13" s="252" t="s">
        <v>24</v>
      </c>
      <c r="AL13" s="339" t="s">
        <v>25</v>
      </c>
      <c r="AM13" s="340" t="s">
        <v>26</v>
      </c>
      <c r="AN13" s="252" t="s">
        <v>24</v>
      </c>
      <c r="AO13" s="339" t="s">
        <v>25</v>
      </c>
      <c r="AP13" s="340" t="s">
        <v>26</v>
      </c>
      <c r="AQ13" s="250" t="s">
        <v>24</v>
      </c>
      <c r="AR13" s="249" t="s">
        <v>25</v>
      </c>
      <c r="AS13" s="251" t="s">
        <v>26</v>
      </c>
      <c r="AT13" s="250" t="s">
        <v>24</v>
      </c>
      <c r="AU13" s="249" t="s">
        <v>25</v>
      </c>
      <c r="AV13" s="251" t="s">
        <v>26</v>
      </c>
      <c r="AW13" s="250" t="s">
        <v>24</v>
      </c>
      <c r="AX13" s="249" t="s">
        <v>25</v>
      </c>
      <c r="AY13" s="251" t="s">
        <v>26</v>
      </c>
      <c r="AZ13" s="250" t="s">
        <v>24</v>
      </c>
      <c r="BA13" s="249" t="s">
        <v>25</v>
      </c>
      <c r="BB13" s="251" t="s">
        <v>26</v>
      </c>
    </row>
    <row r="14" spans="1:54" ht="255">
      <c r="A14" s="253" t="s">
        <v>27</v>
      </c>
      <c r="B14" s="254"/>
      <c r="C14" s="255"/>
      <c r="D14" s="256" t="s">
        <v>127</v>
      </c>
      <c r="E14" s="357"/>
      <c r="F14" s="102"/>
      <c r="G14" s="257" t="s">
        <v>127</v>
      </c>
      <c r="H14" s="357"/>
      <c r="I14" s="102"/>
      <c r="J14" s="257" t="s">
        <v>127</v>
      </c>
      <c r="K14" s="357"/>
      <c r="L14" s="103"/>
      <c r="M14" s="258" t="s">
        <v>127</v>
      </c>
      <c r="N14" s="258"/>
      <c r="O14" s="170" t="s">
        <v>416</v>
      </c>
      <c r="P14" s="258" t="s">
        <v>127</v>
      </c>
      <c r="Q14" s="258"/>
      <c r="R14" s="170" t="s">
        <v>430</v>
      </c>
      <c r="S14" s="258" t="s">
        <v>127</v>
      </c>
      <c r="T14" s="258"/>
      <c r="U14" s="106" t="s">
        <v>443</v>
      </c>
      <c r="V14" s="258" t="s">
        <v>127</v>
      </c>
      <c r="W14" s="258"/>
      <c r="X14" s="106" t="s">
        <v>453</v>
      </c>
      <c r="Y14" s="259" t="s">
        <v>127</v>
      </c>
      <c r="Z14" s="258"/>
      <c r="AA14" s="79" t="s">
        <v>466</v>
      </c>
      <c r="AB14" s="259" t="s">
        <v>127</v>
      </c>
      <c r="AC14" s="258"/>
      <c r="AD14" s="79" t="s">
        <v>477</v>
      </c>
      <c r="AE14" s="259" t="s">
        <v>127</v>
      </c>
      <c r="AF14" s="258"/>
      <c r="AG14" s="79" t="s">
        <v>393</v>
      </c>
      <c r="AH14" s="259" t="s">
        <v>127</v>
      </c>
      <c r="AI14" s="258"/>
      <c r="AJ14" s="79" t="s">
        <v>488</v>
      </c>
      <c r="AK14" s="259" t="s">
        <v>127</v>
      </c>
      <c r="AL14" s="258"/>
      <c r="AM14" s="79" t="s">
        <v>501</v>
      </c>
      <c r="AN14" s="259" t="s">
        <v>127</v>
      </c>
      <c r="AO14" s="258"/>
      <c r="AP14" s="79" t="s">
        <v>513</v>
      </c>
      <c r="AQ14" s="259" t="s">
        <v>127</v>
      </c>
      <c r="AR14" s="258"/>
      <c r="AS14" s="79" t="s">
        <v>526</v>
      </c>
      <c r="AT14" s="259" t="s">
        <v>127</v>
      </c>
      <c r="AU14" s="258"/>
      <c r="AV14" s="79" t="s">
        <v>538</v>
      </c>
      <c r="AW14" s="259" t="s">
        <v>127</v>
      </c>
      <c r="AX14" s="258"/>
      <c r="AY14" s="79" t="s">
        <v>550</v>
      </c>
      <c r="AZ14" s="259" t="s">
        <v>127</v>
      </c>
      <c r="BA14" s="258"/>
      <c r="BB14" s="79" t="s">
        <v>561</v>
      </c>
    </row>
    <row r="15" spans="1:54" ht="63.75">
      <c r="A15" s="253" t="s">
        <v>124</v>
      </c>
      <c r="B15" s="254"/>
      <c r="C15" s="255"/>
      <c r="D15" s="256" t="s">
        <v>127</v>
      </c>
      <c r="E15" s="357"/>
      <c r="F15" s="102"/>
      <c r="G15" s="257" t="s">
        <v>127</v>
      </c>
      <c r="H15" s="357"/>
      <c r="I15" s="102"/>
      <c r="J15" s="259" t="s">
        <v>127</v>
      </c>
      <c r="K15" s="258"/>
      <c r="L15" s="104"/>
      <c r="M15" s="258" t="s">
        <v>127</v>
      </c>
      <c r="N15" s="258"/>
      <c r="O15" s="170" t="s">
        <v>417</v>
      </c>
      <c r="P15" s="258" t="s">
        <v>127</v>
      </c>
      <c r="Q15" s="258"/>
      <c r="R15" s="170" t="s">
        <v>431</v>
      </c>
      <c r="S15" s="258" t="s">
        <v>127</v>
      </c>
      <c r="T15" s="258"/>
      <c r="U15" s="106" t="s">
        <v>431</v>
      </c>
      <c r="V15" s="258" t="s">
        <v>127</v>
      </c>
      <c r="W15" s="258"/>
      <c r="X15" s="106" t="s">
        <v>431</v>
      </c>
      <c r="Y15" s="259" t="s">
        <v>127</v>
      </c>
      <c r="Z15" s="258"/>
      <c r="AA15" s="79" t="s">
        <v>431</v>
      </c>
      <c r="AB15" s="259" t="s">
        <v>127</v>
      </c>
      <c r="AC15" s="258"/>
      <c r="AD15" s="79" t="s">
        <v>431</v>
      </c>
      <c r="AE15" s="259" t="s">
        <v>127</v>
      </c>
      <c r="AF15" s="258"/>
      <c r="AG15" s="79" t="s">
        <v>394</v>
      </c>
      <c r="AH15" s="259" t="s">
        <v>127</v>
      </c>
      <c r="AI15" s="258"/>
      <c r="AJ15" s="79" t="s">
        <v>417</v>
      </c>
      <c r="AK15" s="259" t="s">
        <v>127</v>
      </c>
      <c r="AL15" s="258"/>
      <c r="AM15" s="79" t="s">
        <v>417</v>
      </c>
      <c r="AN15" s="259" t="s">
        <v>127</v>
      </c>
      <c r="AO15" s="258"/>
      <c r="AP15" s="79" t="s">
        <v>417</v>
      </c>
      <c r="AQ15" s="259" t="s">
        <v>127</v>
      </c>
      <c r="AR15" s="258"/>
      <c r="AS15" s="79" t="s">
        <v>417</v>
      </c>
      <c r="AT15" s="259" t="s">
        <v>127</v>
      </c>
      <c r="AU15" s="258"/>
      <c r="AV15" s="79" t="s">
        <v>417</v>
      </c>
      <c r="AW15" s="259" t="s">
        <v>127</v>
      </c>
      <c r="AX15" s="258"/>
      <c r="AY15" s="79" t="s">
        <v>417</v>
      </c>
      <c r="AZ15" s="259" t="s">
        <v>127</v>
      </c>
      <c r="BA15" s="258"/>
      <c r="BB15" s="79" t="s">
        <v>417</v>
      </c>
    </row>
    <row r="16" spans="1:54" ht="293.25">
      <c r="A16" s="253" t="s">
        <v>125</v>
      </c>
      <c r="B16" s="254"/>
      <c r="C16" s="255"/>
      <c r="D16" s="256" t="s">
        <v>127</v>
      </c>
      <c r="E16" s="357"/>
      <c r="F16" s="123">
        <v>38706</v>
      </c>
      <c r="G16" s="257" t="s">
        <v>127</v>
      </c>
      <c r="H16" s="357"/>
      <c r="I16" s="102"/>
      <c r="J16" s="259" t="s">
        <v>127</v>
      </c>
      <c r="K16" s="258"/>
      <c r="L16" s="104" t="s">
        <v>137</v>
      </c>
      <c r="M16" s="258" t="s">
        <v>127</v>
      </c>
      <c r="N16" s="258"/>
      <c r="O16" s="170" t="s">
        <v>418</v>
      </c>
      <c r="P16" s="258" t="s">
        <v>127</v>
      </c>
      <c r="Q16" s="258"/>
      <c r="R16" s="170" t="s">
        <v>432</v>
      </c>
      <c r="S16" s="258" t="s">
        <v>127</v>
      </c>
      <c r="T16" s="258"/>
      <c r="U16" s="106" t="s">
        <v>444</v>
      </c>
      <c r="V16" s="258" t="s">
        <v>127</v>
      </c>
      <c r="W16" s="258"/>
      <c r="X16" s="106" t="s">
        <v>454</v>
      </c>
      <c r="Y16" s="259" t="s">
        <v>415</v>
      </c>
      <c r="Z16" s="258"/>
      <c r="AA16" s="79" t="s">
        <v>467</v>
      </c>
      <c r="AB16" s="259" t="s">
        <v>415</v>
      </c>
      <c r="AC16" s="258"/>
      <c r="AD16" s="79" t="s">
        <v>467</v>
      </c>
      <c r="AE16" s="259" t="s">
        <v>127</v>
      </c>
      <c r="AF16" s="258"/>
      <c r="AG16" s="79" t="s">
        <v>395</v>
      </c>
      <c r="AH16" s="259" t="s">
        <v>127</v>
      </c>
      <c r="AI16" s="258"/>
      <c r="AJ16" s="79" t="s">
        <v>489</v>
      </c>
      <c r="AK16" s="259" t="s">
        <v>127</v>
      </c>
      <c r="AL16" s="258"/>
      <c r="AM16" s="79" t="s">
        <v>502</v>
      </c>
      <c r="AN16" s="259" t="s">
        <v>127</v>
      </c>
      <c r="AO16" s="258"/>
      <c r="AP16" s="79" t="s">
        <v>514</v>
      </c>
      <c r="AQ16" s="259" t="s">
        <v>127</v>
      </c>
      <c r="AR16" s="258"/>
      <c r="AS16" s="79" t="s">
        <v>527</v>
      </c>
      <c r="AT16" s="259" t="s">
        <v>127</v>
      </c>
      <c r="AU16" s="258"/>
      <c r="AV16" s="79" t="s">
        <v>539</v>
      </c>
      <c r="AW16" s="259" t="s">
        <v>127</v>
      </c>
      <c r="AX16" s="258"/>
      <c r="AY16" s="79" t="s">
        <v>551</v>
      </c>
      <c r="AZ16" s="259" t="s">
        <v>127</v>
      </c>
      <c r="BA16" s="258"/>
      <c r="BB16" s="79" t="s">
        <v>562</v>
      </c>
    </row>
    <row r="17" spans="1:54" ht="114.75">
      <c r="A17" s="253" t="s">
        <v>126</v>
      </c>
      <c r="B17" s="254"/>
      <c r="C17" s="255"/>
      <c r="D17" s="256"/>
      <c r="E17" s="357"/>
      <c r="F17" s="102" t="s">
        <v>31</v>
      </c>
      <c r="G17" s="257"/>
      <c r="H17" s="357"/>
      <c r="I17" s="102" t="s">
        <v>31</v>
      </c>
      <c r="J17" s="259"/>
      <c r="K17" s="258"/>
      <c r="L17" s="104" t="s">
        <v>31</v>
      </c>
      <c r="M17" s="258" t="s">
        <v>415</v>
      </c>
      <c r="N17" s="258"/>
      <c r="O17" s="170"/>
      <c r="P17" s="258" t="s">
        <v>415</v>
      </c>
      <c r="Q17" s="258"/>
      <c r="R17" s="105"/>
      <c r="S17" s="258"/>
      <c r="T17" s="258"/>
      <c r="U17" s="106"/>
      <c r="V17" s="258"/>
      <c r="W17" s="258"/>
      <c r="X17" s="106"/>
      <c r="Y17" s="259" t="s">
        <v>422</v>
      </c>
      <c r="Z17" s="258"/>
      <c r="AA17" s="79" t="s">
        <v>468</v>
      </c>
      <c r="AB17" s="259" t="s">
        <v>422</v>
      </c>
      <c r="AC17" s="258"/>
      <c r="AD17" s="79" t="s">
        <v>478</v>
      </c>
      <c r="AE17" s="259" t="s">
        <v>396</v>
      </c>
      <c r="AF17" s="258"/>
      <c r="AG17" s="79"/>
      <c r="AH17" s="259" t="s">
        <v>415</v>
      </c>
      <c r="AI17" s="258"/>
      <c r="AJ17" s="79"/>
      <c r="AK17" s="259" t="s">
        <v>415</v>
      </c>
      <c r="AL17" s="258"/>
      <c r="AM17" s="79"/>
      <c r="AN17" s="259" t="s">
        <v>415</v>
      </c>
      <c r="AO17" s="258"/>
      <c r="AP17" s="79"/>
      <c r="AQ17" s="259" t="s">
        <v>415</v>
      </c>
      <c r="AR17" s="258"/>
      <c r="AS17" s="79"/>
      <c r="AT17" s="259" t="s">
        <v>415</v>
      </c>
      <c r="AU17" s="258"/>
      <c r="AV17" s="79"/>
      <c r="AW17" s="259" t="s">
        <v>415</v>
      </c>
      <c r="AX17" s="258"/>
      <c r="AY17" s="79"/>
      <c r="AZ17" s="259" t="s">
        <v>415</v>
      </c>
      <c r="BA17" s="258"/>
      <c r="BB17" s="79"/>
    </row>
    <row r="18" spans="1:54" ht="102">
      <c r="A18" s="260" t="s">
        <v>28</v>
      </c>
      <c r="B18" s="261"/>
      <c r="C18" s="262"/>
      <c r="D18" s="263" t="s">
        <v>127</v>
      </c>
      <c r="E18" s="258"/>
      <c r="F18" s="79"/>
      <c r="G18" s="259" t="s">
        <v>127</v>
      </c>
      <c r="H18" s="258"/>
      <c r="I18" s="79" t="s">
        <v>135</v>
      </c>
      <c r="J18" s="259" t="s">
        <v>127</v>
      </c>
      <c r="K18" s="258"/>
      <c r="L18" s="104">
        <v>40185958</v>
      </c>
      <c r="M18" s="258" t="s">
        <v>127</v>
      </c>
      <c r="N18" s="258"/>
      <c r="O18" s="170" t="s">
        <v>419</v>
      </c>
      <c r="P18" s="258" t="s">
        <v>127</v>
      </c>
      <c r="Q18" s="258"/>
      <c r="R18" s="170" t="s">
        <v>433</v>
      </c>
      <c r="S18" s="258" t="s">
        <v>127</v>
      </c>
      <c r="T18" s="258"/>
      <c r="U18" s="106" t="s">
        <v>445</v>
      </c>
      <c r="V18" s="258" t="s">
        <v>127</v>
      </c>
      <c r="W18" s="258"/>
      <c r="X18" s="106" t="s">
        <v>455</v>
      </c>
      <c r="Y18" s="259" t="s">
        <v>422</v>
      </c>
      <c r="Z18" s="258"/>
      <c r="AA18" s="79" t="s">
        <v>469</v>
      </c>
      <c r="AB18" s="259" t="s">
        <v>422</v>
      </c>
      <c r="AC18" s="258"/>
      <c r="AD18" s="79" t="s">
        <v>479</v>
      </c>
      <c r="AE18" s="259" t="s">
        <v>127</v>
      </c>
      <c r="AF18" s="258"/>
      <c r="AG18" s="79" t="s">
        <v>397</v>
      </c>
      <c r="AH18" s="259" t="s">
        <v>422</v>
      </c>
      <c r="AI18" s="258"/>
      <c r="AJ18" s="79" t="s">
        <v>490</v>
      </c>
      <c r="AK18" s="259" t="s">
        <v>422</v>
      </c>
      <c r="AL18" s="258"/>
      <c r="AM18" s="79" t="s">
        <v>503</v>
      </c>
      <c r="AN18" s="259" t="s">
        <v>422</v>
      </c>
      <c r="AO18" s="258"/>
      <c r="AP18" s="79" t="s">
        <v>515</v>
      </c>
      <c r="AQ18" s="259" t="s">
        <v>422</v>
      </c>
      <c r="AR18" s="258"/>
      <c r="AS18" s="79" t="s">
        <v>528</v>
      </c>
      <c r="AT18" s="259" t="s">
        <v>422</v>
      </c>
      <c r="AU18" s="258"/>
      <c r="AV18" s="79" t="s">
        <v>540</v>
      </c>
      <c r="AW18" s="259" t="s">
        <v>422</v>
      </c>
      <c r="AX18" s="258"/>
      <c r="AY18" s="79" t="s">
        <v>552</v>
      </c>
      <c r="AZ18" s="259" t="s">
        <v>127</v>
      </c>
      <c r="BA18" s="258"/>
      <c r="BB18" s="79" t="s">
        <v>563</v>
      </c>
    </row>
    <row r="19" spans="1:54" ht="89.25">
      <c r="A19" s="264" t="s">
        <v>33</v>
      </c>
      <c r="B19" s="261"/>
      <c r="C19" s="262"/>
      <c r="D19" s="265" t="s">
        <v>127</v>
      </c>
      <c r="E19" s="268"/>
      <c r="F19" s="79"/>
      <c r="G19" s="266" t="s">
        <v>127</v>
      </c>
      <c r="H19" s="268"/>
      <c r="I19" s="79" t="s">
        <v>135</v>
      </c>
      <c r="J19" s="266" t="s">
        <v>127</v>
      </c>
      <c r="K19" s="268"/>
      <c r="L19" s="104" t="s">
        <v>138</v>
      </c>
      <c r="M19" s="258" t="s">
        <v>127</v>
      </c>
      <c r="N19" s="258"/>
      <c r="O19" s="170" t="s">
        <v>420</v>
      </c>
      <c r="P19" s="258" t="s">
        <v>127</v>
      </c>
      <c r="Q19" s="258"/>
      <c r="R19" s="170" t="s">
        <v>434</v>
      </c>
      <c r="S19" s="258" t="s">
        <v>127</v>
      </c>
      <c r="T19" s="258"/>
      <c r="U19" s="106" t="s">
        <v>446</v>
      </c>
      <c r="V19" s="258" t="s">
        <v>127</v>
      </c>
      <c r="W19" s="258"/>
      <c r="X19" s="106" t="s">
        <v>456</v>
      </c>
      <c r="Y19" s="259" t="s">
        <v>422</v>
      </c>
      <c r="Z19" s="258"/>
      <c r="AA19" s="79" t="s">
        <v>470</v>
      </c>
      <c r="AB19" s="259" t="s">
        <v>422</v>
      </c>
      <c r="AC19" s="258"/>
      <c r="AD19" s="79" t="s">
        <v>480</v>
      </c>
      <c r="AE19" s="259" t="s">
        <v>127</v>
      </c>
      <c r="AF19" s="258"/>
      <c r="AG19" s="79" t="s">
        <v>398</v>
      </c>
      <c r="AH19" s="259" t="s">
        <v>422</v>
      </c>
      <c r="AI19" s="258"/>
      <c r="AJ19" s="79" t="s">
        <v>491</v>
      </c>
      <c r="AK19" s="259" t="s">
        <v>422</v>
      </c>
      <c r="AL19" s="258"/>
      <c r="AM19" s="79" t="s">
        <v>504</v>
      </c>
      <c r="AN19" s="259" t="s">
        <v>422</v>
      </c>
      <c r="AO19" s="258"/>
      <c r="AP19" s="79" t="s">
        <v>516</v>
      </c>
      <c r="AQ19" s="259" t="s">
        <v>422</v>
      </c>
      <c r="AR19" s="258"/>
      <c r="AS19" s="79" t="s">
        <v>529</v>
      </c>
      <c r="AT19" s="259" t="s">
        <v>422</v>
      </c>
      <c r="AU19" s="258"/>
      <c r="AV19" s="79" t="s">
        <v>541</v>
      </c>
      <c r="AW19" s="259"/>
      <c r="AX19" s="258"/>
      <c r="AY19" s="79" t="s">
        <v>553</v>
      </c>
      <c r="AZ19" s="259" t="s">
        <v>127</v>
      </c>
      <c r="BA19" s="258"/>
      <c r="BB19" s="79" t="s">
        <v>564</v>
      </c>
    </row>
    <row r="20" spans="1:54" ht="89.25">
      <c r="A20" s="260" t="s">
        <v>29</v>
      </c>
      <c r="B20" s="261"/>
      <c r="C20" s="262"/>
      <c r="D20" s="265" t="s">
        <v>127</v>
      </c>
      <c r="E20" s="268"/>
      <c r="F20" s="79"/>
      <c r="G20" s="266" t="s">
        <v>127</v>
      </c>
      <c r="H20" s="268"/>
      <c r="I20" s="79" t="s">
        <v>135</v>
      </c>
      <c r="J20" s="266"/>
      <c r="K20" s="268"/>
      <c r="L20" s="104" t="s">
        <v>31</v>
      </c>
      <c r="M20" s="258" t="s">
        <v>415</v>
      </c>
      <c r="N20" s="258"/>
      <c r="O20" s="170"/>
      <c r="P20" s="258" t="s">
        <v>415</v>
      </c>
      <c r="Q20" s="258"/>
      <c r="R20" s="105"/>
      <c r="S20" s="258" t="s">
        <v>127</v>
      </c>
      <c r="T20" s="258"/>
      <c r="U20" s="106" t="s">
        <v>447</v>
      </c>
      <c r="V20" s="258" t="s">
        <v>422</v>
      </c>
      <c r="W20" s="358"/>
      <c r="X20" s="106" t="s">
        <v>458</v>
      </c>
      <c r="Y20" s="259" t="s">
        <v>415</v>
      </c>
      <c r="Z20" s="258"/>
      <c r="AA20" s="79"/>
      <c r="AB20" s="259" t="s">
        <v>415</v>
      </c>
      <c r="AC20" s="258"/>
      <c r="AD20" s="79"/>
      <c r="AE20" s="259" t="s">
        <v>396</v>
      </c>
      <c r="AF20" s="258"/>
      <c r="AG20" s="79"/>
      <c r="AH20" s="259" t="s">
        <v>422</v>
      </c>
      <c r="AI20" s="258"/>
      <c r="AJ20" s="79" t="s">
        <v>492</v>
      </c>
      <c r="AK20" s="259" t="s">
        <v>415</v>
      </c>
      <c r="AL20" s="258"/>
      <c r="AM20" s="79"/>
      <c r="AN20" s="259" t="s">
        <v>422</v>
      </c>
      <c r="AO20" s="258"/>
      <c r="AP20" s="79" t="s">
        <v>517</v>
      </c>
      <c r="AQ20" s="259" t="s">
        <v>422</v>
      </c>
      <c r="AR20" s="258"/>
      <c r="AS20" s="79" t="s">
        <v>530</v>
      </c>
      <c r="AT20" s="259" t="s">
        <v>415</v>
      </c>
      <c r="AU20" s="258"/>
      <c r="AV20" s="79"/>
      <c r="AW20" s="259" t="s">
        <v>415</v>
      </c>
      <c r="AX20" s="258"/>
      <c r="AY20" s="79"/>
      <c r="AZ20" s="259" t="s">
        <v>415</v>
      </c>
      <c r="BA20" s="258"/>
      <c r="BB20" s="79"/>
    </row>
    <row r="21" spans="1:54" ht="102">
      <c r="A21" s="260" t="s">
        <v>30</v>
      </c>
      <c r="B21" s="261"/>
      <c r="C21" s="262"/>
      <c r="D21" s="265" t="s">
        <v>127</v>
      </c>
      <c r="E21" s="258"/>
      <c r="F21" s="267"/>
      <c r="G21" s="266" t="s">
        <v>127</v>
      </c>
      <c r="H21" s="258"/>
      <c r="I21" s="267" t="s">
        <v>135</v>
      </c>
      <c r="J21" s="266"/>
      <c r="K21" s="258"/>
      <c r="L21" s="231" t="s">
        <v>140</v>
      </c>
      <c r="M21" s="258" t="s">
        <v>422</v>
      </c>
      <c r="N21" s="258"/>
      <c r="O21" s="232" t="s">
        <v>421</v>
      </c>
      <c r="P21" s="258" t="s">
        <v>422</v>
      </c>
      <c r="Q21" s="258"/>
      <c r="R21" s="355" t="s">
        <v>435</v>
      </c>
      <c r="S21" s="258" t="s">
        <v>127</v>
      </c>
      <c r="T21" s="258"/>
      <c r="U21" s="355" t="s">
        <v>448</v>
      </c>
      <c r="V21" s="258" t="s">
        <v>422</v>
      </c>
      <c r="W21" s="258"/>
      <c r="X21" s="106" t="s">
        <v>457</v>
      </c>
      <c r="Y21" s="259" t="s">
        <v>422</v>
      </c>
      <c r="Z21" s="258"/>
      <c r="AA21" s="267" t="s">
        <v>471</v>
      </c>
      <c r="AB21" s="259" t="s">
        <v>422</v>
      </c>
      <c r="AC21" s="258"/>
      <c r="AD21" s="267" t="s">
        <v>481</v>
      </c>
      <c r="AE21" s="259" t="s">
        <v>127</v>
      </c>
      <c r="AF21" s="258"/>
      <c r="AG21" s="267" t="s">
        <v>399</v>
      </c>
      <c r="AH21" s="259" t="s">
        <v>422</v>
      </c>
      <c r="AI21" s="258"/>
      <c r="AJ21" s="267" t="s">
        <v>493</v>
      </c>
      <c r="AK21" s="259"/>
      <c r="AL21" s="258" t="s">
        <v>422</v>
      </c>
      <c r="AM21" s="267" t="s">
        <v>505</v>
      </c>
      <c r="AN21" s="259" t="s">
        <v>422</v>
      </c>
      <c r="AO21" s="258"/>
      <c r="AP21" s="267" t="s">
        <v>518</v>
      </c>
      <c r="AQ21" s="259" t="s">
        <v>422</v>
      </c>
      <c r="AR21" s="258"/>
      <c r="AS21" s="267" t="s">
        <v>530</v>
      </c>
      <c r="AT21" s="259" t="s">
        <v>422</v>
      </c>
      <c r="AU21" s="258"/>
      <c r="AV21" s="267" t="s">
        <v>542</v>
      </c>
      <c r="AW21" s="259" t="s">
        <v>422</v>
      </c>
      <c r="AX21" s="258"/>
      <c r="AY21" s="267" t="s">
        <v>554</v>
      </c>
      <c r="AZ21" s="259" t="s">
        <v>127</v>
      </c>
      <c r="BA21" s="258"/>
      <c r="BB21" s="267" t="s">
        <v>565</v>
      </c>
    </row>
    <row r="22" spans="1:54" ht="255">
      <c r="A22" s="264" t="s">
        <v>32</v>
      </c>
      <c r="B22" s="261"/>
      <c r="C22" s="262"/>
      <c r="D22" s="263" t="s">
        <v>127</v>
      </c>
      <c r="E22" s="268"/>
      <c r="F22" s="267"/>
      <c r="G22" s="259"/>
      <c r="H22" s="268"/>
      <c r="I22" s="267" t="s">
        <v>130</v>
      </c>
      <c r="J22" s="259" t="s">
        <v>127</v>
      </c>
      <c r="K22" s="268"/>
      <c r="L22" s="231" t="s">
        <v>139</v>
      </c>
      <c r="M22" s="258" t="s">
        <v>422</v>
      </c>
      <c r="N22" s="258"/>
      <c r="O22" s="232" t="s">
        <v>426</v>
      </c>
      <c r="P22" s="258" t="s">
        <v>422</v>
      </c>
      <c r="Q22" s="258"/>
      <c r="R22" s="355" t="s">
        <v>436</v>
      </c>
      <c r="S22" s="258"/>
      <c r="T22" s="258" t="s">
        <v>127</v>
      </c>
      <c r="U22" s="355" t="s">
        <v>449</v>
      </c>
      <c r="V22" s="258" t="s">
        <v>422</v>
      </c>
      <c r="W22" s="258"/>
      <c r="X22" s="106" t="s">
        <v>459</v>
      </c>
      <c r="Y22" s="259" t="s">
        <v>422</v>
      </c>
      <c r="Z22" s="258"/>
      <c r="AA22" s="267" t="s">
        <v>472</v>
      </c>
      <c r="AB22" s="259" t="s">
        <v>422</v>
      </c>
      <c r="AC22" s="258"/>
      <c r="AD22" s="267" t="s">
        <v>482</v>
      </c>
      <c r="AE22" s="259" t="s">
        <v>127</v>
      </c>
      <c r="AF22" s="258"/>
      <c r="AG22" s="267" t="s">
        <v>400</v>
      </c>
      <c r="AH22" s="259" t="s">
        <v>422</v>
      </c>
      <c r="AI22" s="258"/>
      <c r="AJ22" s="267" t="s">
        <v>494</v>
      </c>
      <c r="AK22" s="259" t="s">
        <v>422</v>
      </c>
      <c r="AL22" s="258"/>
      <c r="AM22" s="267" t="s">
        <v>506</v>
      </c>
      <c r="AN22" s="259" t="s">
        <v>422</v>
      </c>
      <c r="AO22" s="258"/>
      <c r="AP22" s="267" t="s">
        <v>519</v>
      </c>
      <c r="AQ22" s="259" t="s">
        <v>422</v>
      </c>
      <c r="AR22" s="258"/>
      <c r="AS22" s="267" t="s">
        <v>531</v>
      </c>
      <c r="AT22" s="259" t="s">
        <v>422</v>
      </c>
      <c r="AU22" s="258"/>
      <c r="AV22" s="267" t="s">
        <v>543</v>
      </c>
      <c r="AW22" s="259" t="s">
        <v>422</v>
      </c>
      <c r="AX22" s="258"/>
      <c r="AY22" s="267" t="s">
        <v>555</v>
      </c>
      <c r="AZ22" s="259" t="s">
        <v>127</v>
      </c>
      <c r="BA22" s="258"/>
      <c r="BB22" s="267" t="s">
        <v>566</v>
      </c>
    </row>
    <row r="23" spans="1:54" ht="165.75">
      <c r="A23" s="264" t="s">
        <v>34</v>
      </c>
      <c r="B23" s="261"/>
      <c r="C23" s="262"/>
      <c r="D23" s="232" t="s">
        <v>127</v>
      </c>
      <c r="E23" s="258"/>
      <c r="F23" s="267"/>
      <c r="G23" s="259" t="s">
        <v>127</v>
      </c>
      <c r="H23" s="258"/>
      <c r="I23" s="267" t="s">
        <v>131</v>
      </c>
      <c r="J23" s="259" t="s">
        <v>127</v>
      </c>
      <c r="K23" s="258"/>
      <c r="L23" s="231" t="s">
        <v>140</v>
      </c>
      <c r="M23" s="258" t="s">
        <v>422</v>
      </c>
      <c r="N23" s="258"/>
      <c r="O23" s="232" t="s">
        <v>427</v>
      </c>
      <c r="P23" s="258" t="s">
        <v>422</v>
      </c>
      <c r="Q23" s="258"/>
      <c r="R23" s="355" t="s">
        <v>438</v>
      </c>
      <c r="S23" s="258"/>
      <c r="T23" s="258" t="s">
        <v>422</v>
      </c>
      <c r="U23" s="355" t="s">
        <v>450</v>
      </c>
      <c r="V23" s="258" t="s">
        <v>422</v>
      </c>
      <c r="W23" s="258"/>
      <c r="X23" s="106" t="s">
        <v>460</v>
      </c>
      <c r="Y23" s="259" t="s">
        <v>422</v>
      </c>
      <c r="Z23" s="258"/>
      <c r="AA23" s="267" t="s">
        <v>438</v>
      </c>
      <c r="AB23" s="259" t="s">
        <v>422</v>
      </c>
      <c r="AC23" s="258"/>
      <c r="AD23" s="267" t="s">
        <v>483</v>
      </c>
      <c r="AE23" s="259" t="s">
        <v>127</v>
      </c>
      <c r="AF23" s="258"/>
      <c r="AG23" s="267" t="s">
        <v>406</v>
      </c>
      <c r="AH23" s="259" t="s">
        <v>422</v>
      </c>
      <c r="AI23" s="258"/>
      <c r="AJ23" s="267" t="s">
        <v>495</v>
      </c>
      <c r="AK23" s="259" t="s">
        <v>422</v>
      </c>
      <c r="AL23" s="258"/>
      <c r="AM23" s="267" t="s">
        <v>507</v>
      </c>
      <c r="AN23" s="259" t="s">
        <v>422</v>
      </c>
      <c r="AO23" s="258"/>
      <c r="AP23" s="267" t="s">
        <v>520</v>
      </c>
      <c r="AQ23" s="259" t="s">
        <v>422</v>
      </c>
      <c r="AR23" s="258"/>
      <c r="AS23" s="267" t="s">
        <v>532</v>
      </c>
      <c r="AT23" s="259" t="s">
        <v>422</v>
      </c>
      <c r="AU23" s="258"/>
      <c r="AV23" s="267" t="s">
        <v>544</v>
      </c>
      <c r="AW23" s="259" t="s">
        <v>422</v>
      </c>
      <c r="AX23" s="258"/>
      <c r="AY23" s="267" t="s">
        <v>532</v>
      </c>
      <c r="AZ23" s="259" t="s">
        <v>127</v>
      </c>
      <c r="BA23" s="258"/>
      <c r="BB23" s="267" t="s">
        <v>544</v>
      </c>
    </row>
    <row r="24" spans="1:54" ht="344.25">
      <c r="A24" s="269" t="s">
        <v>35</v>
      </c>
      <c r="B24" s="270"/>
      <c r="C24" s="262"/>
      <c r="D24" s="263" t="s">
        <v>127</v>
      </c>
      <c r="E24" s="258"/>
      <c r="F24" s="267"/>
      <c r="G24" s="259"/>
      <c r="H24" s="258"/>
      <c r="I24" s="267" t="s">
        <v>132</v>
      </c>
      <c r="J24" s="259" t="s">
        <v>127</v>
      </c>
      <c r="K24" s="258"/>
      <c r="L24" s="231" t="s">
        <v>140</v>
      </c>
      <c r="M24" s="258" t="s">
        <v>422</v>
      </c>
      <c r="N24" s="258"/>
      <c r="O24" s="232" t="s">
        <v>423</v>
      </c>
      <c r="P24" s="258" t="s">
        <v>422</v>
      </c>
      <c r="Q24" s="258"/>
      <c r="R24" s="355" t="s">
        <v>437</v>
      </c>
      <c r="S24" s="258" t="s">
        <v>127</v>
      </c>
      <c r="T24" s="258"/>
      <c r="U24" s="355" t="s">
        <v>451</v>
      </c>
      <c r="V24" s="258" t="s">
        <v>422</v>
      </c>
      <c r="W24" s="258"/>
      <c r="X24" s="106" t="s">
        <v>461</v>
      </c>
      <c r="Y24" s="259" t="s">
        <v>422</v>
      </c>
      <c r="Z24" s="258"/>
      <c r="AA24" s="267" t="s">
        <v>473</v>
      </c>
      <c r="AB24" s="259" t="s">
        <v>422</v>
      </c>
      <c r="AC24" s="258"/>
      <c r="AD24" s="267" t="s">
        <v>484</v>
      </c>
      <c r="AE24" s="259" t="s">
        <v>127</v>
      </c>
      <c r="AF24" s="258"/>
      <c r="AG24" s="267" t="s">
        <v>401</v>
      </c>
      <c r="AH24" s="259" t="s">
        <v>422</v>
      </c>
      <c r="AI24" s="258"/>
      <c r="AJ24" s="267" t="s">
        <v>496</v>
      </c>
      <c r="AK24" s="259" t="s">
        <v>422</v>
      </c>
      <c r="AL24" s="258"/>
      <c r="AM24" s="267" t="s">
        <v>508</v>
      </c>
      <c r="AN24" s="259" t="s">
        <v>422</v>
      </c>
      <c r="AO24" s="258"/>
      <c r="AP24" s="267" t="s">
        <v>521</v>
      </c>
      <c r="AQ24" s="259" t="s">
        <v>422</v>
      </c>
      <c r="AR24" s="258"/>
      <c r="AS24" s="267" t="s">
        <v>534</v>
      </c>
      <c r="AT24" s="259" t="s">
        <v>422</v>
      </c>
      <c r="AU24" s="258"/>
      <c r="AV24" s="267" t="s">
        <v>545</v>
      </c>
      <c r="AW24" s="259" t="s">
        <v>422</v>
      </c>
      <c r="AX24" s="258"/>
      <c r="AY24" s="267" t="s">
        <v>556</v>
      </c>
      <c r="AZ24" s="259" t="s">
        <v>127</v>
      </c>
      <c r="BA24" s="258"/>
      <c r="BB24" s="267" t="s">
        <v>567</v>
      </c>
    </row>
    <row r="25" spans="1:54" ht="344.25">
      <c r="A25" s="260" t="s">
        <v>36</v>
      </c>
      <c r="B25" s="270"/>
      <c r="C25" s="262"/>
      <c r="D25" s="263" t="s">
        <v>127</v>
      </c>
      <c r="E25" s="258"/>
      <c r="F25" s="267"/>
      <c r="G25" s="259"/>
      <c r="H25" s="258"/>
      <c r="I25" s="267" t="s">
        <v>132</v>
      </c>
      <c r="J25" s="259"/>
      <c r="K25" s="258"/>
      <c r="L25" s="231" t="s">
        <v>140</v>
      </c>
      <c r="M25" s="258" t="s">
        <v>422</v>
      </c>
      <c r="N25" s="258"/>
      <c r="O25" s="232" t="s">
        <v>425</v>
      </c>
      <c r="P25" s="258" t="s">
        <v>422</v>
      </c>
      <c r="Q25" s="258"/>
      <c r="R25" s="355" t="s">
        <v>439</v>
      </c>
      <c r="S25" s="258" t="s">
        <v>422</v>
      </c>
      <c r="T25" s="258"/>
      <c r="U25" s="355" t="s">
        <v>451</v>
      </c>
      <c r="V25" s="258" t="s">
        <v>422</v>
      </c>
      <c r="W25" s="258"/>
      <c r="X25" s="106" t="s">
        <v>462</v>
      </c>
      <c r="Y25" s="259" t="s">
        <v>422</v>
      </c>
      <c r="Z25" s="258"/>
      <c r="AA25" s="267" t="s">
        <v>474</v>
      </c>
      <c r="AB25" s="259" t="s">
        <v>422</v>
      </c>
      <c r="AC25" s="258"/>
      <c r="AD25" s="267" t="s">
        <v>485</v>
      </c>
      <c r="AE25" s="259" t="s">
        <v>127</v>
      </c>
      <c r="AF25" s="258"/>
      <c r="AG25" s="267" t="s">
        <v>403</v>
      </c>
      <c r="AH25" s="259" t="s">
        <v>422</v>
      </c>
      <c r="AI25" s="258"/>
      <c r="AJ25" s="267" t="s">
        <v>497</v>
      </c>
      <c r="AK25" s="259" t="s">
        <v>422</v>
      </c>
      <c r="AL25" s="258"/>
      <c r="AM25" s="267" t="s">
        <v>509</v>
      </c>
      <c r="AN25" s="259" t="s">
        <v>422</v>
      </c>
      <c r="AO25" s="258"/>
      <c r="AP25" s="267" t="s">
        <v>522</v>
      </c>
      <c r="AQ25" s="259" t="s">
        <v>422</v>
      </c>
      <c r="AR25" s="258"/>
      <c r="AS25" s="267" t="s">
        <v>533</v>
      </c>
      <c r="AT25" s="259" t="s">
        <v>422</v>
      </c>
      <c r="AU25" s="258"/>
      <c r="AV25" s="267" t="s">
        <v>546</v>
      </c>
      <c r="AW25" s="259" t="s">
        <v>422</v>
      </c>
      <c r="AX25" s="258"/>
      <c r="AY25" s="267" t="s">
        <v>557</v>
      </c>
      <c r="AZ25" s="259" t="s">
        <v>127</v>
      </c>
      <c r="BA25" s="258"/>
      <c r="BB25" s="267" t="s">
        <v>568</v>
      </c>
    </row>
    <row r="26" spans="1:54" ht="102">
      <c r="A26" s="271" t="s">
        <v>128</v>
      </c>
      <c r="B26" s="272"/>
      <c r="C26" s="262"/>
      <c r="D26" s="263" t="s">
        <v>127</v>
      </c>
      <c r="E26" s="268"/>
      <c r="F26" s="273"/>
      <c r="G26" s="259"/>
      <c r="H26" s="268"/>
      <c r="I26" s="273" t="s">
        <v>133</v>
      </c>
      <c r="J26" s="259"/>
      <c r="K26" s="268"/>
      <c r="L26" s="235" t="s">
        <v>141</v>
      </c>
      <c r="M26" s="258" t="s">
        <v>127</v>
      </c>
      <c r="N26" s="258"/>
      <c r="O26" s="232" t="s">
        <v>428</v>
      </c>
      <c r="P26" s="258" t="s">
        <v>127</v>
      </c>
      <c r="Q26" s="258"/>
      <c r="R26" s="355" t="s">
        <v>440</v>
      </c>
      <c r="S26" s="258"/>
      <c r="T26" s="258" t="s">
        <v>422</v>
      </c>
      <c r="U26" s="355" t="s">
        <v>450</v>
      </c>
      <c r="V26" s="258" t="s">
        <v>422</v>
      </c>
      <c r="W26" s="258"/>
      <c r="X26" s="106" t="s">
        <v>463</v>
      </c>
      <c r="Y26" s="259" t="s">
        <v>415</v>
      </c>
      <c r="Z26" s="258"/>
      <c r="AA26" s="267"/>
      <c r="AB26" s="259" t="s">
        <v>415</v>
      </c>
      <c r="AC26" s="258"/>
      <c r="AD26" s="267"/>
      <c r="AE26" s="259" t="s">
        <v>127</v>
      </c>
      <c r="AF26" s="258"/>
      <c r="AG26" s="267" t="s">
        <v>404</v>
      </c>
      <c r="AH26" s="259" t="s">
        <v>422</v>
      </c>
      <c r="AI26" s="258"/>
      <c r="AJ26" s="267" t="s">
        <v>498</v>
      </c>
      <c r="AK26" s="259" t="s">
        <v>422</v>
      </c>
      <c r="AL26" s="258"/>
      <c r="AM26" s="267" t="s">
        <v>510</v>
      </c>
      <c r="AN26" s="259" t="s">
        <v>422</v>
      </c>
      <c r="AO26" s="258"/>
      <c r="AP26" s="267" t="s">
        <v>523</v>
      </c>
      <c r="AQ26" s="259" t="s">
        <v>422</v>
      </c>
      <c r="AR26" s="258"/>
      <c r="AS26" s="267" t="s">
        <v>535</v>
      </c>
      <c r="AT26" s="259" t="s">
        <v>422</v>
      </c>
      <c r="AU26" s="258"/>
      <c r="AV26" s="267" t="s">
        <v>547</v>
      </c>
      <c r="AW26" s="259" t="s">
        <v>422</v>
      </c>
      <c r="AX26" s="258"/>
      <c r="AY26" s="267" t="s">
        <v>558</v>
      </c>
      <c r="AZ26" s="259" t="s">
        <v>127</v>
      </c>
      <c r="BA26" s="258"/>
      <c r="BB26" s="267" t="s">
        <v>569</v>
      </c>
    </row>
    <row r="27" spans="1:54" ht="344.25">
      <c r="A27" s="269" t="s">
        <v>37</v>
      </c>
      <c r="B27" s="270"/>
      <c r="C27" s="262"/>
      <c r="D27" s="170"/>
      <c r="E27" s="268" t="s">
        <v>127</v>
      </c>
      <c r="F27" s="273" t="s">
        <v>316</v>
      </c>
      <c r="G27" s="259"/>
      <c r="H27" s="268"/>
      <c r="I27" s="273" t="s">
        <v>134</v>
      </c>
      <c r="J27" s="259"/>
      <c r="K27" s="268"/>
      <c r="L27" s="235" t="s">
        <v>141</v>
      </c>
      <c r="M27" s="258" t="s">
        <v>127</v>
      </c>
      <c r="N27" s="258"/>
      <c r="O27" s="232" t="s">
        <v>424</v>
      </c>
      <c r="P27" s="258" t="s">
        <v>127</v>
      </c>
      <c r="Q27" s="258"/>
      <c r="R27" s="274" t="s">
        <v>441</v>
      </c>
      <c r="S27" s="258" t="s">
        <v>422</v>
      </c>
      <c r="T27" s="258"/>
      <c r="U27" s="274" t="s">
        <v>451</v>
      </c>
      <c r="V27" s="258" t="s">
        <v>422</v>
      </c>
      <c r="W27" s="258"/>
      <c r="X27" s="106" t="s">
        <v>464</v>
      </c>
      <c r="Y27" s="259" t="s">
        <v>422</v>
      </c>
      <c r="Z27" s="258"/>
      <c r="AA27" s="267" t="s">
        <v>475</v>
      </c>
      <c r="AB27" s="259" t="s">
        <v>422</v>
      </c>
      <c r="AC27" s="258"/>
      <c r="AD27" s="267" t="s">
        <v>486</v>
      </c>
      <c r="AE27" s="259" t="s">
        <v>127</v>
      </c>
      <c r="AF27" s="258"/>
      <c r="AG27" s="267" t="s">
        <v>402</v>
      </c>
      <c r="AH27" s="259" t="s">
        <v>422</v>
      </c>
      <c r="AI27" s="258"/>
      <c r="AJ27" s="267" t="s">
        <v>499</v>
      </c>
      <c r="AK27" s="259" t="s">
        <v>422</v>
      </c>
      <c r="AL27" s="258"/>
      <c r="AM27" s="267" t="s">
        <v>511</v>
      </c>
      <c r="AN27" s="259" t="s">
        <v>422</v>
      </c>
      <c r="AO27" s="258"/>
      <c r="AP27" s="267" t="s">
        <v>524</v>
      </c>
      <c r="AQ27" s="259" t="s">
        <v>422</v>
      </c>
      <c r="AR27" s="258"/>
      <c r="AS27" s="267" t="s">
        <v>536</v>
      </c>
      <c r="AT27" s="259" t="s">
        <v>422</v>
      </c>
      <c r="AU27" s="258"/>
      <c r="AV27" s="267" t="s">
        <v>548</v>
      </c>
      <c r="AW27" s="259" t="s">
        <v>422</v>
      </c>
      <c r="AX27" s="258"/>
      <c r="AY27" s="267" t="s">
        <v>559</v>
      </c>
      <c r="AZ27" s="259" t="s">
        <v>127</v>
      </c>
      <c r="BA27" s="258"/>
      <c r="BB27" s="267" t="s">
        <v>570</v>
      </c>
    </row>
    <row r="28" spans="1:54" ht="332.25" thickBot="1">
      <c r="A28" s="260" t="s">
        <v>129</v>
      </c>
      <c r="B28" s="275"/>
      <c r="C28" s="275"/>
      <c r="D28" s="263" t="s">
        <v>127</v>
      </c>
      <c r="E28" s="268"/>
      <c r="F28" s="273"/>
      <c r="G28" s="259"/>
      <c r="H28" s="268"/>
      <c r="I28" s="273" t="s">
        <v>134</v>
      </c>
      <c r="J28" s="259"/>
      <c r="K28" s="268"/>
      <c r="L28" s="235" t="s">
        <v>140</v>
      </c>
      <c r="M28" s="258" t="s">
        <v>127</v>
      </c>
      <c r="N28" s="258"/>
      <c r="O28" s="232" t="s">
        <v>429</v>
      </c>
      <c r="P28" s="258" t="s">
        <v>127</v>
      </c>
      <c r="Q28" s="258"/>
      <c r="R28" s="274" t="s">
        <v>442</v>
      </c>
      <c r="S28" s="258" t="s">
        <v>422</v>
      </c>
      <c r="T28" s="258"/>
      <c r="U28" s="274" t="s">
        <v>451</v>
      </c>
      <c r="V28" s="258" t="s">
        <v>422</v>
      </c>
      <c r="W28" s="258"/>
      <c r="X28" s="106" t="s">
        <v>465</v>
      </c>
      <c r="Y28" s="276" t="s">
        <v>422</v>
      </c>
      <c r="Z28" s="359"/>
      <c r="AA28" s="277" t="s">
        <v>476</v>
      </c>
      <c r="AB28" s="276" t="s">
        <v>422</v>
      </c>
      <c r="AC28" s="359"/>
      <c r="AD28" s="277" t="s">
        <v>487</v>
      </c>
      <c r="AE28" s="276" t="s">
        <v>127</v>
      </c>
      <c r="AF28" s="359"/>
      <c r="AG28" s="277" t="s">
        <v>405</v>
      </c>
      <c r="AH28" s="276" t="s">
        <v>422</v>
      </c>
      <c r="AI28" s="359"/>
      <c r="AJ28" s="277" t="s">
        <v>500</v>
      </c>
      <c r="AK28" s="276" t="s">
        <v>422</v>
      </c>
      <c r="AL28" s="359"/>
      <c r="AM28" s="277" t="s">
        <v>512</v>
      </c>
      <c r="AN28" s="276" t="s">
        <v>422</v>
      </c>
      <c r="AO28" s="359"/>
      <c r="AP28" s="277" t="s">
        <v>525</v>
      </c>
      <c r="AQ28" s="276" t="s">
        <v>422</v>
      </c>
      <c r="AR28" s="359"/>
      <c r="AS28" s="277" t="s">
        <v>537</v>
      </c>
      <c r="AT28" s="276" t="s">
        <v>422</v>
      </c>
      <c r="AU28" s="359"/>
      <c r="AV28" s="277" t="s">
        <v>549</v>
      </c>
      <c r="AW28" s="276" t="s">
        <v>422</v>
      </c>
      <c r="AX28" s="359"/>
      <c r="AY28" s="277" t="s">
        <v>560</v>
      </c>
      <c r="AZ28" s="276" t="s">
        <v>127</v>
      </c>
      <c r="BA28" s="359"/>
      <c r="BB28" s="277" t="s">
        <v>571</v>
      </c>
    </row>
    <row r="29" spans="1:54" s="361" customFormat="1" ht="13.5" thickBot="1">
      <c r="A29" s="278" t="s">
        <v>38</v>
      </c>
      <c r="B29" s="279"/>
      <c r="C29" s="515"/>
      <c r="D29" s="516"/>
      <c r="E29" s="517"/>
      <c r="F29" s="518"/>
      <c r="G29" s="360"/>
      <c r="I29" s="362"/>
      <c r="J29" s="360"/>
      <c r="L29" s="280"/>
      <c r="M29" s="363"/>
      <c r="N29" s="364"/>
      <c r="O29" s="281"/>
      <c r="P29" s="363"/>
      <c r="Q29" s="364"/>
      <c r="R29" s="365"/>
      <c r="S29" s="363"/>
      <c r="T29" s="364"/>
      <c r="U29" s="365"/>
      <c r="V29" s="363"/>
      <c r="W29" s="364"/>
      <c r="X29" s="365"/>
      <c r="AA29" s="282"/>
      <c r="AD29" s="283"/>
      <c r="AG29" s="283"/>
      <c r="AS29" s="282"/>
      <c r="AV29" s="282"/>
      <c r="AY29" s="282"/>
      <c r="BB29" s="282"/>
    </row>
    <row r="30" spans="1:54" ht="13.5" thickBot="1">
      <c r="A30" s="73" t="s">
        <v>39</v>
      </c>
      <c r="B30" s="101"/>
      <c r="C30" s="519" t="s">
        <v>317</v>
      </c>
      <c r="D30" s="520"/>
      <c r="E30" s="520"/>
      <c r="F30" s="521"/>
      <c r="G30" s="450" t="s">
        <v>24</v>
      </c>
      <c r="H30" s="451"/>
      <c r="I30" s="452"/>
      <c r="J30" s="508" t="s">
        <v>24</v>
      </c>
      <c r="K30" s="509"/>
      <c r="L30" s="510"/>
      <c r="M30" s="450" t="s">
        <v>24</v>
      </c>
      <c r="N30" s="451"/>
      <c r="O30" s="452"/>
      <c r="P30" s="450" t="s">
        <v>24</v>
      </c>
      <c r="Q30" s="451"/>
      <c r="R30" s="452"/>
      <c r="S30" s="450" t="s">
        <v>25</v>
      </c>
      <c r="T30" s="451"/>
      <c r="U30" s="452"/>
      <c r="V30" s="450" t="s">
        <v>24</v>
      </c>
      <c r="W30" s="451"/>
      <c r="X30" s="452"/>
      <c r="Y30" s="450" t="s">
        <v>24</v>
      </c>
      <c r="Z30" s="451"/>
      <c r="AA30" s="452"/>
      <c r="AB30" s="450" t="s">
        <v>24</v>
      </c>
      <c r="AC30" s="451"/>
      <c r="AD30" s="452"/>
      <c r="AE30" s="450" t="s">
        <v>24</v>
      </c>
      <c r="AF30" s="451"/>
      <c r="AG30" s="452"/>
      <c r="AH30" s="450" t="s">
        <v>24</v>
      </c>
      <c r="AI30" s="451"/>
      <c r="AJ30" s="452"/>
      <c r="AK30" s="450" t="s">
        <v>25</v>
      </c>
      <c r="AL30" s="451"/>
      <c r="AM30" s="452"/>
      <c r="AN30" s="450" t="s">
        <v>24</v>
      </c>
      <c r="AO30" s="451"/>
      <c r="AP30" s="452"/>
      <c r="AQ30" s="450" t="s">
        <v>24</v>
      </c>
      <c r="AR30" s="451"/>
      <c r="AS30" s="452"/>
      <c r="AT30" s="450" t="s">
        <v>24</v>
      </c>
      <c r="AU30" s="451"/>
      <c r="AV30" s="452"/>
      <c r="AW30" s="450" t="s">
        <v>24</v>
      </c>
      <c r="AX30" s="451"/>
      <c r="AY30" s="452"/>
      <c r="AZ30" s="450" t="s">
        <v>24</v>
      </c>
      <c r="BA30" s="451"/>
      <c r="BB30" s="452"/>
    </row>
    <row r="31" spans="1:54" ht="13.5" thickBot="1">
      <c r="A31" s="234"/>
      <c r="B31" s="233"/>
      <c r="C31" s="366"/>
      <c r="D31" s="524" t="s">
        <v>318</v>
      </c>
      <c r="E31" s="525"/>
      <c r="F31" s="526"/>
      <c r="G31" s="527"/>
      <c r="H31" s="528"/>
      <c r="I31" s="529"/>
      <c r="J31" s="284"/>
      <c r="K31" s="367"/>
      <c r="L31" s="285"/>
      <c r="M31" s="527" t="s">
        <v>407</v>
      </c>
      <c r="N31" s="528"/>
      <c r="O31" s="529"/>
      <c r="P31" s="527" t="s">
        <v>407</v>
      </c>
      <c r="Q31" s="528"/>
      <c r="R31" s="529"/>
      <c r="S31" s="447" t="s">
        <v>452</v>
      </c>
      <c r="T31" s="528"/>
      <c r="U31" s="529"/>
      <c r="V31" s="447" t="s">
        <v>407</v>
      </c>
      <c r="W31" s="448"/>
      <c r="X31" s="449"/>
      <c r="Y31" s="447" t="s">
        <v>407</v>
      </c>
      <c r="Z31" s="448"/>
      <c r="AA31" s="449"/>
      <c r="AB31" s="447" t="s">
        <v>407</v>
      </c>
      <c r="AC31" s="448"/>
      <c r="AD31" s="449"/>
      <c r="AE31" s="447" t="s">
        <v>407</v>
      </c>
      <c r="AF31" s="448"/>
      <c r="AG31" s="449"/>
      <c r="AH31" s="447" t="s">
        <v>407</v>
      </c>
      <c r="AI31" s="448"/>
      <c r="AJ31" s="449"/>
      <c r="AK31" s="447" t="s">
        <v>452</v>
      </c>
      <c r="AL31" s="448"/>
      <c r="AM31" s="449"/>
      <c r="AN31" s="447" t="s">
        <v>407</v>
      </c>
      <c r="AO31" s="448"/>
      <c r="AP31" s="449"/>
      <c r="AQ31" s="447" t="s">
        <v>407</v>
      </c>
      <c r="AR31" s="448"/>
      <c r="AS31" s="449"/>
      <c r="AT31" s="447" t="s">
        <v>407</v>
      </c>
      <c r="AU31" s="448"/>
      <c r="AV31" s="449"/>
      <c r="AW31" s="447" t="s">
        <v>407</v>
      </c>
      <c r="AX31" s="448"/>
      <c r="AY31" s="449"/>
      <c r="AZ31" s="447" t="s">
        <v>407</v>
      </c>
      <c r="BA31" s="448"/>
      <c r="BB31" s="449"/>
    </row>
    <row r="32" spans="1:54">
      <c r="A32" s="522" t="s">
        <v>320</v>
      </c>
      <c r="B32" s="523"/>
      <c r="C32" s="523"/>
      <c r="D32" s="523"/>
      <c r="E32" s="523"/>
      <c r="F32" s="523"/>
      <c r="G32" s="523"/>
      <c r="H32" s="523"/>
      <c r="I32" s="523"/>
    </row>
    <row r="33" spans="1:6">
      <c r="A33" s="232"/>
      <c r="B33" s="232"/>
      <c r="C33" s="511"/>
      <c r="D33" s="511"/>
      <c r="E33" s="511"/>
      <c r="F33" s="511"/>
    </row>
  </sheetData>
  <mergeCells count="106">
    <mergeCell ref="V31:X31"/>
    <mergeCell ref="J30:L30"/>
    <mergeCell ref="V30:X30"/>
    <mergeCell ref="C33:F33"/>
    <mergeCell ref="C10:F10"/>
    <mergeCell ref="C29:F29"/>
    <mergeCell ref="C30:F30"/>
    <mergeCell ref="A32:I32"/>
    <mergeCell ref="G30:I30"/>
    <mergeCell ref="S10:U10"/>
    <mergeCell ref="S11:U11"/>
    <mergeCell ref="S12:U12"/>
    <mergeCell ref="S30:U30"/>
    <mergeCell ref="P10:R10"/>
    <mergeCell ref="P11:R11"/>
    <mergeCell ref="P12:R12"/>
    <mergeCell ref="P30:R30"/>
    <mergeCell ref="M10:O10"/>
    <mergeCell ref="M30:O30"/>
    <mergeCell ref="D31:F31"/>
    <mergeCell ref="G31:I31"/>
    <mergeCell ref="M31:O31"/>
    <mergeCell ref="S31:U31"/>
    <mergeCell ref="P31:R31"/>
    <mergeCell ref="B1:D2"/>
    <mergeCell ref="A1:A2"/>
    <mergeCell ref="A3:F3"/>
    <mergeCell ref="D11:F11"/>
    <mergeCell ref="D12:F12"/>
    <mergeCell ref="A10:B10"/>
    <mergeCell ref="B4:F4"/>
    <mergeCell ref="B5:F5"/>
    <mergeCell ref="B6:K6"/>
    <mergeCell ref="B8:K8"/>
    <mergeCell ref="B9:I9"/>
    <mergeCell ref="J9:L9"/>
    <mergeCell ref="G10:I10"/>
    <mergeCell ref="J10:L10"/>
    <mergeCell ref="G11:I11"/>
    <mergeCell ref="G12:I12"/>
    <mergeCell ref="AB11:AD11"/>
    <mergeCell ref="Y12:AA12"/>
    <mergeCell ref="AB12:AD12"/>
    <mergeCell ref="AB10:AD10"/>
    <mergeCell ref="Y9:AA9"/>
    <mergeCell ref="AB9:AD9"/>
    <mergeCell ref="J12:L12"/>
    <mergeCell ref="J11:L11"/>
    <mergeCell ref="M11:O11"/>
    <mergeCell ref="M12:O12"/>
    <mergeCell ref="Y10:AA10"/>
    <mergeCell ref="Y11:AA11"/>
    <mergeCell ref="V10:X10"/>
    <mergeCell ref="V11:X11"/>
    <mergeCell ref="V12:X12"/>
    <mergeCell ref="M9:R9"/>
    <mergeCell ref="S9:X9"/>
    <mergeCell ref="AN10:AP10"/>
    <mergeCell ref="AN11:AP11"/>
    <mergeCell ref="AN12:AP12"/>
    <mergeCell ref="AE9:AP9"/>
    <mergeCell ref="AH10:AJ10"/>
    <mergeCell ref="AH11:AJ11"/>
    <mergeCell ref="AH12:AJ12"/>
    <mergeCell ref="AK10:AM10"/>
    <mergeCell ref="AK11:AM11"/>
    <mergeCell ref="AK12:AM12"/>
    <mergeCell ref="AE10:AG10"/>
    <mergeCell ref="AE11:AG11"/>
    <mergeCell ref="AE12:AG12"/>
    <mergeCell ref="AT9:AV9"/>
    <mergeCell ref="AT10:AV10"/>
    <mergeCell ref="AT11:AV11"/>
    <mergeCell ref="AT12:AV12"/>
    <mergeCell ref="AT30:AV30"/>
    <mergeCell ref="AQ9:AS9"/>
    <mergeCell ref="AQ10:AS10"/>
    <mergeCell ref="AQ11:AS11"/>
    <mergeCell ref="AQ12:AS12"/>
    <mergeCell ref="AQ30:AS30"/>
    <mergeCell ref="AZ9:BB9"/>
    <mergeCell ref="AZ10:BB10"/>
    <mergeCell ref="AZ11:BB11"/>
    <mergeCell ref="AZ12:BB12"/>
    <mergeCell ref="AZ30:BB30"/>
    <mergeCell ref="AW9:AY9"/>
    <mergeCell ref="AW10:AY10"/>
    <mergeCell ref="AW11:AY11"/>
    <mergeCell ref="AW12:AY12"/>
    <mergeCell ref="AW30:AY30"/>
    <mergeCell ref="AQ31:AS31"/>
    <mergeCell ref="AT31:AV31"/>
    <mergeCell ref="AW31:AY31"/>
    <mergeCell ref="AZ31:BB31"/>
    <mergeCell ref="AH30:AJ30"/>
    <mergeCell ref="AK30:AM30"/>
    <mergeCell ref="AN30:AP30"/>
    <mergeCell ref="Y31:AA31"/>
    <mergeCell ref="AB31:AD31"/>
    <mergeCell ref="AE31:AG31"/>
    <mergeCell ref="AH31:AJ31"/>
    <mergeCell ref="AK31:AM31"/>
    <mergeCell ref="AN31:AP31"/>
    <mergeCell ref="AE30:AG30"/>
    <mergeCell ref="Y30:AA30"/>
    <mergeCell ref="AB30:AD30"/>
  </mergeCells>
  <pageMargins left="0.75" right="0.75" top="1" bottom="1" header="0.3" footer="0.3"/>
  <pageSetup scale="39" orientation="portrait" r:id="rId1"/>
  <rowBreaks count="1" manualBreakCount="1">
    <brk id="34" max="16383" man="1"/>
  </rowBreaks>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C1:Z63"/>
  <sheetViews>
    <sheetView showGridLines="0" tabSelected="1" topLeftCell="D45" zoomScale="82" zoomScaleNormal="82" zoomScaleSheetLayoutView="85" workbookViewId="0">
      <selection activeCell="I48" sqref="I48"/>
    </sheetView>
  </sheetViews>
  <sheetFormatPr baseColWidth="10" defaultColWidth="11.42578125" defaultRowHeight="12.75"/>
  <cols>
    <col min="2" max="2" width="7.42578125" customWidth="1"/>
    <col min="3" max="3" width="18.42578125" style="1" bestFit="1" customWidth="1"/>
    <col min="4" max="4" width="18.42578125" style="1" customWidth="1"/>
    <col min="5" max="5" width="40.140625" customWidth="1"/>
    <col min="6" max="6" width="47" customWidth="1"/>
    <col min="7" max="7" width="24.42578125" customWidth="1"/>
    <col min="8" max="8" width="30.5703125" customWidth="1"/>
    <col min="9" max="9" width="30.5703125" style="1" customWidth="1"/>
    <col min="10" max="11" width="20.42578125" style="1" customWidth="1"/>
    <col min="12" max="12" width="33.85546875" customWidth="1"/>
    <col min="13" max="13" width="6.42578125" customWidth="1"/>
    <col min="14" max="14" width="12.5703125" bestFit="1" customWidth="1"/>
    <col min="15" max="15" width="20.42578125" customWidth="1"/>
    <col min="28" max="29" width="11.42578125" customWidth="1"/>
  </cols>
  <sheetData>
    <row r="1" spans="3:19">
      <c r="C1" s="536"/>
      <c r="D1" s="537"/>
      <c r="E1" s="538"/>
      <c r="F1" s="545" t="s">
        <v>75</v>
      </c>
      <c r="G1" s="545"/>
      <c r="H1" s="545"/>
      <c r="I1" s="545"/>
      <c r="J1" s="545"/>
      <c r="K1" s="534" t="s">
        <v>72</v>
      </c>
      <c r="L1" s="532" t="s">
        <v>76</v>
      </c>
    </row>
    <row r="2" spans="3:19" ht="28.5" customHeight="1">
      <c r="C2" s="539"/>
      <c r="D2" s="540"/>
      <c r="E2" s="541"/>
      <c r="F2" s="546"/>
      <c r="G2" s="546"/>
      <c r="H2" s="546"/>
      <c r="I2" s="546"/>
      <c r="J2" s="546"/>
      <c r="K2" s="535"/>
      <c r="L2" s="533"/>
    </row>
    <row r="3" spans="3:19" ht="28.5" customHeight="1">
      <c r="C3" s="539"/>
      <c r="D3" s="540"/>
      <c r="E3" s="541"/>
      <c r="F3" s="546"/>
      <c r="G3" s="546"/>
      <c r="H3" s="546"/>
      <c r="I3" s="546"/>
      <c r="J3" s="546"/>
      <c r="K3" s="535" t="s">
        <v>73</v>
      </c>
      <c r="L3" s="530" t="s">
        <v>74</v>
      </c>
    </row>
    <row r="4" spans="3:19" ht="28.5" customHeight="1" thickBot="1">
      <c r="C4" s="542"/>
      <c r="D4" s="543"/>
      <c r="E4" s="544"/>
      <c r="F4" s="547"/>
      <c r="G4" s="547"/>
      <c r="H4" s="547"/>
      <c r="I4" s="547"/>
      <c r="J4" s="547"/>
      <c r="K4" s="548"/>
      <c r="L4" s="531"/>
    </row>
    <row r="5" spans="3:19" ht="12.75" customHeight="1">
      <c r="C5" s="3"/>
      <c r="D5" s="4"/>
      <c r="E5" s="4"/>
      <c r="F5" s="4"/>
      <c r="G5" s="4"/>
      <c r="H5" s="4"/>
      <c r="I5" s="4"/>
      <c r="J5" s="21"/>
      <c r="K5" s="21"/>
      <c r="L5" s="8"/>
    </row>
    <row r="6" spans="3:19" ht="12.75" customHeight="1">
      <c r="C6" s="3"/>
      <c r="D6" s="4"/>
      <c r="E6" s="4"/>
      <c r="F6" s="4"/>
      <c r="G6" s="4"/>
      <c r="H6" s="4"/>
      <c r="I6" s="4"/>
      <c r="J6" s="21"/>
      <c r="K6" s="21"/>
      <c r="L6" s="8"/>
    </row>
    <row r="7" spans="3:19" ht="12.75" customHeight="1">
      <c r="C7" s="3"/>
      <c r="D7" s="4"/>
      <c r="E7" s="4"/>
      <c r="F7" s="4"/>
      <c r="G7" s="4"/>
      <c r="H7" s="4"/>
      <c r="I7" s="4"/>
      <c r="J7" s="21"/>
      <c r="K7" s="21"/>
      <c r="L7" s="8"/>
    </row>
    <row r="8" spans="3:19" ht="12.75" customHeight="1">
      <c r="C8" s="3"/>
      <c r="D8" s="4"/>
      <c r="E8" s="4"/>
      <c r="F8" s="4"/>
      <c r="G8" s="4"/>
      <c r="H8" s="4"/>
      <c r="I8" s="4"/>
      <c r="J8" s="21"/>
      <c r="K8" s="21"/>
      <c r="L8" s="8"/>
    </row>
    <row r="9" spans="3:19" ht="15.75">
      <c r="C9" s="572"/>
      <c r="D9" s="573"/>
      <c r="E9" s="573"/>
      <c r="F9" s="573"/>
      <c r="G9" s="573"/>
      <c r="H9" s="573"/>
      <c r="I9" s="573"/>
      <c r="J9" s="573"/>
      <c r="K9" s="573"/>
      <c r="L9" s="574"/>
    </row>
    <row r="10" spans="3:19" ht="15.75">
      <c r="C10" s="575"/>
      <c r="D10" s="576"/>
      <c r="E10" s="576"/>
      <c r="F10" s="576"/>
      <c r="G10" s="576"/>
      <c r="H10" s="576"/>
      <c r="I10" s="576"/>
      <c r="J10" s="576"/>
      <c r="K10" s="576"/>
      <c r="L10" s="577"/>
    </row>
    <row r="11" spans="3:19" s="16" customFormat="1" ht="33.75" customHeight="1">
      <c r="C11" s="578" t="str">
        <f>+PORTADA!A36</f>
        <v>Prestar servicios profesionales para el fortalecimiento organizativo, asociativo y participativo al resguardo indígena Naexal Lajt municipio de Mapiripán Meta, mediante jornadas de formación, acompañamiento a autoridades tradicionales, articulación institucional y generación de estrategias de cohesión comunitaria del PIDAR 0214-2024</v>
      </c>
      <c r="D11" s="579"/>
      <c r="E11" s="579"/>
      <c r="F11" s="579"/>
      <c r="G11" s="579"/>
      <c r="H11" s="579"/>
      <c r="I11" s="579"/>
      <c r="J11" s="579"/>
      <c r="K11" s="579"/>
      <c r="L11" s="580"/>
      <c r="O11" s="17"/>
      <c r="P11" s="549"/>
      <c r="Q11" s="549"/>
      <c r="R11" s="549"/>
      <c r="S11" s="549"/>
    </row>
    <row r="12" spans="3:19" s="15" customFormat="1" ht="20.25">
      <c r="C12" s="550" t="str">
        <f>_xlfn.CONCAT(PORTADA!A33,"  ",PORTADA!A34)</f>
        <v>CONVOCATORIA ABIERTA  TÉRMINOS DE REFERENCIA No. 001 DE 2025 PARA CONTRATAR PRESTACION DE SERVICIOS PROFESIONALES No. 001</v>
      </c>
      <c r="D12" s="551"/>
      <c r="E12" s="551"/>
      <c r="F12" s="551"/>
      <c r="G12" s="551"/>
      <c r="H12" s="551"/>
      <c r="I12" s="551"/>
      <c r="J12" s="551"/>
      <c r="K12" s="551"/>
      <c r="L12" s="552"/>
      <c r="O12" s="17"/>
      <c r="P12" s="549"/>
      <c r="Q12" s="549"/>
      <c r="R12" s="549"/>
      <c r="S12" s="549"/>
    </row>
    <row r="13" spans="3:19" ht="13.5" thickBot="1">
      <c r="C13" s="553" t="s">
        <v>40</v>
      </c>
      <c r="D13" s="554"/>
      <c r="E13" s="554"/>
      <c r="F13" s="554"/>
      <c r="G13" s="554"/>
      <c r="H13" s="554"/>
      <c r="I13" s="554"/>
      <c r="J13" s="554"/>
      <c r="K13" s="554"/>
      <c r="L13" s="555"/>
    </row>
    <row r="14" spans="3:19">
      <c r="C14" s="18"/>
      <c r="D14" s="18"/>
      <c r="E14" s="18"/>
      <c r="F14" s="18"/>
      <c r="G14" s="18"/>
      <c r="H14" s="18"/>
      <c r="I14" s="18"/>
      <c r="J14" s="18"/>
      <c r="K14" s="18"/>
      <c r="L14" s="18"/>
    </row>
    <row r="15" spans="3:19" ht="96.75" customHeight="1">
      <c r="E15" s="74"/>
      <c r="F15" s="74"/>
      <c r="H15" s="74"/>
      <c r="I15" s="75"/>
      <c r="J15" s="75"/>
      <c r="K15" s="75"/>
      <c r="L15" s="74"/>
    </row>
    <row r="16" spans="3:19">
      <c r="E16" s="568" t="s">
        <v>99</v>
      </c>
      <c r="F16" s="568"/>
      <c r="G16" s="568"/>
      <c r="H16" s="568"/>
      <c r="I16" s="75"/>
      <c r="J16" s="75"/>
      <c r="K16" s="75"/>
      <c r="L16" s="74"/>
    </row>
    <row r="17" spans="5:8" ht="13.5" thickBot="1"/>
    <row r="18" spans="5:8" ht="30.75" customHeight="1" thickBot="1">
      <c r="E18" s="80" t="s">
        <v>90</v>
      </c>
      <c r="F18" s="81" t="s">
        <v>92</v>
      </c>
      <c r="G18" s="81" t="s">
        <v>93</v>
      </c>
      <c r="H18" s="81" t="s">
        <v>94</v>
      </c>
    </row>
    <row r="19" spans="5:8" ht="72.75" customHeight="1" thickBot="1">
      <c r="E19" s="82" t="s">
        <v>95</v>
      </c>
      <c r="F19" s="83" t="s">
        <v>341</v>
      </c>
      <c r="G19" s="83" t="s">
        <v>339</v>
      </c>
      <c r="H19" s="83" t="s">
        <v>340</v>
      </c>
    </row>
    <row r="20" spans="5:8" ht="84.75" customHeight="1" thickBot="1">
      <c r="E20" s="82" t="s">
        <v>96</v>
      </c>
      <c r="F20" s="83" t="s">
        <v>342</v>
      </c>
      <c r="G20" s="83" t="s">
        <v>343</v>
      </c>
      <c r="H20" s="83" t="s">
        <v>344</v>
      </c>
    </row>
    <row r="21" spans="5:8" ht="82.5" customHeight="1" thickBot="1">
      <c r="E21" s="82" t="s">
        <v>97</v>
      </c>
      <c r="F21" s="83" t="s">
        <v>345</v>
      </c>
      <c r="G21" s="83" t="s">
        <v>346</v>
      </c>
      <c r="H21" s="83" t="s">
        <v>347</v>
      </c>
    </row>
    <row r="22" spans="5:8" ht="57.75" customHeight="1" thickBot="1">
      <c r="E22" s="82" t="s">
        <v>98</v>
      </c>
      <c r="F22" s="83" t="s">
        <v>348</v>
      </c>
      <c r="G22" s="83" t="s">
        <v>349</v>
      </c>
      <c r="H22" s="83" t="s">
        <v>350</v>
      </c>
    </row>
    <row r="23" spans="5:8" ht="30" customHeight="1">
      <c r="E23" s="564" t="s">
        <v>351</v>
      </c>
      <c r="F23" s="566" t="s">
        <v>352</v>
      </c>
      <c r="G23" s="566" t="s">
        <v>353</v>
      </c>
      <c r="H23" s="566" t="s">
        <v>340</v>
      </c>
    </row>
    <row r="24" spans="5:8" ht="30" customHeight="1" thickBot="1">
      <c r="E24" s="565"/>
      <c r="F24" s="567"/>
      <c r="G24" s="567"/>
      <c r="H24" s="567"/>
    </row>
    <row r="25" spans="5:8" ht="30" customHeight="1">
      <c r="E25" s="564" t="s">
        <v>354</v>
      </c>
      <c r="F25" s="566" t="s">
        <v>358</v>
      </c>
      <c r="G25" s="566" t="s">
        <v>353</v>
      </c>
      <c r="H25" s="566" t="s">
        <v>340</v>
      </c>
    </row>
    <row r="26" spans="5:8" ht="30" customHeight="1" thickBot="1">
      <c r="E26" s="565"/>
      <c r="F26" s="567"/>
      <c r="G26" s="567"/>
      <c r="H26" s="567"/>
    </row>
    <row r="27" spans="5:8" ht="33.75" customHeight="1">
      <c r="E27" s="564" t="s">
        <v>355</v>
      </c>
      <c r="F27" s="566" t="s">
        <v>359</v>
      </c>
      <c r="G27" s="566" t="s">
        <v>360</v>
      </c>
      <c r="H27" s="566" t="s">
        <v>340</v>
      </c>
    </row>
    <row r="28" spans="5:8" ht="33.75" customHeight="1" thickBot="1">
      <c r="E28" s="565"/>
      <c r="F28" s="567"/>
      <c r="G28" s="567"/>
      <c r="H28" s="567"/>
    </row>
    <row r="29" spans="5:8" ht="33.75" customHeight="1">
      <c r="E29" s="564" t="s">
        <v>357</v>
      </c>
      <c r="F29" s="566" t="s">
        <v>361</v>
      </c>
      <c r="G29" s="566" t="s">
        <v>362</v>
      </c>
      <c r="H29" s="566" t="s">
        <v>350</v>
      </c>
    </row>
    <row r="30" spans="5:8" ht="33.75" customHeight="1" thickBot="1">
      <c r="E30" s="565"/>
      <c r="F30" s="567"/>
      <c r="G30" s="567"/>
      <c r="H30" s="567"/>
    </row>
    <row r="31" spans="5:8" ht="33.75" customHeight="1">
      <c r="E31" s="564" t="s">
        <v>356</v>
      </c>
      <c r="F31" s="566" t="s">
        <v>363</v>
      </c>
      <c r="G31" s="566" t="s">
        <v>353</v>
      </c>
      <c r="H31" s="566" t="s">
        <v>350</v>
      </c>
    </row>
    <row r="32" spans="5:8" ht="33.75" customHeight="1" thickBot="1">
      <c r="E32" s="565"/>
      <c r="F32" s="567"/>
      <c r="G32" s="567"/>
      <c r="H32" s="567"/>
    </row>
    <row r="36" spans="3:26" ht="13.5" thickBot="1"/>
    <row r="37" spans="3:26" ht="13.5" thickBot="1">
      <c r="C37" s="569" t="s">
        <v>100</v>
      </c>
      <c r="D37" s="570"/>
      <c r="E37" s="570"/>
      <c r="F37" s="571"/>
    </row>
    <row r="39" spans="3:26" ht="13.5" thickBot="1">
      <c r="L39" s="74"/>
    </row>
    <row r="40" spans="3:26" ht="20.25" customHeight="1" thickBot="1">
      <c r="C40" s="556" t="s">
        <v>9</v>
      </c>
      <c r="D40" s="557"/>
      <c r="E40" s="558"/>
      <c r="F40" s="24" t="s">
        <v>319</v>
      </c>
      <c r="G40" s="24" t="s">
        <v>105</v>
      </c>
      <c r="H40" s="562" t="s">
        <v>408</v>
      </c>
      <c r="I40" s="562" t="s">
        <v>14</v>
      </c>
      <c r="J40"/>
      <c r="K40"/>
    </row>
    <row r="41" spans="3:26" ht="20.25" customHeight="1" thickBot="1">
      <c r="C41" s="559"/>
      <c r="D41" s="560"/>
      <c r="E41" s="561"/>
      <c r="F41" s="25" t="s">
        <v>102</v>
      </c>
      <c r="G41" s="25"/>
      <c r="H41" s="563"/>
      <c r="I41" s="563"/>
      <c r="J41"/>
      <c r="K41"/>
      <c r="L41" s="11"/>
      <c r="Y41" s="11" t="s">
        <v>41</v>
      </c>
    </row>
    <row r="42" spans="3:26" ht="39" thickBot="1">
      <c r="C42" s="107" t="str">
        <f>+'Hoja Resumen'!B22</f>
        <v>BLOQUE No. 1</v>
      </c>
      <c r="D42" s="107" t="str">
        <f>+'Hoja Resumen'!C22</f>
        <v>PROPONENTE No. 1</v>
      </c>
      <c r="E42" s="676" t="str">
        <f>'Datos del Proceso'!E40</f>
        <v>Lady Johanna Corredor Cubillos</v>
      </c>
      <c r="F42" s="677" t="s">
        <v>572</v>
      </c>
      <c r="G42" s="678" t="s">
        <v>396</v>
      </c>
      <c r="H42" s="679" t="s">
        <v>24</v>
      </c>
      <c r="I42" s="680" t="s">
        <v>574</v>
      </c>
      <c r="J42" s="405" t="s">
        <v>606</v>
      </c>
      <c r="K42" s="406"/>
      <c r="L42" s="406"/>
      <c r="M42" s="406"/>
      <c r="Y42">
        <v>1</v>
      </c>
      <c r="Z42">
        <f>+H41</f>
        <v>0</v>
      </c>
    </row>
    <row r="43" spans="3:26" ht="38.25">
      <c r="C43" s="107" t="str">
        <f>+'Hoja Resumen'!B23</f>
        <v>BLOQUE No. 1</v>
      </c>
      <c r="D43" s="107" t="str">
        <f>+'Hoja Resumen'!C23</f>
        <v>PROPONENTE No. 2</v>
      </c>
      <c r="E43" s="676" t="str">
        <f>'Datos del Proceso'!E41</f>
        <v>Magda Milena Murillo Ramirez</v>
      </c>
      <c r="F43" s="681" t="s">
        <v>590</v>
      </c>
      <c r="G43" s="682" t="s">
        <v>396</v>
      </c>
      <c r="H43" s="679" t="s">
        <v>24</v>
      </c>
      <c r="I43" s="680" t="s">
        <v>573</v>
      </c>
      <c r="J43" s="406"/>
      <c r="K43" s="406"/>
      <c r="L43" s="406"/>
      <c r="M43" s="406"/>
      <c r="Y43">
        <v>2</v>
      </c>
      <c r="Z43">
        <f>IF(Z42&gt;0,Z42-('Datos del Proceso'!#REF!),0)</f>
        <v>0</v>
      </c>
    </row>
    <row r="44" spans="3:26" ht="38.25">
      <c r="C44" s="107" t="str">
        <f>+'Hoja Resumen'!B24</f>
        <v>BLOQUE No. 2</v>
      </c>
      <c r="D44" s="107" t="str">
        <f>+'Hoja Resumen'!C24</f>
        <v>PROPONENTE No. 3</v>
      </c>
      <c r="E44" s="676" t="str">
        <f>'Datos del Proceso'!E42</f>
        <v>Janier Murillo Lesmes</v>
      </c>
      <c r="F44" s="681" t="s">
        <v>591</v>
      </c>
      <c r="G44" s="682" t="s">
        <v>396</v>
      </c>
      <c r="H44" s="679" t="s">
        <v>25</v>
      </c>
      <c r="I44" s="683" t="s">
        <v>575</v>
      </c>
      <c r="J44" s="405" t="s">
        <v>607</v>
      </c>
      <c r="K44" s="406"/>
      <c r="L44" s="406"/>
      <c r="M44" s="406"/>
    </row>
    <row r="45" spans="3:26" ht="51">
      <c r="C45" s="107" t="str">
        <f>+'Hoja Resumen'!B25</f>
        <v>BLOQUE No. 2</v>
      </c>
      <c r="D45" s="107" t="str">
        <f>+'Hoja Resumen'!C25</f>
        <v>PROPONENTE No. 4</v>
      </c>
      <c r="E45" s="676" t="str">
        <f>'Datos del Proceso'!E43</f>
        <v>Edwin Alfonso Avila Gonzalez</v>
      </c>
      <c r="F45" s="681" t="s">
        <v>592</v>
      </c>
      <c r="G45" s="682" t="s">
        <v>396</v>
      </c>
      <c r="H45" s="679" t="s">
        <v>24</v>
      </c>
      <c r="I45" s="683" t="s">
        <v>576</v>
      </c>
      <c r="J45" s="406"/>
      <c r="K45" s="406"/>
      <c r="L45" s="406"/>
      <c r="M45" s="406"/>
    </row>
    <row r="46" spans="3:26" ht="38.25">
      <c r="C46" s="107" t="str">
        <f>+'Hoja Resumen'!B26</f>
        <v>BLOQUE No. 4</v>
      </c>
      <c r="D46" s="107" t="str">
        <f>+'Hoja Resumen'!C26</f>
        <v>PROPONENTE No. 5</v>
      </c>
      <c r="E46" s="676" t="str">
        <f>'Datos del Proceso'!E44</f>
        <v>Mariana Mateus Medina</v>
      </c>
      <c r="F46" s="681" t="s">
        <v>593</v>
      </c>
      <c r="G46" s="682" t="s">
        <v>396</v>
      </c>
      <c r="H46" s="679" t="s">
        <v>24</v>
      </c>
      <c r="I46" s="683" t="s">
        <v>577</v>
      </c>
      <c r="J46" s="405" t="s">
        <v>608</v>
      </c>
      <c r="K46" s="406"/>
      <c r="L46" s="406"/>
      <c r="M46" s="406"/>
    </row>
    <row r="47" spans="3:26" ht="51">
      <c r="C47" s="107" t="str">
        <f>+'Hoja Resumen'!B27</f>
        <v>BLOQUE No. 6</v>
      </c>
      <c r="D47" s="107" t="str">
        <f>+'Hoja Resumen'!C27</f>
        <v>PROPONENTE No. 6</v>
      </c>
      <c r="E47" s="676" t="str">
        <f>'Datos del Proceso'!E45</f>
        <v>Anjhy Manuela Cañas Bermudez</v>
      </c>
      <c r="F47" s="681" t="s">
        <v>594</v>
      </c>
      <c r="G47" s="678" t="s">
        <v>396</v>
      </c>
      <c r="H47" s="679" t="s">
        <v>24</v>
      </c>
      <c r="I47" s="683" t="s">
        <v>578</v>
      </c>
      <c r="J47" s="405" t="s">
        <v>608</v>
      </c>
      <c r="K47" s="406"/>
      <c r="L47" s="406"/>
      <c r="M47" s="406"/>
    </row>
    <row r="48" spans="3:26" ht="51">
      <c r="C48" s="107" t="str">
        <f>+'Hoja Resumen'!B28</f>
        <v>BLOQUE No. 7</v>
      </c>
      <c r="D48" s="107" t="str">
        <f>+'Hoja Resumen'!C28</f>
        <v>PROPONENTE No. 7</v>
      </c>
      <c r="E48" s="390" t="str">
        <f>'Datos del Proceso'!E46</f>
        <v>Claudia Marcela Millán Marulanda</v>
      </c>
      <c r="F48" s="391" t="s">
        <v>392</v>
      </c>
      <c r="G48" s="392" t="s">
        <v>396</v>
      </c>
      <c r="H48" s="393" t="s">
        <v>24</v>
      </c>
      <c r="I48" s="394" t="s">
        <v>579</v>
      </c>
      <c r="J48" s="405" t="s">
        <v>609</v>
      </c>
      <c r="K48" s="405"/>
      <c r="L48" s="405"/>
      <c r="M48" s="406"/>
    </row>
    <row r="49" spans="3:26" ht="38.25">
      <c r="C49" s="107" t="str">
        <f>+'Hoja Resumen'!B29</f>
        <v>BLOQUE No. 7</v>
      </c>
      <c r="D49" s="107" t="str">
        <f>+'Hoja Resumen'!C29</f>
        <v>PROPONENTE No. 8</v>
      </c>
      <c r="E49" s="386" t="str">
        <f>'Datos del Proceso'!E47</f>
        <v>Reinel Andres Pino Ordoñez</v>
      </c>
      <c r="F49" s="388" t="s">
        <v>580</v>
      </c>
      <c r="G49" s="389" t="s">
        <v>396</v>
      </c>
      <c r="H49" s="387" t="s">
        <v>25</v>
      </c>
      <c r="I49" s="684" t="s">
        <v>575</v>
      </c>
      <c r="J49" s="405" t="s">
        <v>609</v>
      </c>
      <c r="K49" s="405"/>
      <c r="L49" s="405"/>
      <c r="M49" s="406"/>
    </row>
    <row r="50" spans="3:26" ht="38.25">
      <c r="C50" s="107" t="str">
        <f>+'Hoja Resumen'!B30</f>
        <v>BLOQUE No. 7</v>
      </c>
      <c r="D50" s="107" t="str">
        <f>+'Hoja Resumen'!C30</f>
        <v>PROPONENTE No. 9</v>
      </c>
      <c r="E50" s="386" t="str">
        <f>'Datos del Proceso'!E48</f>
        <v>María Angélica Rodríguez Bernal</v>
      </c>
      <c r="F50" s="388" t="s">
        <v>581</v>
      </c>
      <c r="G50" s="685" t="s">
        <v>396</v>
      </c>
      <c r="H50" s="387" t="s">
        <v>25</v>
      </c>
      <c r="I50" s="684" t="s">
        <v>575</v>
      </c>
      <c r="J50" s="406"/>
      <c r="K50" s="406"/>
      <c r="L50" s="406"/>
      <c r="M50" s="406"/>
      <c r="P50" s="74"/>
      <c r="Y50">
        <v>3</v>
      </c>
      <c r="Z50" t="e">
        <f>+AC38-('Datos del Proceso'!#REF!)</f>
        <v>#REF!</v>
      </c>
    </row>
    <row r="51" spans="3:26" ht="51">
      <c r="C51" s="107" t="str">
        <f>+'Hoja Resumen'!B31</f>
        <v>BLOQUE No. 7</v>
      </c>
      <c r="D51" s="107" t="str">
        <f>+'Hoja Resumen'!C31</f>
        <v>PROPONENTE No. 10</v>
      </c>
      <c r="E51" s="386" t="str">
        <f>'Datos del Proceso'!E49</f>
        <v>Iván Alexis Martínez López</v>
      </c>
      <c r="F51" s="388" t="s">
        <v>256</v>
      </c>
      <c r="G51" s="389" t="s">
        <v>396</v>
      </c>
      <c r="H51" s="387" t="s">
        <v>25</v>
      </c>
      <c r="I51" s="684" t="s">
        <v>582</v>
      </c>
      <c r="J51" s="405" t="s">
        <v>609</v>
      </c>
      <c r="K51" s="405"/>
      <c r="L51" s="405"/>
      <c r="M51" s="405"/>
    </row>
    <row r="52" spans="3:26" ht="38.25">
      <c r="C52" s="107" t="str">
        <f>+'Hoja Resumen'!B32</f>
        <v>BLOQUE No. 8</v>
      </c>
      <c r="D52" s="107" t="str">
        <f>+'Hoja Resumen'!C32</f>
        <v>PROPONENTE No. 11</v>
      </c>
      <c r="E52" s="386" t="str">
        <f>'Datos del Proceso'!E50</f>
        <v xml:space="preserve">Maria Daniela Fernanda Velásquez Barbosa  </v>
      </c>
      <c r="F52" s="388" t="s">
        <v>595</v>
      </c>
      <c r="G52" s="389" t="s">
        <v>396</v>
      </c>
      <c r="H52" s="387" t="s">
        <v>24</v>
      </c>
      <c r="I52" s="684" t="s">
        <v>583</v>
      </c>
      <c r="J52" s="405" t="s">
        <v>611</v>
      </c>
      <c r="K52" s="405"/>
      <c r="L52" s="405"/>
      <c r="M52" s="406"/>
    </row>
    <row r="53" spans="3:26" ht="51">
      <c r="C53" s="107" t="str">
        <f>+'Hoja Resumen'!B33</f>
        <v>BLOQUE No. 8</v>
      </c>
      <c r="D53" s="107" t="str">
        <f>+'Hoja Resumen'!C33</f>
        <v>PROPONENTE No. 12</v>
      </c>
      <c r="E53" s="395" t="str">
        <f>'Datos del Proceso'!E51</f>
        <v>Rosa Yurany Bastidas Riaño</v>
      </c>
      <c r="F53" s="396" t="s">
        <v>584</v>
      </c>
      <c r="G53" s="397" t="s">
        <v>396</v>
      </c>
      <c r="H53" s="398" t="s">
        <v>24</v>
      </c>
      <c r="I53" s="399" t="s">
        <v>585</v>
      </c>
      <c r="J53" s="405" t="s">
        <v>610</v>
      </c>
      <c r="K53" s="405"/>
      <c r="L53" s="405"/>
      <c r="M53" s="406"/>
    </row>
    <row r="54" spans="3:26" ht="38.25">
      <c r="C54" s="107" t="str">
        <f>+'Hoja Resumen'!B34</f>
        <v>BLOQUE No. 9</v>
      </c>
      <c r="D54" s="107" t="str">
        <f>+'Hoja Resumen'!C34</f>
        <v>PROPONENTE No, 13</v>
      </c>
      <c r="E54" s="686" t="str">
        <f>'Datos del Proceso'!E52</f>
        <v>Leidy Yiced Baquero Millan</v>
      </c>
      <c r="F54" s="687" t="s">
        <v>586</v>
      </c>
      <c r="G54" s="688" t="s">
        <v>396</v>
      </c>
      <c r="H54" s="689" t="s">
        <v>24</v>
      </c>
      <c r="I54" s="690" t="s">
        <v>587</v>
      </c>
      <c r="J54" s="405" t="s">
        <v>611</v>
      </c>
      <c r="K54" s="405"/>
      <c r="L54" s="405"/>
      <c r="M54" s="406"/>
    </row>
    <row r="55" spans="3:26" ht="38.25">
      <c r="C55" s="107" t="str">
        <f>+'Hoja Resumen'!B35</f>
        <v>BLOQUE No. 10</v>
      </c>
      <c r="D55" s="107" t="str">
        <f>+'Hoja Resumen'!C35</f>
        <v>PROPONENTE No. 14</v>
      </c>
      <c r="E55" s="400" t="str">
        <f>'Datos del Proceso'!E53</f>
        <v>Luisa Fernanda Salcedo Novoa</v>
      </c>
      <c r="F55" s="401" t="s">
        <v>588</v>
      </c>
      <c r="G55" s="404" t="s">
        <v>396</v>
      </c>
      <c r="H55" s="402" t="s">
        <v>24</v>
      </c>
      <c r="I55" s="403" t="s">
        <v>589</v>
      </c>
      <c r="J55"/>
      <c r="K55"/>
      <c r="P55" s="74"/>
      <c r="Y55">
        <v>3</v>
      </c>
      <c r="Z55" t="e">
        <f>+Z43-('Datos del Proceso'!#REF!)</f>
        <v>#REF!</v>
      </c>
    </row>
    <row r="56" spans="3:26" ht="15.75" customHeight="1" thickBot="1">
      <c r="C56" s="12"/>
      <c r="D56" s="26"/>
      <c r="E56" s="13"/>
      <c r="F56" s="23"/>
      <c r="G56" s="23"/>
      <c r="H56" s="22"/>
      <c r="I56" s="14"/>
      <c r="J56"/>
      <c r="K56" s="11" t="s">
        <v>16</v>
      </c>
      <c r="L56" s="11"/>
    </row>
    <row r="57" spans="3:26">
      <c r="K57"/>
      <c r="N57" s="11"/>
    </row>
    <row r="58" spans="3:26">
      <c r="C58" s="11"/>
      <c r="D58" s="11"/>
      <c r="G58" s="74"/>
      <c r="K58"/>
    </row>
    <row r="59" spans="3:26">
      <c r="C59"/>
      <c r="D59"/>
      <c r="G59" s="74"/>
      <c r="K59"/>
    </row>
    <row r="60" spans="3:26">
      <c r="C60" s="11"/>
      <c r="D60" s="11"/>
      <c r="G60" s="74"/>
      <c r="K60"/>
    </row>
    <row r="61" spans="3:26">
      <c r="G61" s="74"/>
    </row>
    <row r="62" spans="3:26">
      <c r="G62" s="74"/>
    </row>
    <row r="63" spans="3:26">
      <c r="G63" s="74"/>
    </row>
  </sheetData>
  <mergeCells count="38">
    <mergeCell ref="E29:E30"/>
    <mergeCell ref="F29:F30"/>
    <mergeCell ref="G29:G30"/>
    <mergeCell ref="H29:H30"/>
    <mergeCell ref="F31:F32"/>
    <mergeCell ref="G31:G32"/>
    <mergeCell ref="H31:H32"/>
    <mergeCell ref="E31:E32"/>
    <mergeCell ref="F27:F28"/>
    <mergeCell ref="G27:G28"/>
    <mergeCell ref="H27:H28"/>
    <mergeCell ref="C9:L9"/>
    <mergeCell ref="C10:L10"/>
    <mergeCell ref="C11:L11"/>
    <mergeCell ref="H25:H26"/>
    <mergeCell ref="E27:E28"/>
    <mergeCell ref="P11:S11"/>
    <mergeCell ref="C12:L12"/>
    <mergeCell ref="P12:S12"/>
    <mergeCell ref="C13:L13"/>
    <mergeCell ref="C40:E41"/>
    <mergeCell ref="I40:I41"/>
    <mergeCell ref="H40:H41"/>
    <mergeCell ref="E23:E24"/>
    <mergeCell ref="F23:F24"/>
    <mergeCell ref="G23:G24"/>
    <mergeCell ref="H23:H24"/>
    <mergeCell ref="E16:H16"/>
    <mergeCell ref="C37:F37"/>
    <mergeCell ref="E25:E26"/>
    <mergeCell ref="F25:F26"/>
    <mergeCell ref="G25:G26"/>
    <mergeCell ref="L3:L4"/>
    <mergeCell ref="L1:L2"/>
    <mergeCell ref="K1:K2"/>
    <mergeCell ref="C1:E4"/>
    <mergeCell ref="F1:J4"/>
    <mergeCell ref="K3:K4"/>
  </mergeCells>
  <phoneticPr fontId="22" type="noConversion"/>
  <printOptions horizontalCentered="1"/>
  <pageMargins left="0.70866141732283472" right="0.70866141732283472" top="0.74803149606299213" bottom="0.74803149606299213" header="0.31496062992125984" footer="0.31496062992125984"/>
  <pageSetup scale="4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D1:AC43"/>
  <sheetViews>
    <sheetView showGridLines="0" topLeftCell="J16" zoomScale="80" zoomScaleNormal="80" zoomScaleSheetLayoutView="85" workbookViewId="0">
      <selection activeCell="M34" sqref="M34"/>
    </sheetView>
  </sheetViews>
  <sheetFormatPr baseColWidth="10" defaultColWidth="11.42578125" defaultRowHeight="12.75"/>
  <cols>
    <col min="1" max="2" width="11.42578125" style="192"/>
    <col min="3" max="3" width="4" style="192" customWidth="1"/>
    <col min="4" max="4" width="15" style="78" customWidth="1"/>
    <col min="5" max="5" width="40.140625" style="192" customWidth="1"/>
    <col min="6" max="6" width="21.28515625" style="330" bestFit="1" customWidth="1"/>
    <col min="7" max="7" width="20.42578125" style="78" customWidth="1"/>
    <col min="8" max="10" width="24.28515625" style="192" bestFit="1" customWidth="1"/>
    <col min="11" max="11" width="27.140625" style="192" customWidth="1"/>
    <col min="12" max="12" width="32.140625" style="192" customWidth="1"/>
    <col min="13" max="15" width="24.28515625" style="192" bestFit="1" customWidth="1"/>
    <col min="16" max="16" width="27.140625" style="192" customWidth="1"/>
    <col min="17" max="17" width="32.140625" style="192" customWidth="1"/>
    <col min="18" max="19" width="24.28515625" style="192" bestFit="1" customWidth="1"/>
    <col min="20" max="20" width="27.140625" style="192" customWidth="1"/>
    <col min="21" max="21" width="32.140625" style="192" customWidth="1"/>
    <col min="22" max="27" width="11.42578125" style="192"/>
    <col min="28" max="29" width="11.42578125" style="192" customWidth="1"/>
    <col min="30" max="16384" width="11.42578125" style="192"/>
  </cols>
  <sheetData>
    <row r="1" spans="4:21">
      <c r="D1" s="612"/>
      <c r="E1" s="613"/>
      <c r="F1" s="618" t="s">
        <v>75</v>
      </c>
      <c r="G1" s="619"/>
      <c r="H1" s="620" t="s">
        <v>72</v>
      </c>
      <c r="I1" s="622" t="s">
        <v>76</v>
      </c>
      <c r="M1" s="620" t="s">
        <v>72</v>
      </c>
      <c r="N1" s="622" t="s">
        <v>76</v>
      </c>
      <c r="R1" s="622" t="s">
        <v>76</v>
      </c>
    </row>
    <row r="2" spans="4:21" ht="27" customHeight="1">
      <c r="D2" s="614"/>
      <c r="E2" s="615"/>
      <c r="F2" s="614"/>
      <c r="G2" s="615"/>
      <c r="H2" s="621"/>
      <c r="I2" s="623"/>
      <c r="M2" s="621"/>
      <c r="N2" s="623"/>
      <c r="R2" s="623"/>
    </row>
    <row r="3" spans="4:21" ht="27" customHeight="1">
      <c r="D3" s="614"/>
      <c r="E3" s="615"/>
      <c r="F3" s="614"/>
      <c r="G3" s="615"/>
      <c r="H3" s="621" t="s">
        <v>73</v>
      </c>
      <c r="I3" s="625">
        <v>1</v>
      </c>
      <c r="M3" s="621" t="s">
        <v>73</v>
      </c>
      <c r="N3" s="625">
        <v>1</v>
      </c>
      <c r="R3" s="625">
        <v>1</v>
      </c>
    </row>
    <row r="4" spans="4:21" ht="13.5" thickBot="1">
      <c r="D4" s="616"/>
      <c r="E4" s="617"/>
      <c r="F4" s="616"/>
      <c r="G4" s="617"/>
      <c r="H4" s="624"/>
      <c r="I4" s="626"/>
      <c r="M4" s="624"/>
      <c r="N4" s="626"/>
      <c r="R4" s="626"/>
    </row>
    <row r="5" spans="4:21" ht="12.75" customHeight="1">
      <c r="D5" s="310"/>
      <c r="E5" s="311"/>
      <c r="F5" s="312"/>
      <c r="G5" s="313"/>
      <c r="H5" s="311"/>
      <c r="I5" s="314"/>
      <c r="M5" s="311"/>
      <c r="N5" s="314"/>
      <c r="R5" s="314"/>
    </row>
    <row r="6" spans="4:21" ht="12.75" customHeight="1">
      <c r="D6" s="287"/>
      <c r="E6" s="288"/>
      <c r="F6" s="315"/>
      <c r="G6" s="167"/>
      <c r="H6" s="288"/>
      <c r="I6" s="316"/>
      <c r="M6" s="288"/>
      <c r="N6" s="316"/>
      <c r="R6" s="316"/>
    </row>
    <row r="7" spans="4:21" ht="12.75" customHeight="1">
      <c r="D7" s="287"/>
      <c r="E7" s="288"/>
      <c r="F7" s="315"/>
      <c r="G7" s="167"/>
      <c r="H7" s="288"/>
      <c r="I7" s="316"/>
      <c r="M7" s="288"/>
      <c r="N7" s="316"/>
      <c r="R7" s="316"/>
    </row>
    <row r="8" spans="4:21" ht="12.75" customHeight="1">
      <c r="D8" s="287"/>
      <c r="E8" s="288"/>
      <c r="F8" s="315"/>
      <c r="G8" s="167"/>
      <c r="H8" s="288"/>
      <c r="I8" s="316"/>
      <c r="M8" s="288"/>
      <c r="N8" s="316"/>
      <c r="R8" s="316"/>
    </row>
    <row r="9" spans="4:21" ht="15.75">
      <c r="D9" s="575"/>
      <c r="E9" s="576"/>
      <c r="F9" s="576"/>
      <c r="G9" s="576"/>
      <c r="H9" s="576"/>
      <c r="I9" s="577"/>
    </row>
    <row r="10" spans="4:21" ht="15.75">
      <c r="D10" s="575"/>
      <c r="E10" s="576"/>
      <c r="F10" s="576"/>
      <c r="G10" s="576"/>
      <c r="H10" s="576"/>
      <c r="I10" s="577"/>
    </row>
    <row r="11" spans="4:21" s="289" customFormat="1" ht="33.75" customHeight="1">
      <c r="D11" s="578" t="str">
        <f>+PORTADA!A36</f>
        <v>Prestar servicios profesionales para el fortalecimiento organizativo, asociativo y participativo al resguardo indígena Naexal Lajt municipio de Mapiripán Meta, mediante jornadas de formación, acompañamiento a autoridades tradicionales, articulación institucional y generación de estrategias de cohesión comunitaria del PIDAR 0214-2024</v>
      </c>
      <c r="E11" s="579"/>
      <c r="F11" s="579"/>
      <c r="G11" s="579"/>
      <c r="H11" s="579"/>
      <c r="I11" s="580"/>
      <c r="L11" s="290"/>
      <c r="M11" s="341"/>
      <c r="N11" s="341"/>
      <c r="Q11" s="290"/>
      <c r="R11" s="341"/>
      <c r="U11" s="290"/>
    </row>
    <row r="12" spans="4:21" s="291" customFormat="1" ht="20.25">
      <c r="D12" s="609" t="str">
        <f>_xlfn.CONCAT(PORTADA!A33,"  ",PORTADA!A34)</f>
        <v>CONVOCATORIA ABIERTA  TÉRMINOS DE REFERENCIA No. 001 DE 2025 PARA CONTRATAR PRESTACION DE SERVICIOS PROFESIONALES No. 001</v>
      </c>
      <c r="E12" s="610"/>
      <c r="F12" s="610"/>
      <c r="G12" s="610"/>
      <c r="H12" s="610"/>
      <c r="I12" s="611"/>
      <c r="L12" s="290"/>
      <c r="M12" s="341"/>
      <c r="N12" s="341"/>
      <c r="Q12" s="290"/>
      <c r="R12" s="341"/>
      <c r="U12" s="290"/>
    </row>
    <row r="13" spans="4:21" ht="13.5" thickBot="1">
      <c r="D13" s="553" t="s">
        <v>40</v>
      </c>
      <c r="E13" s="554"/>
      <c r="F13" s="554"/>
      <c r="G13" s="554"/>
      <c r="H13" s="554"/>
      <c r="I13" s="555"/>
    </row>
    <row r="14" spans="4:21">
      <c r="D14" s="18"/>
      <c r="E14" s="18"/>
      <c r="F14" s="89"/>
      <c r="G14" s="18"/>
      <c r="H14" s="18"/>
      <c r="I14" s="18"/>
      <c r="M14" s="18"/>
      <c r="N14" s="18"/>
      <c r="R14" s="18"/>
    </row>
    <row r="15" spans="4:21" ht="13.5" thickBot="1">
      <c r="E15" s="292"/>
      <c r="F15" s="317"/>
      <c r="G15" s="168"/>
      <c r="H15" s="292"/>
      <c r="I15" s="292"/>
      <c r="M15" s="292"/>
      <c r="N15" s="292"/>
      <c r="R15" s="292"/>
    </row>
    <row r="16" spans="4:21" ht="26.25" thickBot="1">
      <c r="D16" s="556" t="s">
        <v>113</v>
      </c>
      <c r="E16" s="558"/>
      <c r="F16" s="90" t="s">
        <v>10</v>
      </c>
      <c r="G16" s="336" t="s">
        <v>12</v>
      </c>
      <c r="H16" s="562" t="s">
        <v>42</v>
      </c>
      <c r="I16" s="607" t="s">
        <v>14</v>
      </c>
      <c r="M16" s="627"/>
      <c r="N16" s="627"/>
      <c r="R16" s="607" t="s">
        <v>14</v>
      </c>
    </row>
    <row r="17" spans="4:29" ht="26.25" thickBot="1">
      <c r="D17" s="605"/>
      <c r="E17" s="606"/>
      <c r="F17" s="91" t="s">
        <v>43</v>
      </c>
      <c r="G17" s="29">
        <v>50</v>
      </c>
      <c r="H17" s="563"/>
      <c r="I17" s="608"/>
      <c r="L17" s="294"/>
      <c r="M17" s="627"/>
      <c r="N17" s="627"/>
      <c r="Q17" s="294"/>
      <c r="R17" s="608"/>
      <c r="U17" s="294"/>
      <c r="AB17" s="294" t="s">
        <v>41</v>
      </c>
    </row>
    <row r="18" spans="4:29">
      <c r="D18" s="100" t="e">
        <f>+'Datos del Proceso'!#REF!</f>
        <v>#REF!</v>
      </c>
      <c r="E18" s="9"/>
      <c r="F18" s="318"/>
      <c r="G18" s="319" t="e">
        <f>VLOOKUP(H18,$AB$18:$AC$22,2,FALSE)</f>
        <v>#N/A</v>
      </c>
      <c r="H18" s="320" t="e">
        <f>RANK(F18,$F$18:$F$22,1)</f>
        <v>#N/A</v>
      </c>
      <c r="I18" s="321"/>
      <c r="M18" s="78"/>
      <c r="N18" s="334"/>
      <c r="R18" s="321"/>
      <c r="AB18" s="192">
        <v>1</v>
      </c>
      <c r="AC18" s="192">
        <f>+G17</f>
        <v>50</v>
      </c>
    </row>
    <row r="19" spans="4:29">
      <c r="D19" s="322" t="e">
        <f>+'Datos del Proceso'!#REF!</f>
        <v>#REF!</v>
      </c>
      <c r="E19" s="10"/>
      <c r="F19" s="76"/>
      <c r="G19" s="323" t="e">
        <f>VLOOKUP(H19,$AB$18:$AC$22,2,FALSE)</f>
        <v>#N/A</v>
      </c>
      <c r="H19" s="320" t="e">
        <f>RANK(F19,$F$18:$F$22,1)</f>
        <v>#N/A</v>
      </c>
      <c r="I19" s="324"/>
      <c r="M19" s="78"/>
      <c r="N19" s="334"/>
      <c r="R19" s="324"/>
      <c r="AB19" s="192">
        <v>2</v>
      </c>
      <c r="AC19" s="192" t="e">
        <f>IF(AC18&gt;0,AC18-('Datos del Proceso'!#REF!),0)</f>
        <v>#REF!</v>
      </c>
    </row>
    <row r="20" spans="4:29">
      <c r="D20" s="322" t="e">
        <f>+'Datos del Proceso'!#REF!</f>
        <v>#REF!</v>
      </c>
      <c r="E20" s="10"/>
      <c r="F20" s="76"/>
      <c r="G20" s="323" t="e">
        <f>VLOOKUP(H20,$AB$18:$AC$22,2,FALSE)</f>
        <v>#N/A</v>
      </c>
      <c r="H20" s="320" t="e">
        <f>RANK(F20,$F$18:$F$22,1)</f>
        <v>#N/A</v>
      </c>
      <c r="I20" s="324"/>
      <c r="M20" s="78"/>
      <c r="N20" s="334"/>
      <c r="R20" s="324"/>
      <c r="AB20" s="192">
        <v>3</v>
      </c>
      <c r="AC20" s="192" t="e">
        <f>+AC19-('Datos del Proceso'!#REF!)</f>
        <v>#REF!</v>
      </c>
    </row>
    <row r="21" spans="4:29">
      <c r="D21" s="322" t="e">
        <f>+'Datos del Proceso'!#REF!</f>
        <v>#REF!</v>
      </c>
      <c r="E21" s="10"/>
      <c r="F21" s="76"/>
      <c r="G21" s="323" t="e">
        <f>VLOOKUP(H21,$AB$18:$AC$22,2,FALSE)</f>
        <v>#N/A</v>
      </c>
      <c r="H21" s="320" t="e">
        <f>RANK(F21,$F$18:$F$22,1)</f>
        <v>#N/A</v>
      </c>
      <c r="I21" s="324"/>
      <c r="M21" s="78"/>
      <c r="N21" s="334"/>
      <c r="R21" s="324"/>
      <c r="AB21" s="192">
        <v>4</v>
      </c>
      <c r="AC21" s="192" t="e">
        <f>+AC20-('Datos del Proceso'!#REF!)</f>
        <v>#REF!</v>
      </c>
    </row>
    <row r="22" spans="4:29">
      <c r="D22" s="322" t="e">
        <f>+'Datos del Proceso'!#REF!</f>
        <v>#REF!</v>
      </c>
      <c r="E22" s="10"/>
      <c r="F22" s="76"/>
      <c r="G22" s="323" t="e">
        <f>VLOOKUP(H22,$AB$18:$AC$22,2,FALSE)</f>
        <v>#N/A</v>
      </c>
      <c r="H22" s="320" t="e">
        <f>RANK(F22,$F$18:$F$22,1)</f>
        <v>#N/A</v>
      </c>
      <c r="I22" s="324"/>
      <c r="M22" s="78"/>
      <c r="N22" s="334"/>
      <c r="R22" s="324"/>
      <c r="AB22" s="192">
        <v>5</v>
      </c>
      <c r="AC22" s="192" t="e">
        <f>+AC21-('Datos del Proceso'!#REF!)</f>
        <v>#REF!</v>
      </c>
    </row>
    <row r="23" spans="4:29" ht="34.5" customHeight="1" thickBot="1">
      <c r="D23" s="325"/>
      <c r="E23" s="13"/>
      <c r="F23" s="326"/>
      <c r="G23" s="327"/>
      <c r="H23" s="328"/>
      <c r="I23" s="329"/>
      <c r="J23" s="628" t="s">
        <v>18</v>
      </c>
      <c r="K23" s="581"/>
      <c r="L23" s="294"/>
      <c r="M23" s="335"/>
      <c r="N23" s="334"/>
      <c r="P23" s="294"/>
      <c r="Q23" s="294"/>
      <c r="R23" s="329"/>
      <c r="T23" s="294" t="s">
        <v>18</v>
      </c>
      <c r="U23" s="294"/>
    </row>
    <row r="24" spans="4:29">
      <c r="L24" s="294"/>
      <c r="Q24" s="294"/>
      <c r="U24" s="294"/>
    </row>
    <row r="26" spans="4:29">
      <c r="D26" s="581" t="s">
        <v>17</v>
      </c>
      <c r="E26" s="581"/>
      <c r="F26" s="581"/>
      <c r="G26" s="581"/>
      <c r="H26" s="581"/>
      <c r="I26" s="581"/>
    </row>
    <row r="27" spans="4:29">
      <c r="D27" s="192"/>
    </row>
    <row r="28" spans="4:29">
      <c r="D28" s="581" t="s">
        <v>16</v>
      </c>
      <c r="E28" s="581"/>
      <c r="F28" s="581"/>
      <c r="G28" s="581"/>
      <c r="H28" s="581"/>
      <c r="I28" s="581"/>
    </row>
    <row r="32" spans="4:29" ht="13.5" thickBot="1">
      <c r="H32" s="597" t="s">
        <v>596</v>
      </c>
      <c r="I32" s="598"/>
      <c r="J32" s="629" t="s">
        <v>597</v>
      </c>
      <c r="K32" s="630"/>
      <c r="L32" s="380" t="s">
        <v>598</v>
      </c>
      <c r="M32" s="381" t="s">
        <v>599</v>
      </c>
      <c r="N32" s="382" t="s">
        <v>600</v>
      </c>
      <c r="O32" s="631" t="s">
        <v>601</v>
      </c>
      <c r="P32" s="632"/>
      <c r="Q32" s="632"/>
      <c r="R32" s="632"/>
      <c r="S32" s="383" t="s">
        <v>603</v>
      </c>
      <c r="T32" s="384" t="s">
        <v>604</v>
      </c>
      <c r="U32" s="385" t="s">
        <v>605</v>
      </c>
    </row>
    <row r="33" spans="4:21" s="172" customFormat="1" ht="14.25" thickBot="1">
      <c r="D33" s="587" t="s">
        <v>385</v>
      </c>
      <c r="E33" s="588"/>
      <c r="F33" s="588"/>
      <c r="G33" s="588"/>
      <c r="H33" s="331" t="s">
        <v>86</v>
      </c>
      <c r="I33" s="331" t="s">
        <v>87</v>
      </c>
      <c r="J33" s="331" t="s">
        <v>88</v>
      </c>
      <c r="K33" s="331" t="s">
        <v>89</v>
      </c>
      <c r="L33" s="331" t="s">
        <v>115</v>
      </c>
      <c r="M33" s="331" t="s">
        <v>144</v>
      </c>
      <c r="N33" s="331" t="s">
        <v>145</v>
      </c>
      <c r="O33" s="331" t="s">
        <v>147</v>
      </c>
      <c r="P33" s="331" t="s">
        <v>148</v>
      </c>
      <c r="Q33" s="331" t="s">
        <v>372</v>
      </c>
      <c r="R33" s="331" t="s">
        <v>373</v>
      </c>
      <c r="S33" s="331" t="s">
        <v>379</v>
      </c>
      <c r="T33" s="331" t="s">
        <v>390</v>
      </c>
      <c r="U33" s="331" t="s">
        <v>383</v>
      </c>
    </row>
    <row r="34" spans="4:21" ht="33.75" customHeight="1">
      <c r="D34" s="582" t="s">
        <v>106</v>
      </c>
      <c r="E34" s="582" t="s">
        <v>107</v>
      </c>
      <c r="F34" s="92" t="s">
        <v>108</v>
      </c>
      <c r="G34" s="98" t="s">
        <v>108</v>
      </c>
      <c r="H34" s="125" t="str">
        <f>+'Datos del Proceso'!E40</f>
        <v>Lady Johanna Corredor Cubillos</v>
      </c>
      <c r="I34" s="125" t="str">
        <f>+'Datos del Proceso'!E41</f>
        <v>Magda Milena Murillo Ramirez</v>
      </c>
      <c r="J34" s="125" t="str">
        <f>+'Datos del Proceso'!E42</f>
        <v>Janier Murillo Lesmes</v>
      </c>
      <c r="K34" s="125" t="str">
        <f>+'Datos del Proceso'!E43</f>
        <v>Edwin Alfonso Avila Gonzalez</v>
      </c>
      <c r="L34" s="125" t="str">
        <f>+'Datos del Proceso'!E44</f>
        <v>Mariana Mateus Medina</v>
      </c>
      <c r="M34" s="675" t="str">
        <f>+'Datos del Proceso'!E45</f>
        <v>Anjhy Manuela Cañas Bermudez</v>
      </c>
      <c r="N34" s="674" t="str">
        <f>+'Datos del Proceso'!E46</f>
        <v>Claudia Marcela Millán Marulanda</v>
      </c>
      <c r="O34" s="407" t="str">
        <f>+'Datos del Proceso'!E47</f>
        <v>Reinel Andres Pino Ordoñez</v>
      </c>
      <c r="P34" s="407" t="str">
        <f>+'Datos del Proceso'!E48</f>
        <v>María Angélica Rodríguez Bernal</v>
      </c>
      <c r="Q34" s="407" t="str">
        <f>+'Datos del Proceso'!E49</f>
        <v>Iván Alexis Martínez López</v>
      </c>
      <c r="R34" s="407" t="str">
        <f>+'Datos del Proceso'!E50</f>
        <v xml:space="preserve">Maria Daniela Fernanda Velásquez Barbosa  </v>
      </c>
      <c r="S34" s="674" t="str">
        <f>+'Datos del Proceso'!E51</f>
        <v>Rosa Yurany Bastidas Riaño</v>
      </c>
      <c r="T34" s="700" t="str">
        <f>+'Datos del Proceso'!E52</f>
        <v>Leidy Yiced Baquero Millan</v>
      </c>
      <c r="U34" s="701" t="str">
        <f>+'Datos del Proceso'!E53</f>
        <v>Luisa Fernanda Salcedo Novoa</v>
      </c>
    </row>
    <row r="35" spans="4:21" ht="14.25" thickBot="1">
      <c r="D35" s="583"/>
      <c r="E35" s="589"/>
      <c r="F35" s="92" t="s">
        <v>109</v>
      </c>
      <c r="G35" s="98" t="s">
        <v>114</v>
      </c>
      <c r="H35" s="338">
        <f>+'Datos del Proceso'!F40</f>
        <v>52731443</v>
      </c>
      <c r="I35" s="338">
        <f>+'Datos del Proceso'!F41</f>
        <v>42119129</v>
      </c>
      <c r="J35" s="338">
        <f>+'Datos del Proceso'!F42</f>
        <v>1120376003</v>
      </c>
      <c r="K35" s="338">
        <f>+'Datos del Proceso'!F43</f>
        <v>9431763</v>
      </c>
      <c r="L35" s="338">
        <f>+'Datos del Proceso'!F44</f>
        <v>1123800898</v>
      </c>
      <c r="M35" s="338">
        <f>+'Datos del Proceso'!F45</f>
        <v>1094953125</v>
      </c>
      <c r="N35" s="338">
        <f>+'Datos del Proceso'!F46</f>
        <v>40328514</v>
      </c>
      <c r="O35" s="338">
        <f>+'Datos del Proceso'!F47</f>
        <v>1075289212</v>
      </c>
      <c r="P35" s="338">
        <f>+'Datos del Proceso'!F48</f>
        <v>52321092</v>
      </c>
      <c r="Q35" s="338">
        <f>+'Datos del Proceso'!F49</f>
        <v>1061753519</v>
      </c>
      <c r="R35" s="338">
        <f>+'Datos del Proceso'!F50</f>
        <v>1121923881</v>
      </c>
      <c r="S35" s="338">
        <f>+'Datos del Proceso'!F51</f>
        <v>1121859332</v>
      </c>
      <c r="T35" s="338">
        <f>+'Datos del Proceso'!F52</f>
        <v>1121937932</v>
      </c>
      <c r="U35" s="338">
        <f>+'Datos del Proceso'!F53</f>
        <v>1121947409</v>
      </c>
    </row>
    <row r="36" spans="4:21" ht="14.25" customHeight="1" thickBot="1">
      <c r="D36" s="590" t="s">
        <v>110</v>
      </c>
      <c r="E36" s="591"/>
      <c r="F36" s="591"/>
      <c r="G36" s="592"/>
      <c r="H36" s="332" t="s">
        <v>110</v>
      </c>
      <c r="I36" s="332" t="s">
        <v>110</v>
      </c>
      <c r="J36" s="332" t="s">
        <v>110</v>
      </c>
      <c r="K36" s="332" t="s">
        <v>110</v>
      </c>
      <c r="L36" s="333" t="s">
        <v>110</v>
      </c>
      <c r="M36" s="332" t="s">
        <v>110</v>
      </c>
      <c r="N36" s="332" t="s">
        <v>110</v>
      </c>
      <c r="O36" s="332" t="s">
        <v>110</v>
      </c>
      <c r="P36" s="332" t="s">
        <v>110</v>
      </c>
      <c r="Q36" s="333" t="s">
        <v>110</v>
      </c>
      <c r="R36" s="332" t="s">
        <v>110</v>
      </c>
      <c r="S36" s="332" t="s">
        <v>110</v>
      </c>
      <c r="T36" s="332" t="s">
        <v>110</v>
      </c>
      <c r="U36" s="333" t="s">
        <v>110</v>
      </c>
    </row>
    <row r="37" spans="4:21" ht="28.5">
      <c r="D37" s="593"/>
      <c r="E37" s="93" t="s">
        <v>386</v>
      </c>
      <c r="F37" s="594">
        <v>40</v>
      </c>
      <c r="G37" s="596"/>
      <c r="H37" s="603">
        <v>40</v>
      </c>
      <c r="I37" s="603">
        <v>40</v>
      </c>
      <c r="J37" s="604" t="s">
        <v>602</v>
      </c>
      <c r="K37" s="603">
        <v>0</v>
      </c>
      <c r="L37" s="603">
        <v>40</v>
      </c>
      <c r="M37" s="603">
        <v>0</v>
      </c>
      <c r="N37" s="603">
        <v>40</v>
      </c>
      <c r="O37" s="604" t="s">
        <v>602</v>
      </c>
      <c r="P37" s="604" t="s">
        <v>602</v>
      </c>
      <c r="Q37" s="603" t="s">
        <v>582</v>
      </c>
      <c r="R37" s="603">
        <v>0</v>
      </c>
      <c r="S37" s="603">
        <v>0</v>
      </c>
      <c r="T37" s="603">
        <v>0</v>
      </c>
      <c r="U37" s="603">
        <v>0</v>
      </c>
    </row>
    <row r="38" spans="4:21" ht="21" customHeight="1">
      <c r="D38" s="593"/>
      <c r="E38" s="87" t="s">
        <v>388</v>
      </c>
      <c r="F38" s="595"/>
      <c r="G38" s="596"/>
      <c r="H38" s="603"/>
      <c r="I38" s="603"/>
      <c r="J38" s="603"/>
      <c r="K38" s="603"/>
      <c r="L38" s="603"/>
      <c r="M38" s="603"/>
      <c r="N38" s="603"/>
      <c r="O38" s="603"/>
      <c r="P38" s="603"/>
      <c r="Q38" s="603"/>
      <c r="R38" s="603"/>
      <c r="S38" s="603"/>
      <c r="T38" s="603"/>
      <c r="U38" s="603"/>
    </row>
    <row r="39" spans="4:21" ht="15.75" thickBot="1">
      <c r="D39" s="342"/>
      <c r="E39" s="88" t="s">
        <v>389</v>
      </c>
      <c r="F39" s="309"/>
      <c r="G39" s="99"/>
      <c r="H39" s="297"/>
      <c r="I39" s="297"/>
      <c r="J39" s="297"/>
      <c r="K39" s="297"/>
      <c r="L39" s="297"/>
      <c r="M39" s="297"/>
      <c r="N39" s="297"/>
      <c r="O39" s="297"/>
      <c r="P39" s="297"/>
      <c r="Q39" s="297"/>
      <c r="R39" s="297"/>
      <c r="S39" s="297"/>
      <c r="T39" s="297"/>
      <c r="U39" s="297"/>
    </row>
    <row r="40" spans="4:21" s="294" customFormat="1" ht="26.25" thickBot="1">
      <c r="D40" s="584" t="s">
        <v>116</v>
      </c>
      <c r="E40" s="585"/>
      <c r="F40" s="585"/>
      <c r="G40" s="586"/>
      <c r="H40" s="373" t="s">
        <v>116</v>
      </c>
      <c r="I40" s="373" t="s">
        <v>116</v>
      </c>
      <c r="J40" s="373" t="s">
        <v>116</v>
      </c>
      <c r="K40" s="373" t="s">
        <v>116</v>
      </c>
      <c r="L40" s="374" t="s">
        <v>116</v>
      </c>
      <c r="M40" s="373" t="s">
        <v>116</v>
      </c>
      <c r="N40" s="373" t="s">
        <v>116</v>
      </c>
      <c r="O40" s="373" t="s">
        <v>116</v>
      </c>
      <c r="P40" s="373" t="s">
        <v>116</v>
      </c>
      <c r="Q40" s="374" t="s">
        <v>116</v>
      </c>
      <c r="R40" s="373" t="s">
        <v>116</v>
      </c>
      <c r="S40" s="373" t="s">
        <v>116</v>
      </c>
      <c r="T40" s="373" t="s">
        <v>116</v>
      </c>
      <c r="U40" s="374" t="s">
        <v>116</v>
      </c>
    </row>
    <row r="41" spans="4:21" ht="28.5">
      <c r="D41" s="599" t="s">
        <v>111</v>
      </c>
      <c r="E41" s="93" t="s">
        <v>387</v>
      </c>
      <c r="F41" s="601">
        <v>60</v>
      </c>
      <c r="G41" s="375"/>
      <c r="H41" s="375">
        <v>39</v>
      </c>
      <c r="I41" s="375">
        <v>52</v>
      </c>
      <c r="J41" s="375"/>
      <c r="K41" s="375">
        <v>20</v>
      </c>
      <c r="L41" s="375">
        <v>60</v>
      </c>
      <c r="M41" s="375">
        <v>40</v>
      </c>
      <c r="N41" s="375">
        <v>0</v>
      </c>
      <c r="O41" s="375">
        <v>0</v>
      </c>
      <c r="P41" s="375"/>
      <c r="Q41" s="375"/>
      <c r="R41" s="375">
        <v>20</v>
      </c>
      <c r="S41" s="375">
        <v>60</v>
      </c>
      <c r="T41" s="375">
        <v>40</v>
      </c>
      <c r="U41" s="375">
        <v>10</v>
      </c>
    </row>
    <row r="42" spans="4:21" ht="30.75" thickBot="1">
      <c r="D42" s="600"/>
      <c r="E42" s="88" t="s">
        <v>387</v>
      </c>
      <c r="F42" s="602"/>
      <c r="G42" s="376"/>
      <c r="H42" s="377"/>
      <c r="I42" s="377"/>
      <c r="J42" s="377"/>
      <c r="K42" s="377"/>
      <c r="L42" s="378"/>
      <c r="M42" s="377"/>
      <c r="N42" s="377"/>
      <c r="O42" s="377"/>
      <c r="P42" s="377"/>
      <c r="Q42" s="378"/>
      <c r="R42" s="377"/>
      <c r="S42" s="377"/>
      <c r="T42" s="377"/>
      <c r="U42" s="378"/>
    </row>
    <row r="43" spans="4:21" ht="14.25" thickBot="1">
      <c r="D43" s="94" t="s">
        <v>112</v>
      </c>
      <c r="E43" s="95" t="s">
        <v>111</v>
      </c>
      <c r="F43" s="96">
        <f>+F37+F41</f>
        <v>100</v>
      </c>
      <c r="G43" s="97">
        <f t="shared" ref="G43:U43" si="0">+G37+G41</f>
        <v>0</v>
      </c>
      <c r="H43" s="97">
        <f t="shared" si="0"/>
        <v>79</v>
      </c>
      <c r="I43" s="97">
        <f t="shared" si="0"/>
        <v>92</v>
      </c>
      <c r="J43" s="97" t="e">
        <f t="shared" si="0"/>
        <v>#VALUE!</v>
      </c>
      <c r="K43" s="97">
        <f t="shared" si="0"/>
        <v>20</v>
      </c>
      <c r="L43" s="97">
        <f t="shared" si="0"/>
        <v>100</v>
      </c>
      <c r="M43" s="97">
        <f t="shared" si="0"/>
        <v>40</v>
      </c>
      <c r="N43" s="97">
        <f t="shared" si="0"/>
        <v>40</v>
      </c>
      <c r="O43" s="97" t="e">
        <f t="shared" si="0"/>
        <v>#VALUE!</v>
      </c>
      <c r="P43" s="97" t="e">
        <f t="shared" si="0"/>
        <v>#VALUE!</v>
      </c>
      <c r="Q43" s="97" t="e">
        <f t="shared" si="0"/>
        <v>#VALUE!</v>
      </c>
      <c r="R43" s="97">
        <f t="shared" si="0"/>
        <v>20</v>
      </c>
      <c r="S43" s="97">
        <f t="shared" si="0"/>
        <v>60</v>
      </c>
      <c r="T43" s="97">
        <f t="shared" si="0"/>
        <v>40</v>
      </c>
      <c r="U43" s="97">
        <f t="shared" si="0"/>
        <v>10</v>
      </c>
    </row>
  </sheetData>
  <mergeCells count="53">
    <mergeCell ref="S37:S38"/>
    <mergeCell ref="T37:T38"/>
    <mergeCell ref="U37:U38"/>
    <mergeCell ref="J23:K23"/>
    <mergeCell ref="P37:P38"/>
    <mergeCell ref="Q37:Q38"/>
    <mergeCell ref="J32:K32"/>
    <mergeCell ref="O32:R32"/>
    <mergeCell ref="K37:K38"/>
    <mergeCell ref="L37:L38"/>
    <mergeCell ref="R1:R2"/>
    <mergeCell ref="R3:R4"/>
    <mergeCell ref="R16:R17"/>
    <mergeCell ref="R37:R38"/>
    <mergeCell ref="M16:M17"/>
    <mergeCell ref="N16:N17"/>
    <mergeCell ref="M37:M38"/>
    <mergeCell ref="N37:N38"/>
    <mergeCell ref="O37:O38"/>
    <mergeCell ref="M1:M2"/>
    <mergeCell ref="N1:N2"/>
    <mergeCell ref="M3:M4"/>
    <mergeCell ref="N3:N4"/>
    <mergeCell ref="D1:E4"/>
    <mergeCell ref="F1:G4"/>
    <mergeCell ref="H1:H2"/>
    <mergeCell ref="I1:I2"/>
    <mergeCell ref="H3:H4"/>
    <mergeCell ref="I3:I4"/>
    <mergeCell ref="D13:I13"/>
    <mergeCell ref="D16:E17"/>
    <mergeCell ref="H16:H17"/>
    <mergeCell ref="I16:I17"/>
    <mergeCell ref="D9:I9"/>
    <mergeCell ref="D10:I10"/>
    <mergeCell ref="D11:I11"/>
    <mergeCell ref="D12:I12"/>
    <mergeCell ref="D41:D42"/>
    <mergeCell ref="F41:F42"/>
    <mergeCell ref="H37:H38"/>
    <mergeCell ref="I37:I38"/>
    <mergeCell ref="J37:J38"/>
    <mergeCell ref="D26:I26"/>
    <mergeCell ref="D28:I28"/>
    <mergeCell ref="D34:D35"/>
    <mergeCell ref="D40:G40"/>
    <mergeCell ref="D33:G33"/>
    <mergeCell ref="E34:E35"/>
    <mergeCell ref="D36:G36"/>
    <mergeCell ref="D37:D38"/>
    <mergeCell ref="F37:F38"/>
    <mergeCell ref="G37:G38"/>
    <mergeCell ref="H32:I32"/>
  </mergeCells>
  <conditionalFormatting sqref="H18:H22">
    <cfRule type="cellIs" dxfId="4" priority="2" operator="equal">
      <formula>1</formula>
    </cfRule>
  </conditionalFormatting>
  <conditionalFormatting sqref="M18:M22">
    <cfRule type="cellIs" dxfId="3" priority="1" operator="equal">
      <formula>1</formula>
    </cfRule>
  </conditionalFormatting>
  <printOptions horizontalCentered="1"/>
  <pageMargins left="0.70866141732283472" right="0.70866141732283472" top="0.74803149606299213" bottom="0.74803149606299213" header="0.31496062992125984" footer="0.31496062992125984"/>
  <pageSetup scale="8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0" sqref="E20"/>
    </sheetView>
  </sheetViews>
  <sheetFormatPr baseColWidth="10"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AB45"/>
  <sheetViews>
    <sheetView showGridLines="0" topLeftCell="A19" zoomScale="95" zoomScaleNormal="95" zoomScaleSheetLayoutView="55" workbookViewId="0">
      <selection activeCell="B25" sqref="B25"/>
    </sheetView>
  </sheetViews>
  <sheetFormatPr baseColWidth="10" defaultColWidth="11.42578125" defaultRowHeight="12.75"/>
  <cols>
    <col min="1" max="1" width="7.42578125" style="192" customWidth="1"/>
    <col min="2" max="2" width="17.42578125" style="78" customWidth="1"/>
    <col min="3" max="3" width="40.140625" style="192" customWidth="1"/>
    <col min="4" max="4" width="23.5703125" style="192" customWidth="1"/>
    <col min="5" max="7" width="24" style="192" customWidth="1"/>
    <col min="8" max="8" width="24" style="78" customWidth="1"/>
    <col min="9" max="10" width="30.5703125" style="78" customWidth="1"/>
    <col min="11" max="11" width="11.42578125" style="192"/>
    <col min="12" max="12" width="14.42578125" style="192" customWidth="1"/>
    <col min="13" max="13" width="31.42578125" style="192" customWidth="1"/>
    <col min="14" max="14" width="6.42578125" style="192" customWidth="1"/>
    <col min="15" max="15" width="12.5703125" style="192" bestFit="1" customWidth="1"/>
    <col min="16" max="16" width="20.42578125" style="192" customWidth="1"/>
    <col min="17" max="16384" width="11.42578125" style="192"/>
  </cols>
  <sheetData>
    <row r="1" spans="2:20">
      <c r="B1" s="541"/>
      <c r="C1" s="541"/>
      <c r="D1" s="638" t="s">
        <v>75</v>
      </c>
      <c r="E1" s="638"/>
      <c r="F1" s="638"/>
      <c r="G1" s="638"/>
      <c r="H1" s="638"/>
      <c r="I1" s="638"/>
      <c r="J1" s="637" t="s">
        <v>72</v>
      </c>
      <c r="K1" s="637"/>
      <c r="L1" s="636" t="s">
        <v>76</v>
      </c>
      <c r="M1" s="636"/>
    </row>
    <row r="2" spans="2:20" ht="21.6" customHeight="1">
      <c r="B2" s="541"/>
      <c r="C2" s="541"/>
      <c r="D2" s="638"/>
      <c r="E2" s="638"/>
      <c r="F2" s="638"/>
      <c r="G2" s="638"/>
      <c r="H2" s="638"/>
      <c r="I2" s="638"/>
      <c r="J2" s="637"/>
      <c r="K2" s="637"/>
      <c r="L2" s="636"/>
      <c r="M2" s="636"/>
    </row>
    <row r="3" spans="2:20" ht="21.6" customHeight="1">
      <c r="B3" s="541"/>
      <c r="C3" s="541"/>
      <c r="D3" s="638"/>
      <c r="E3" s="638"/>
      <c r="F3" s="638"/>
      <c r="G3" s="638"/>
      <c r="H3" s="638"/>
      <c r="I3" s="638"/>
      <c r="J3" s="637" t="s">
        <v>77</v>
      </c>
      <c r="K3" s="637"/>
      <c r="L3" s="636">
        <v>1</v>
      </c>
      <c r="M3" s="636"/>
    </row>
    <row r="4" spans="2:20">
      <c r="B4" s="541"/>
      <c r="C4" s="541"/>
      <c r="D4" s="638"/>
      <c r="E4" s="638"/>
      <c r="F4" s="638"/>
      <c r="G4" s="638"/>
      <c r="H4" s="638"/>
      <c r="I4" s="638"/>
      <c r="J4" s="637"/>
      <c r="K4" s="637"/>
      <c r="L4" s="636"/>
      <c r="M4" s="636"/>
    </row>
    <row r="5" spans="2:20" ht="12.75" customHeight="1">
      <c r="B5" s="287"/>
      <c r="C5" s="288"/>
      <c r="D5" s="288"/>
      <c r="E5" s="288"/>
      <c r="F5" s="288"/>
      <c r="G5" s="288"/>
      <c r="H5" s="288"/>
      <c r="I5" s="288"/>
      <c r="J5" s="288"/>
      <c r="K5" s="288"/>
      <c r="L5" s="288"/>
      <c r="M5" s="316"/>
    </row>
    <row r="6" spans="2:20" ht="12.75" customHeight="1">
      <c r="B6" s="287"/>
      <c r="C6" s="288"/>
      <c r="D6" s="288"/>
      <c r="E6" s="288"/>
      <c r="F6" s="288"/>
      <c r="G6" s="288"/>
      <c r="H6" s="288"/>
      <c r="I6" s="288"/>
      <c r="J6" s="288"/>
      <c r="K6" s="288"/>
      <c r="L6" s="288"/>
      <c r="M6" s="316"/>
    </row>
    <row r="7" spans="2:20" ht="12.75" customHeight="1">
      <c r="B7" s="287"/>
      <c r="C7" s="288"/>
      <c r="D7" s="288"/>
      <c r="E7" s="288"/>
      <c r="F7" s="288"/>
      <c r="G7" s="288"/>
      <c r="H7" s="288"/>
      <c r="I7" s="288"/>
      <c r="J7" s="288"/>
      <c r="K7" s="288"/>
      <c r="L7" s="288"/>
      <c r="M7" s="316"/>
    </row>
    <row r="8" spans="2:20" ht="12.75" customHeight="1">
      <c r="B8" s="287"/>
      <c r="C8" s="288"/>
      <c r="D8" s="288"/>
      <c r="E8" s="288"/>
      <c r="F8" s="288"/>
      <c r="G8" s="288"/>
      <c r="H8" s="288"/>
      <c r="I8" s="288"/>
      <c r="J8" s="288"/>
      <c r="K8" s="288"/>
      <c r="L8" s="288"/>
      <c r="M8" s="316"/>
    </row>
    <row r="9" spans="2:20" ht="15.75">
      <c r="B9" s="575"/>
      <c r="C9" s="576"/>
      <c r="D9" s="576"/>
      <c r="E9" s="576"/>
      <c r="F9" s="576"/>
      <c r="G9" s="576"/>
      <c r="H9" s="576"/>
      <c r="I9" s="576"/>
      <c r="J9" s="576"/>
      <c r="K9" s="576"/>
      <c r="L9" s="576"/>
      <c r="M9" s="577"/>
    </row>
    <row r="10" spans="2:20" ht="15.75">
      <c r="B10" s="575"/>
      <c r="C10" s="576"/>
      <c r="D10" s="576"/>
      <c r="E10" s="576"/>
      <c r="F10" s="576"/>
      <c r="G10" s="576"/>
      <c r="H10" s="576"/>
      <c r="I10" s="576"/>
      <c r="J10" s="576"/>
      <c r="K10" s="576"/>
      <c r="L10" s="576"/>
      <c r="M10" s="577"/>
    </row>
    <row r="11" spans="2:20" s="289" customFormat="1" ht="33.75" customHeight="1">
      <c r="B11" s="578" t="str">
        <f>+PORTADA!A36</f>
        <v>Prestar servicios profesionales para el fortalecimiento organizativo, asociativo y participativo al resguardo indígena Naexal Lajt municipio de Mapiripán Meta, mediante jornadas de formación, acompañamiento a autoridades tradicionales, articulación institucional y generación de estrategias de cohesión comunitaria del PIDAR 0214-2024</v>
      </c>
      <c r="C11" s="579"/>
      <c r="D11" s="579"/>
      <c r="E11" s="579"/>
      <c r="F11" s="579"/>
      <c r="G11" s="579"/>
      <c r="H11" s="579"/>
      <c r="I11" s="579"/>
      <c r="J11" s="579"/>
      <c r="K11" s="579"/>
      <c r="L11" s="579"/>
      <c r="M11" s="580"/>
      <c r="P11" s="290"/>
      <c r="Q11" s="634"/>
      <c r="R11" s="634"/>
      <c r="S11" s="634"/>
      <c r="T11" s="634"/>
    </row>
    <row r="12" spans="2:20" s="291" customFormat="1" ht="20.25">
      <c r="B12" s="609" t="str">
        <f>CONCATENATE(PORTADA!A33,"  ",PORTADA!A34)</f>
        <v>CONVOCATORIA ABIERTA  TÉRMINOS DE REFERENCIA No. 001 DE 2025 PARA CONTRATAR PRESTACION DE SERVICIOS PROFESIONALES No. 001</v>
      </c>
      <c r="C12" s="610"/>
      <c r="D12" s="610"/>
      <c r="E12" s="610"/>
      <c r="F12" s="610"/>
      <c r="G12" s="610"/>
      <c r="H12" s="610"/>
      <c r="I12" s="610"/>
      <c r="J12" s="610"/>
      <c r="K12" s="610"/>
      <c r="L12" s="610"/>
      <c r="M12" s="611"/>
      <c r="P12" s="290"/>
      <c r="Q12" s="634"/>
      <c r="R12" s="634"/>
      <c r="S12" s="634"/>
      <c r="T12" s="634"/>
    </row>
    <row r="13" spans="2:20" ht="13.5" thickBot="1">
      <c r="B13" s="553" t="s">
        <v>3</v>
      </c>
      <c r="C13" s="554"/>
      <c r="D13" s="554"/>
      <c r="E13" s="554"/>
      <c r="F13" s="554"/>
      <c r="G13" s="554"/>
      <c r="H13" s="554"/>
      <c r="I13" s="554"/>
      <c r="J13" s="554"/>
      <c r="K13" s="554"/>
      <c r="L13" s="554"/>
      <c r="M13" s="555"/>
    </row>
    <row r="14" spans="2:20">
      <c r="B14" s="18"/>
      <c r="C14" s="18"/>
      <c r="D14" s="18"/>
      <c r="E14" s="18"/>
      <c r="F14" s="18"/>
      <c r="G14" s="18"/>
      <c r="H14" s="18"/>
      <c r="I14" s="18"/>
      <c r="J14" s="18"/>
      <c r="K14" s="18"/>
      <c r="L14" s="18"/>
      <c r="M14" s="18"/>
    </row>
    <row r="15" spans="2:20">
      <c r="B15" s="18"/>
      <c r="C15" s="19" t="s">
        <v>4</v>
      </c>
      <c r="D15" s="18"/>
      <c r="E15" s="18"/>
      <c r="F15" s="18"/>
      <c r="G15" s="18"/>
      <c r="H15" s="18"/>
      <c r="I15" s="18"/>
      <c r="J15" s="18"/>
      <c r="K15" s="18"/>
      <c r="L15" s="18"/>
      <c r="M15" s="18"/>
    </row>
    <row r="16" spans="2:20">
      <c r="B16" s="18"/>
      <c r="C16" s="337" t="s">
        <v>5</v>
      </c>
      <c r="D16" s="635" t="s">
        <v>391</v>
      </c>
      <c r="E16" s="635"/>
      <c r="F16" s="635"/>
      <c r="G16" s="635"/>
      <c r="H16" s="635"/>
      <c r="I16" s="635"/>
      <c r="J16" s="635"/>
      <c r="K16" s="635"/>
      <c r="L16" s="635"/>
      <c r="M16" s="635"/>
    </row>
    <row r="17" spans="2:20">
      <c r="B17" s="18"/>
      <c r="C17" s="337" t="s">
        <v>6</v>
      </c>
      <c r="D17" s="635" t="s">
        <v>384</v>
      </c>
      <c r="E17" s="635"/>
      <c r="F17" s="635"/>
      <c r="G17" s="635"/>
      <c r="H17" s="635"/>
      <c r="I17" s="635"/>
      <c r="J17" s="635"/>
      <c r="K17" s="635"/>
      <c r="L17" s="635"/>
      <c r="M17" s="635"/>
    </row>
    <row r="18" spans="2:20">
      <c r="B18" s="18"/>
      <c r="C18" s="19"/>
      <c r="D18" s="18"/>
      <c r="E18" s="18"/>
      <c r="F18" s="18"/>
      <c r="G18" s="18"/>
      <c r="H18" s="18"/>
      <c r="I18" s="18"/>
      <c r="J18" s="18"/>
      <c r="K18" s="18"/>
      <c r="L18" s="18"/>
      <c r="M18" s="18"/>
    </row>
    <row r="19" spans="2:20" ht="13.5" thickBot="1">
      <c r="C19" s="292"/>
      <c r="D19" s="292"/>
      <c r="E19" s="292"/>
      <c r="F19" s="292"/>
      <c r="G19" s="292"/>
      <c r="H19" s="168"/>
      <c r="I19" s="168"/>
      <c r="J19" s="168"/>
      <c r="K19" s="292"/>
      <c r="L19" s="292"/>
      <c r="M19" s="292"/>
    </row>
    <row r="20" spans="2:20" ht="39" thickBot="1">
      <c r="B20" s="556" t="s">
        <v>9</v>
      </c>
      <c r="C20" s="558"/>
      <c r="D20" s="27" t="s">
        <v>409</v>
      </c>
      <c r="E20" s="28" t="s">
        <v>5</v>
      </c>
      <c r="F20" s="28" t="s">
        <v>6</v>
      </c>
      <c r="G20" s="28" t="s">
        <v>7</v>
      </c>
      <c r="H20" s="28" t="s">
        <v>8</v>
      </c>
      <c r="I20" s="24" t="s">
        <v>10</v>
      </c>
      <c r="J20" s="24" t="s">
        <v>11</v>
      </c>
      <c r="K20" s="562" t="s">
        <v>12</v>
      </c>
      <c r="L20" s="562" t="s">
        <v>13</v>
      </c>
      <c r="M20" s="607" t="s">
        <v>14</v>
      </c>
    </row>
    <row r="21" spans="2:20" ht="26.25" thickBot="1">
      <c r="B21" s="559"/>
      <c r="C21" s="606"/>
      <c r="D21" s="336">
        <v>40</v>
      </c>
      <c r="E21" s="336" t="s">
        <v>410</v>
      </c>
      <c r="F21" s="336" t="s">
        <v>15</v>
      </c>
      <c r="G21" s="336" t="s">
        <v>15</v>
      </c>
      <c r="H21" s="336" t="s">
        <v>15</v>
      </c>
      <c r="I21" s="336" t="s">
        <v>15</v>
      </c>
      <c r="J21" s="336" t="s">
        <v>15</v>
      </c>
      <c r="K21" s="633"/>
      <c r="L21" s="563"/>
      <c r="M21" s="608"/>
    </row>
    <row r="22" spans="2:20">
      <c r="B22" s="368" t="str">
        <f>+'Datos del Proceso'!B40</f>
        <v>BLOQUE No. 1</v>
      </c>
      <c r="C22" s="370" t="str">
        <f>+'Datos del Proceso'!D40</f>
        <v>PROPONENTE No. 1</v>
      </c>
      <c r="D22" s="348">
        <f>IF((VLOOKUP(C22,'Acreditación de ExperienciaGene'!$D$42:$H$55,5,FALSE)="CUMPLE"),D$21,0)</f>
        <v>40</v>
      </c>
      <c r="E22" s="343"/>
      <c r="F22" s="343"/>
      <c r="G22" s="343"/>
      <c r="H22" s="344"/>
      <c r="I22" s="345">
        <v>0</v>
      </c>
      <c r="J22" s="346"/>
      <c r="K22" s="319">
        <f>+D22+E22+F22+G22+H22+I22+J22</f>
        <v>40</v>
      </c>
      <c r="L22" s="347">
        <f t="shared" ref="L22:L36" si="0">IF(D22="","",RANK(K22,$K$22:$K$36,0))</f>
        <v>1</v>
      </c>
      <c r="M22" s="321"/>
    </row>
    <row r="23" spans="2:20">
      <c r="B23" s="368" t="str">
        <f>+'Datos del Proceso'!B40</f>
        <v>BLOQUE No. 1</v>
      </c>
      <c r="C23" s="371" t="str">
        <f>+'Datos del Proceso'!D41</f>
        <v>PROPONENTE No. 2</v>
      </c>
      <c r="D23" s="348">
        <f>IF((VLOOKUP(C23,'Acreditación de ExperienciaGene'!$D$42:$H$55,5,FALSE)="CUMPLE"),D$21,0)</f>
        <v>40</v>
      </c>
      <c r="E23" s="348"/>
      <c r="F23" s="348"/>
      <c r="G23" s="348"/>
      <c r="H23" s="125"/>
      <c r="I23" s="125">
        <v>0</v>
      </c>
      <c r="J23" s="349"/>
      <c r="K23" s="323">
        <f t="shared" ref="K23:K28" si="1">+D23+E23+F23+G23+H23+I23+J23</f>
        <v>40</v>
      </c>
      <c r="L23" s="320">
        <f t="shared" si="0"/>
        <v>1</v>
      </c>
      <c r="M23" s="324"/>
    </row>
    <row r="24" spans="2:20">
      <c r="B24" s="368" t="str">
        <f>+'Datos del Proceso'!B42</f>
        <v>BLOQUE No. 2</v>
      </c>
      <c r="C24" s="371" t="str">
        <f>+'Datos del Proceso'!D42</f>
        <v>PROPONENTE No. 3</v>
      </c>
      <c r="D24" s="348">
        <f>IF((VLOOKUP(C24,'Acreditación de ExperienciaGene'!$D$42:$H$55,5,FALSE)="CUMPLE"),D$21,0)</f>
        <v>0</v>
      </c>
      <c r="E24" s="348"/>
      <c r="F24" s="348"/>
      <c r="G24" s="348"/>
      <c r="H24" s="125"/>
      <c r="I24" s="125">
        <v>0</v>
      </c>
      <c r="J24" s="349"/>
      <c r="K24" s="323">
        <f t="shared" ref="K24" si="2">+D24+E24+F24+G24+H24+I24+J24</f>
        <v>0</v>
      </c>
      <c r="L24" s="320">
        <f t="shared" si="0"/>
        <v>11</v>
      </c>
      <c r="M24" s="324"/>
    </row>
    <row r="25" spans="2:20">
      <c r="B25" s="368" t="str">
        <f>+'Datos del Proceso'!B42</f>
        <v>BLOQUE No. 2</v>
      </c>
      <c r="C25" s="371" t="str">
        <f>+'Datos del Proceso'!D43</f>
        <v>PROPONENTE No. 4</v>
      </c>
      <c r="D25" s="348">
        <f>IF((VLOOKUP(C25,'Acreditación de ExperienciaGene'!$D$42:$H$55,5,FALSE)="CUMPLE"),D$21,0)</f>
        <v>40</v>
      </c>
      <c r="E25" s="348"/>
      <c r="F25" s="348"/>
      <c r="G25" s="348"/>
      <c r="H25" s="125"/>
      <c r="I25" s="125">
        <v>0</v>
      </c>
      <c r="J25" s="349"/>
      <c r="K25" s="323">
        <f t="shared" ref="K25" si="3">+D25+E25+F25+G25+H25+I25+J25</f>
        <v>40</v>
      </c>
      <c r="L25" s="320">
        <f t="shared" si="0"/>
        <v>1</v>
      </c>
      <c r="M25" s="324"/>
    </row>
    <row r="26" spans="2:20">
      <c r="B26" s="368" t="str">
        <f>+'Datos del Proceso'!B45</f>
        <v>BLOQUE No. 4</v>
      </c>
      <c r="C26" s="371" t="str">
        <f>+'Datos del Proceso'!D44</f>
        <v>PROPONENTE No. 5</v>
      </c>
      <c r="D26" s="348">
        <f>IF((VLOOKUP(C26,'Acreditación de ExperienciaGene'!$D$42:$H$55,5,FALSE)="CUMPLE"),D$21,0)</f>
        <v>40</v>
      </c>
      <c r="E26" s="348"/>
      <c r="F26" s="348"/>
      <c r="G26" s="348"/>
      <c r="H26" s="125"/>
      <c r="I26" s="125">
        <v>0</v>
      </c>
      <c r="J26" s="349"/>
      <c r="K26" s="323">
        <f t="shared" si="1"/>
        <v>40</v>
      </c>
      <c r="L26" s="320">
        <f t="shared" si="0"/>
        <v>1</v>
      </c>
      <c r="M26" s="324"/>
      <c r="T26" s="292"/>
    </row>
    <row r="27" spans="2:20">
      <c r="B27" s="368" t="str">
        <f>+'Datos del Proceso'!B46</f>
        <v>BLOQUE No. 6</v>
      </c>
      <c r="C27" s="371" t="str">
        <f>+'Datos del Proceso'!D45</f>
        <v>PROPONENTE No. 6</v>
      </c>
      <c r="D27" s="348">
        <f>IF((VLOOKUP(C27,'Acreditación de ExperienciaGene'!$D$42:$H$55,5,FALSE)="CUMPLE"),D$21,0)</f>
        <v>40</v>
      </c>
      <c r="E27" s="348">
        <f>+PONDERABLES!N41</f>
        <v>0</v>
      </c>
      <c r="F27" s="348"/>
      <c r="G27" s="348"/>
      <c r="H27" s="125"/>
      <c r="I27" s="125">
        <v>0</v>
      </c>
      <c r="J27" s="349"/>
      <c r="K27" s="323">
        <f t="shared" si="1"/>
        <v>40</v>
      </c>
      <c r="L27" s="320">
        <f t="shared" si="0"/>
        <v>1</v>
      </c>
      <c r="M27" s="324"/>
    </row>
    <row r="28" spans="2:20">
      <c r="B28" s="368" t="str">
        <f>+'Datos del Proceso'!B47</f>
        <v>BLOQUE No. 7</v>
      </c>
      <c r="C28" s="371" t="str">
        <f>+'Datos del Proceso'!D46</f>
        <v>PROPONENTE No. 7</v>
      </c>
      <c r="D28" s="348">
        <f>IF((VLOOKUP(C28,'Acreditación de ExperienciaGene'!$D$42:$H$55,5,FALSE)="CUMPLE"),D$21,0)</f>
        <v>40</v>
      </c>
      <c r="E28" s="348"/>
      <c r="F28" s="348"/>
      <c r="G28" s="348"/>
      <c r="H28" s="125"/>
      <c r="I28" s="125">
        <v>0</v>
      </c>
      <c r="J28" s="349"/>
      <c r="K28" s="323">
        <f t="shared" si="1"/>
        <v>40</v>
      </c>
      <c r="L28" s="320">
        <f t="shared" si="0"/>
        <v>1</v>
      </c>
      <c r="M28" s="324"/>
    </row>
    <row r="29" spans="2:20">
      <c r="B29" s="368" t="str">
        <f>+'Datos del Proceso'!B47</f>
        <v>BLOQUE No. 7</v>
      </c>
      <c r="C29" s="371" t="str">
        <f>+'Datos del Proceso'!D47</f>
        <v>PROPONENTE No. 8</v>
      </c>
      <c r="D29" s="348">
        <f>IF((VLOOKUP(C29,'Acreditación de ExperienciaGene'!$D$42:$H$55,5,FALSE)="CUMPLE"),D$21,0)</f>
        <v>0</v>
      </c>
      <c r="E29" s="348"/>
      <c r="F29" s="348"/>
      <c r="G29" s="348"/>
      <c r="H29" s="125"/>
      <c r="I29" s="125">
        <v>0</v>
      </c>
      <c r="J29" s="349"/>
      <c r="K29" s="323">
        <f t="shared" ref="K29" si="4">+D29+E29+F29+G29+H29+I29+J29</f>
        <v>0</v>
      </c>
      <c r="L29" s="320">
        <f t="shared" si="0"/>
        <v>11</v>
      </c>
      <c r="M29" s="324"/>
    </row>
    <row r="30" spans="2:20">
      <c r="B30" s="368" t="str">
        <f>+'Datos del Proceso'!B47</f>
        <v>BLOQUE No. 7</v>
      </c>
      <c r="C30" s="371" t="str">
        <f>+'Datos del Proceso'!D48</f>
        <v>PROPONENTE No. 9</v>
      </c>
      <c r="D30" s="348">
        <f>IF((VLOOKUP(C30,'Acreditación de ExperienciaGene'!$D$42:$H$55,5,FALSE)="CUMPLE"),D$21,0)</f>
        <v>0</v>
      </c>
      <c r="E30" s="348"/>
      <c r="F30" s="348"/>
      <c r="G30" s="348"/>
      <c r="H30" s="125"/>
      <c r="I30" s="125">
        <v>0</v>
      </c>
      <c r="J30" s="349"/>
      <c r="K30" s="323">
        <f t="shared" ref="K30" si="5">+D30+E30+F30+G30+H30+I30+J30</f>
        <v>0</v>
      </c>
      <c r="L30" s="320">
        <f t="shared" si="0"/>
        <v>11</v>
      </c>
      <c r="M30" s="324"/>
    </row>
    <row r="31" spans="2:20">
      <c r="B31" s="368" t="str">
        <f>+'Datos del Proceso'!B47</f>
        <v>BLOQUE No. 7</v>
      </c>
      <c r="C31" s="371" t="str">
        <f>+'Datos del Proceso'!D49</f>
        <v>PROPONENTE No. 10</v>
      </c>
      <c r="D31" s="348">
        <f>IF((VLOOKUP(C31,'Acreditación de ExperienciaGene'!$D$42:$H$55,5,FALSE)="CUMPLE"),D$21,0)</f>
        <v>0</v>
      </c>
      <c r="E31" s="348"/>
      <c r="F31" s="348"/>
      <c r="G31" s="348"/>
      <c r="H31" s="125"/>
      <c r="I31" s="125">
        <v>0</v>
      </c>
      <c r="J31" s="349"/>
      <c r="K31" s="323">
        <f t="shared" ref="K31" si="6">+D31+E31+F31+G31+H31+I31+J31</f>
        <v>0</v>
      </c>
      <c r="L31" s="320">
        <f t="shared" si="0"/>
        <v>11</v>
      </c>
      <c r="M31" s="324"/>
    </row>
    <row r="32" spans="2:20">
      <c r="B32" s="368" t="str">
        <f>+'Datos del Proceso'!B51</f>
        <v>BLOQUE No. 8</v>
      </c>
      <c r="C32" s="371" t="str">
        <f>+'Datos del Proceso'!D50</f>
        <v>PROPONENTE No. 11</v>
      </c>
      <c r="D32" s="348">
        <f>IF((VLOOKUP(C32,'Acreditación de ExperienciaGene'!$D$42:$H$55,5,FALSE)="CUMPLE"),D$21,0)</f>
        <v>40</v>
      </c>
      <c r="E32" s="348"/>
      <c r="F32" s="348"/>
      <c r="G32" s="348"/>
      <c r="H32" s="125"/>
      <c r="I32" s="125">
        <v>0</v>
      </c>
      <c r="J32" s="349"/>
      <c r="K32" s="323">
        <f t="shared" ref="K32" si="7">+D32+E32+F32+G32+H32+I32+J32</f>
        <v>40</v>
      </c>
      <c r="L32" s="320">
        <f t="shared" si="0"/>
        <v>1</v>
      </c>
      <c r="M32" s="324"/>
    </row>
    <row r="33" spans="2:28">
      <c r="B33" s="368" t="str">
        <f>+'Datos del Proceso'!B51</f>
        <v>BLOQUE No. 8</v>
      </c>
      <c r="C33" s="371" t="str">
        <f>+'Datos del Proceso'!D51</f>
        <v>PROPONENTE No. 12</v>
      </c>
      <c r="D33" s="348">
        <f>IF((VLOOKUP(C33,'Acreditación de ExperienciaGene'!$D$42:$H$55,5,FALSE)="CUMPLE"),D$21,0)</f>
        <v>40</v>
      </c>
      <c r="E33" s="348"/>
      <c r="F33" s="348"/>
      <c r="G33" s="348"/>
      <c r="H33" s="125"/>
      <c r="I33" s="125">
        <v>0</v>
      </c>
      <c r="J33" s="349"/>
      <c r="K33" s="323">
        <f t="shared" ref="K33:K35" si="8">+D33+E33+F33+G33+H33+I33+J33</f>
        <v>40</v>
      </c>
      <c r="L33" s="320">
        <f t="shared" si="0"/>
        <v>1</v>
      </c>
      <c r="M33" s="324"/>
    </row>
    <row r="34" spans="2:28">
      <c r="B34" s="368" t="str">
        <f>+'Datos del Proceso'!B52</f>
        <v>BLOQUE No. 9</v>
      </c>
      <c r="C34" s="371" t="str">
        <f>+'Datos del Proceso'!D52</f>
        <v>PROPONENTE No, 13</v>
      </c>
      <c r="D34" s="348">
        <f>IF((VLOOKUP(C34,'Acreditación de ExperienciaGene'!$D$42:$H$55,5,FALSE)="CUMPLE"),D$21,0)</f>
        <v>40</v>
      </c>
      <c r="E34" s="348"/>
      <c r="F34" s="348"/>
      <c r="G34" s="348"/>
      <c r="H34" s="125"/>
      <c r="I34" s="125">
        <v>0</v>
      </c>
      <c r="J34" s="349"/>
      <c r="K34" s="323">
        <f t="shared" si="8"/>
        <v>40</v>
      </c>
      <c r="L34" s="320">
        <f t="shared" si="0"/>
        <v>1</v>
      </c>
      <c r="M34" s="324"/>
    </row>
    <row r="35" spans="2:28" ht="13.5" thickBot="1">
      <c r="B35" s="368" t="str">
        <f>+'Datos del Proceso'!B53</f>
        <v>BLOQUE No. 10</v>
      </c>
      <c r="C35" s="372" t="str">
        <f>+'Datos del Proceso'!D53</f>
        <v>PROPONENTE No. 14</v>
      </c>
      <c r="D35" s="348">
        <f>IF((VLOOKUP(C35,'Acreditación de ExperienciaGene'!$D$42:$H$55,5,FALSE)="CUMPLE"),D$21,0)</f>
        <v>40</v>
      </c>
      <c r="E35" s="348"/>
      <c r="F35" s="348"/>
      <c r="G35" s="348"/>
      <c r="H35" s="125"/>
      <c r="I35" s="125">
        <v>0</v>
      </c>
      <c r="J35" s="349"/>
      <c r="K35" s="323">
        <f t="shared" si="8"/>
        <v>40</v>
      </c>
      <c r="L35" s="320">
        <f t="shared" si="0"/>
        <v>1</v>
      </c>
      <c r="M35" s="324"/>
    </row>
    <row r="36" spans="2:28" ht="13.5" thickBot="1">
      <c r="B36" s="325"/>
      <c r="C36" s="369"/>
      <c r="D36" s="350"/>
      <c r="E36" s="351"/>
      <c r="F36" s="351"/>
      <c r="G36" s="351"/>
      <c r="H36" s="352"/>
      <c r="I36" s="352"/>
      <c r="J36" s="353"/>
      <c r="K36" s="354"/>
      <c r="L36" s="328" t="str">
        <f t="shared" si="0"/>
        <v/>
      </c>
      <c r="M36" s="329"/>
      <c r="O36" s="581" t="s">
        <v>16</v>
      </c>
      <c r="P36" s="581"/>
      <c r="Q36" s="581"/>
      <c r="R36" s="581"/>
      <c r="S36" s="581"/>
      <c r="T36" s="581"/>
      <c r="U36" s="581"/>
      <c r="V36" s="581"/>
      <c r="W36" s="581"/>
      <c r="X36" s="581"/>
      <c r="Y36" s="581"/>
      <c r="Z36" s="581"/>
      <c r="AA36" s="581"/>
      <c r="AB36" s="581"/>
    </row>
    <row r="39" spans="2:28">
      <c r="B39" s="581" t="s">
        <v>17</v>
      </c>
      <c r="C39" s="581"/>
      <c r="D39" s="581"/>
      <c r="E39" s="581"/>
      <c r="F39" s="581"/>
      <c r="G39" s="581"/>
      <c r="H39" s="581"/>
    </row>
    <row r="40" spans="2:28">
      <c r="B40" s="192"/>
    </row>
    <row r="41" spans="2:28">
      <c r="B41" s="581" t="s">
        <v>18</v>
      </c>
      <c r="C41" s="581"/>
      <c r="D41" s="581"/>
      <c r="E41" s="581"/>
      <c r="F41" s="581"/>
      <c r="G41" s="581"/>
    </row>
    <row r="43" spans="2:28">
      <c r="B43" s="192"/>
    </row>
    <row r="44" spans="2:28">
      <c r="B44" s="192"/>
    </row>
    <row r="45" spans="2:28">
      <c r="B45" s="192"/>
    </row>
  </sheetData>
  <mergeCells count="22">
    <mergeCell ref="L3:M4"/>
    <mergeCell ref="L1:M2"/>
    <mergeCell ref="J1:K2"/>
    <mergeCell ref="J3:K4"/>
    <mergeCell ref="B10:M10"/>
    <mergeCell ref="B9:M9"/>
    <mergeCell ref="B1:C4"/>
    <mergeCell ref="D1:I4"/>
    <mergeCell ref="O36:AB36"/>
    <mergeCell ref="B39:H39"/>
    <mergeCell ref="B41:G41"/>
    <mergeCell ref="B11:M11"/>
    <mergeCell ref="B20:C21"/>
    <mergeCell ref="K20:K21"/>
    <mergeCell ref="M20:M21"/>
    <mergeCell ref="Q11:T11"/>
    <mergeCell ref="Q12:T12"/>
    <mergeCell ref="L20:L21"/>
    <mergeCell ref="B13:M13"/>
    <mergeCell ref="B12:M12"/>
    <mergeCell ref="D16:M16"/>
    <mergeCell ref="D17:M17"/>
  </mergeCells>
  <phoneticPr fontId="22" type="noConversion"/>
  <conditionalFormatting sqref="D22:G36">
    <cfRule type="containsText" dxfId="2" priority="1" operator="containsText" text="NO HÁBIL">
      <formula>NOT(ISERROR(SEARCH("NO HÁBIL",D22)))</formula>
    </cfRule>
    <cfRule type="containsText" dxfId="1" priority="2" operator="containsText" text="HÁBIL">
      <formula>NOT(ISERROR(SEARCH("HÁBIL",D22)))</formula>
    </cfRule>
  </conditionalFormatting>
  <conditionalFormatting sqref="L22:L35">
    <cfRule type="cellIs" dxfId="0" priority="5" operator="equal">
      <formula>1</formula>
    </cfRule>
  </conditionalFormatting>
  <printOptions horizontalCentered="1"/>
  <pageMargins left="0.70866141732283472" right="0.70866141732283472" top="0.74803149606299213" bottom="0.74803149606299213" header="0.31496062992125984" footer="0.31496062992125984"/>
  <pageSetup scale="4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4" sqref="O14"/>
    </sheetView>
  </sheetViews>
  <sheetFormatPr baseColWidth="10" defaultRowHeight="12.7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B60"/>
  <sheetViews>
    <sheetView topLeftCell="E25" zoomScale="87" zoomScaleNormal="87" workbookViewId="0">
      <selection activeCell="H43" sqref="H43"/>
    </sheetView>
  </sheetViews>
  <sheetFormatPr baseColWidth="10" defaultColWidth="11.42578125" defaultRowHeight="12.75"/>
  <cols>
    <col min="1" max="1" width="11.42578125" style="192"/>
    <col min="2" max="2" width="7.42578125" style="192" customWidth="1"/>
    <col min="3" max="3" width="18.42578125" style="78" bestFit="1" customWidth="1"/>
    <col min="4" max="4" width="21" style="78" customWidth="1"/>
    <col min="5" max="5" width="21.7109375" style="78" customWidth="1"/>
    <col min="6" max="6" width="22.7109375" style="78" customWidth="1"/>
    <col min="7" max="7" width="21.42578125" style="172" customWidth="1"/>
    <col min="8" max="8" width="22.7109375" style="78" customWidth="1"/>
    <col min="9" max="9" width="29.7109375" style="78" customWidth="1"/>
    <col min="10" max="10" width="20" style="78" customWidth="1"/>
    <col min="11" max="11" width="24.42578125" style="78" customWidth="1"/>
    <col min="12" max="12" width="23.7109375" style="192" customWidth="1"/>
    <col min="13" max="13" width="25.5703125" style="192" customWidth="1"/>
    <col min="14" max="14" width="20.42578125" style="192" customWidth="1"/>
    <col min="15" max="26" width="11.42578125" style="192"/>
    <col min="27" max="28" width="11.42578125" style="192" customWidth="1"/>
    <col min="29" max="16384" width="11.42578125" style="192"/>
  </cols>
  <sheetData>
    <row r="1" spans="3:18">
      <c r="C1" s="536"/>
      <c r="D1" s="537"/>
      <c r="E1" s="538"/>
      <c r="F1" s="538" t="s">
        <v>75</v>
      </c>
      <c r="G1" s="538"/>
      <c r="H1" s="538"/>
      <c r="I1" s="538"/>
      <c r="J1" s="538"/>
      <c r="K1" s="620" t="s">
        <v>72</v>
      </c>
    </row>
    <row r="2" spans="3:18">
      <c r="C2" s="539"/>
      <c r="D2" s="540"/>
      <c r="E2" s="541"/>
      <c r="F2" s="541"/>
      <c r="G2" s="541"/>
      <c r="H2" s="541"/>
      <c r="I2" s="541"/>
      <c r="J2" s="541"/>
      <c r="K2" s="621"/>
    </row>
    <row r="3" spans="3:18">
      <c r="C3" s="539"/>
      <c r="D3" s="540"/>
      <c r="E3" s="541"/>
      <c r="F3" s="541"/>
      <c r="G3" s="541"/>
      <c r="H3" s="541"/>
      <c r="I3" s="541"/>
      <c r="J3" s="541"/>
      <c r="K3" s="621" t="s">
        <v>73</v>
      </c>
    </row>
    <row r="4" spans="3:18" ht="13.5" thickBot="1">
      <c r="C4" s="542"/>
      <c r="D4" s="543"/>
      <c r="E4" s="544"/>
      <c r="F4" s="544"/>
      <c r="G4" s="544"/>
      <c r="H4" s="544"/>
      <c r="I4" s="544"/>
      <c r="J4" s="544"/>
      <c r="K4" s="624"/>
    </row>
    <row r="5" spans="3:18" ht="12.75" customHeight="1">
      <c r="C5" s="298"/>
      <c r="D5" s="167"/>
      <c r="E5" s="167"/>
      <c r="F5" s="167"/>
      <c r="G5" s="167"/>
      <c r="H5" s="167"/>
      <c r="I5" s="167"/>
      <c r="J5" s="167"/>
      <c r="K5" s="167"/>
    </row>
    <row r="6" spans="3:18" ht="12.75" customHeight="1">
      <c r="C6" s="298"/>
      <c r="D6" s="167"/>
      <c r="E6" s="167"/>
      <c r="F6" s="167"/>
      <c r="G6" s="167"/>
      <c r="H6" s="167"/>
      <c r="I6" s="167"/>
      <c r="J6" s="167"/>
      <c r="K6" s="167"/>
    </row>
    <row r="7" spans="3:18" ht="12.75" customHeight="1">
      <c r="C7" s="298"/>
      <c r="D7" s="167"/>
      <c r="E7" s="167"/>
      <c r="F7" s="167"/>
      <c r="G7" s="167"/>
      <c r="H7" s="167"/>
      <c r="I7" s="167"/>
      <c r="J7" s="167"/>
      <c r="K7" s="167"/>
    </row>
    <row r="8" spans="3:18" ht="12.75" customHeight="1">
      <c r="C8" s="298"/>
      <c r="D8" s="167"/>
      <c r="E8" s="167"/>
      <c r="F8" s="167"/>
      <c r="G8" s="167"/>
      <c r="H8" s="167"/>
      <c r="I8" s="167"/>
      <c r="J8" s="167"/>
      <c r="K8" s="167"/>
    </row>
    <row r="9" spans="3:18" ht="15.75">
      <c r="C9" s="575"/>
      <c r="D9" s="576"/>
      <c r="E9" s="576"/>
      <c r="F9" s="576"/>
      <c r="G9" s="576"/>
      <c r="H9" s="576"/>
      <c r="I9" s="576"/>
      <c r="J9" s="576"/>
      <c r="K9" s="576"/>
    </row>
    <row r="10" spans="3:18" ht="15.75">
      <c r="C10" s="575"/>
      <c r="D10" s="576"/>
      <c r="E10" s="576"/>
      <c r="F10" s="576"/>
      <c r="G10" s="576"/>
      <c r="H10" s="576"/>
      <c r="I10" s="576"/>
      <c r="J10" s="576"/>
      <c r="K10" s="576"/>
    </row>
    <row r="11" spans="3:18" s="289" customFormat="1" ht="39" customHeight="1">
      <c r="C11" s="578" t="str">
        <f>+PORTADA!A36</f>
        <v>Prestar servicios profesionales para el fortalecimiento organizativo, asociativo y participativo al resguardo indígena Naexal Lajt municipio de Mapiripán Meta, mediante jornadas de formación, acompañamiento a autoridades tradicionales, articulación institucional y generación de estrategias de cohesión comunitaria del PIDAR 0214-2024</v>
      </c>
      <c r="D11" s="579"/>
      <c r="E11" s="579"/>
      <c r="F11" s="579"/>
      <c r="G11" s="579"/>
      <c r="H11" s="579"/>
      <c r="I11" s="579"/>
      <c r="J11" s="579"/>
      <c r="K11" s="579"/>
      <c r="N11" s="290"/>
      <c r="O11" s="634"/>
      <c r="P11" s="634"/>
      <c r="Q11" s="634"/>
      <c r="R11" s="634"/>
    </row>
    <row r="12" spans="3:18" s="291" customFormat="1" ht="20.25">
      <c r="C12" s="609" t="str">
        <f>_xlfn.CONCAT(PORTADA!A33,"  ",PORTADA!A34)</f>
        <v>CONVOCATORIA ABIERTA  TÉRMINOS DE REFERENCIA No. 001 DE 2025 PARA CONTRATAR PRESTACION DE SERVICIOS PROFESIONALES No. 001</v>
      </c>
      <c r="D12" s="610"/>
      <c r="E12" s="610"/>
      <c r="F12" s="610"/>
      <c r="G12" s="610"/>
      <c r="H12" s="610"/>
      <c r="I12" s="610"/>
      <c r="J12" s="610"/>
      <c r="K12" s="610"/>
      <c r="N12" s="290"/>
      <c r="O12" s="634"/>
      <c r="P12" s="634"/>
      <c r="Q12" s="634"/>
      <c r="R12" s="634"/>
    </row>
    <row r="13" spans="3:18" ht="13.5" thickBot="1">
      <c r="C13" s="553" t="s">
        <v>40</v>
      </c>
      <c r="D13" s="554"/>
      <c r="E13" s="554"/>
      <c r="F13" s="554"/>
      <c r="G13" s="554"/>
      <c r="H13" s="554"/>
      <c r="I13" s="554"/>
      <c r="J13" s="554"/>
      <c r="K13" s="554"/>
    </row>
    <row r="14" spans="3:18">
      <c r="C14" s="18"/>
      <c r="D14" s="18"/>
      <c r="E14" s="18"/>
      <c r="F14" s="18"/>
      <c r="G14" s="18"/>
      <c r="H14" s="18"/>
      <c r="I14" s="18"/>
      <c r="J14" s="18"/>
      <c r="K14" s="18"/>
    </row>
    <row r="15" spans="3:18" ht="96.75" customHeight="1">
      <c r="E15" s="168"/>
      <c r="F15" s="168"/>
      <c r="H15" s="168"/>
      <c r="J15" s="168"/>
      <c r="K15" s="168"/>
    </row>
    <row r="16" spans="3:18">
      <c r="E16" s="639" t="s">
        <v>103</v>
      </c>
      <c r="F16" s="639"/>
      <c r="G16" s="639"/>
      <c r="H16" s="639"/>
      <c r="I16" s="639"/>
      <c r="J16" s="639"/>
      <c r="K16" s="168"/>
    </row>
    <row r="17" spans="5:10" ht="13.5" thickBot="1"/>
    <row r="18" spans="5:10" ht="54.75" customHeight="1" thickBot="1">
      <c r="E18" s="85" t="s">
        <v>90</v>
      </c>
      <c r="F18" s="86" t="s">
        <v>104</v>
      </c>
      <c r="G18" s="86"/>
      <c r="H18" s="86" t="s">
        <v>151</v>
      </c>
      <c r="I18" s="86" t="s">
        <v>105</v>
      </c>
      <c r="J18" s="84"/>
    </row>
    <row r="19" spans="5:10" ht="135" customHeight="1" thickBot="1">
      <c r="E19" s="82" t="s">
        <v>95</v>
      </c>
      <c r="F19" s="108" t="str">
        <f>+'Acreditación de ExperienciaGene'!F19</f>
        <v>Coordinador / Director de Proyecto.
Resguardo Indígena Naexal Lajt municipio de Mapiripán Meta y Resguardo indígena La Sal del municipio de Puerto Concordia Meta</v>
      </c>
      <c r="G19" s="108" t="str">
        <f>+'Acreditación de ExperienciaGene'!G19</f>
        <v>Profesional en Agronomía, Ingeniería Agrícola, Administrador de empresas, administrador público, ingeniero industrial o afines</v>
      </c>
      <c r="H19" s="299" t="str">
        <f>+'Acreditación de ExperienciaGene'!H19</f>
        <v>Mínimo 2 años, uno de los cuales debe haberse obtenido con comunidades indígenas</v>
      </c>
      <c r="I19" s="109" t="s">
        <v>364</v>
      </c>
      <c r="J19" s="300"/>
    </row>
    <row r="20" spans="5:10" ht="90" thickBot="1">
      <c r="E20" s="82" t="s">
        <v>96</v>
      </c>
      <c r="F20" s="108" t="str">
        <f>+'Acreditación de ExperienciaGene'!F20</f>
        <v>Ingeniero Agrónomo:
Resguardo Indígena Naexal Lajt municipio de Mapiripán Meta y Resguardo indígena La Sal del municipio de Puerto Concordia Meta</v>
      </c>
      <c r="G20" s="108" t="str">
        <f>+'Acreditación de ExperienciaGene'!G20</f>
        <v>Ingeniero Agrónomo, Ingeniería en Agronegocios y Desarrollo Agropecuario, Ingeniería en Producción
Agropecuaria o afines.</v>
      </c>
      <c r="H20" s="299" t="str">
        <f>+'Acreditación de ExperienciaGene'!H20</f>
        <v>Mínimo 2 años, uno de los cuales debe haberse obtenido con comunidades indígenas.</v>
      </c>
      <c r="I20" s="109" t="s">
        <v>364</v>
      </c>
      <c r="J20" s="300"/>
    </row>
    <row r="21" spans="5:10" ht="77.25" thickBot="1">
      <c r="E21" s="82" t="s">
        <v>97</v>
      </c>
      <c r="F21" s="108" t="str">
        <f>+'Acreditación de ExperienciaGene'!F21</f>
        <v xml:space="preserve">Técnico Agrícola con transporte: 
(Resguardo Indígena Naexal Lajt municipio de Mapiripán Meta) </v>
      </c>
      <c r="G21" s="108" t="str">
        <f>+'Acreditación de ExperienciaGene'!G21</f>
        <v>Tecnólogo o técnico agropecuario o en áreas afines a la temática del proyecto.</v>
      </c>
      <c r="H21" s="299" t="str">
        <f>+'Acreditación de ExperienciaGene'!H21</f>
        <v xml:space="preserve">Mínimo 1 año, de los cuales 6 meses debe haberse obtenido con comunidades indígenas </v>
      </c>
      <c r="I21" s="109" t="s">
        <v>364</v>
      </c>
      <c r="J21" s="300"/>
    </row>
    <row r="22" spans="5:10" ht="64.5" thickBot="1">
      <c r="E22" s="82" t="s">
        <v>98</v>
      </c>
      <c r="F22" s="108" t="str">
        <f>+'Acreditación de ExperienciaGene'!F22</f>
        <v>Técnico Agrícola con transporte
(Resguardo indígena La Sal del municipio de Puerto Concordia Meta)</v>
      </c>
      <c r="G22" s="108" t="str">
        <f>+'Acreditación de ExperienciaGene'!G22</f>
        <v>Tecnólogo o técnico agropecuario o en áreas afines a la temática del proyecto</v>
      </c>
      <c r="H22" s="299" t="str">
        <f>+'Acreditación de ExperienciaGene'!H22</f>
        <v>Mínimo 1 año, de los cuales 6 meses debe haberse obtenido con comunidades indígenas</v>
      </c>
      <c r="I22" s="109" t="s">
        <v>364</v>
      </c>
      <c r="J22" s="300"/>
    </row>
    <row r="23" spans="5:10" ht="81" customHeight="1" thickBot="1">
      <c r="E23" s="175" t="s">
        <v>351</v>
      </c>
      <c r="F23" s="108" t="str">
        <f>+'Acreditación de ExperienciaGene'!F23</f>
        <v>Profesional de Fortalecimiento Asociativo con transporte
(Resguardo Indígena Naexal Lajt municipio de Mapiripán Meta)</v>
      </c>
      <c r="G23" s="108" t="str">
        <f>+'Acreditación de ExperienciaGene'!G23</f>
        <v>Profesional administración de empresas, administración pública, economista o ingeniero industrial o afines</v>
      </c>
      <c r="H23" s="299" t="str">
        <f>+'Acreditación de ExperienciaGene'!H23</f>
        <v>Mínimo 2 años, uno de los cuales debe haberse obtenido con comunidades indígenas</v>
      </c>
      <c r="I23" s="109" t="s">
        <v>364</v>
      </c>
      <c r="J23" s="300"/>
    </row>
    <row r="24" spans="5:10" ht="81" customHeight="1" thickBot="1">
      <c r="E24" s="175" t="s">
        <v>354</v>
      </c>
      <c r="F24" s="108" t="str">
        <f>+'Acreditación de ExperienciaGene'!F25</f>
        <v>Profesional de Fortalecimiento Asociativo con transporte
(Resguardo indígena La Sal del municipio de Puerto Concordia Meta)</v>
      </c>
      <c r="G24" s="108" t="str">
        <f>+'Acreditación de ExperienciaGene'!G25</f>
        <v>Profesional administración de empresas, administración pública, economista o ingeniero industrial o afines</v>
      </c>
      <c r="H24" s="299" t="str">
        <f>+'Acreditación de ExperienciaGene'!H25</f>
        <v>Mínimo 2 años, uno de los cuales debe haberse obtenido con comunidades indígenas</v>
      </c>
      <c r="I24" s="109" t="s">
        <v>364</v>
      </c>
      <c r="J24" s="300"/>
    </row>
    <row r="25" spans="5:10" ht="102.75" thickBot="1">
      <c r="E25" s="175" t="s">
        <v>355</v>
      </c>
      <c r="F25" s="108" t="str">
        <f>+'Acreditación de ExperienciaGene'!F27</f>
        <v>Profesional Contable, Tributario y Financiero
Resguardo Indígena Naexal Lajt municipio de Mapiripán Meta y Resguardo indígena La Sal del municipio de Puerto Concordia Meta</v>
      </c>
      <c r="G25" s="108" t="str">
        <f>+'Acreditación de ExperienciaGene'!G27</f>
        <v xml:space="preserve">Profesional en Contaduría pública, administración financiera o afines.  </v>
      </c>
      <c r="H25" s="299" t="str">
        <f>+'Acreditación de ExperienciaGene'!H27</f>
        <v>Mínimo 2 años, uno de los cuales debe haberse obtenido con comunidades indígenas</v>
      </c>
      <c r="I25" s="109" t="s">
        <v>364</v>
      </c>
      <c r="J25" s="300"/>
    </row>
    <row r="26" spans="5:10" ht="81" customHeight="1" thickBot="1">
      <c r="E26" s="175" t="s">
        <v>357</v>
      </c>
      <c r="F26" s="108" t="str">
        <f>+'Acreditación de ExperienciaGene'!F29</f>
        <v>Profesional Social con transporte
(Resguardo Indígena Naexal Lajt municipio de Mapiripán Meta)</v>
      </c>
      <c r="G26" s="108" t="str">
        <f>+'Acreditación de ExperienciaGene'!G29</f>
        <v>Profesional social, antropólogo, trabajo social o sociólogo o afines.</v>
      </c>
      <c r="H26" s="299" t="str">
        <f>+'Acreditación de ExperienciaGene'!H29</f>
        <v>Mínimo 1 año, de los cuales 6 meses debe haberse obtenido con comunidades indígenas</v>
      </c>
      <c r="I26" s="109" t="s">
        <v>364</v>
      </c>
      <c r="J26" s="300"/>
    </row>
    <row r="27" spans="5:10" ht="81" customHeight="1" thickBot="1">
      <c r="E27" s="305" t="s">
        <v>356</v>
      </c>
      <c r="F27" s="108" t="str">
        <f>+'Acreditación de ExperienciaGene'!F31</f>
        <v>Profesional Social con transporte
(Resguardo indígena La Sal del municipio de Puerto Concordia Meta)</v>
      </c>
      <c r="G27" s="108" t="str">
        <f>+'Acreditación de ExperienciaGene'!G31</f>
        <v>Profesional administración de empresas, administración pública, economista o ingeniero industrial o afines</v>
      </c>
      <c r="H27" s="299" t="str">
        <f>+'Acreditación de ExperienciaGene'!H31</f>
        <v>Mínimo 1 año, de los cuales 6 meses debe haberse obtenido con comunidades indígenas</v>
      </c>
      <c r="I27" s="109" t="s">
        <v>364</v>
      </c>
      <c r="J27" s="300"/>
    </row>
    <row r="33" spans="3:28">
      <c r="M33" s="292"/>
    </row>
    <row r="35" spans="3:28" ht="13.5" thickBot="1"/>
    <row r="36" spans="3:28" ht="13.5" thickBot="1">
      <c r="C36" s="641" t="s">
        <v>100</v>
      </c>
      <c r="D36" s="642"/>
      <c r="E36" s="642"/>
      <c r="F36" s="643"/>
      <c r="G36" s="293"/>
      <c r="H36" s="293"/>
    </row>
    <row r="38" spans="3:28">
      <c r="I38" s="581" t="s">
        <v>152</v>
      </c>
      <c r="J38" s="581"/>
      <c r="K38" s="581"/>
    </row>
    <row r="39" spans="3:28" ht="32.25" customHeight="1">
      <c r="C39" s="644" t="s">
        <v>9</v>
      </c>
      <c r="D39" s="644"/>
      <c r="E39" s="644"/>
      <c r="F39" s="645" t="s">
        <v>92</v>
      </c>
      <c r="G39" s="645"/>
      <c r="H39" s="645"/>
      <c r="I39" s="646" t="s">
        <v>315</v>
      </c>
      <c r="J39" s="646" t="s">
        <v>105</v>
      </c>
      <c r="K39" s="644" t="s">
        <v>14</v>
      </c>
      <c r="L39" s="640"/>
    </row>
    <row r="40" spans="3:28" ht="20.25" customHeight="1">
      <c r="C40" s="644"/>
      <c r="D40" s="644"/>
      <c r="E40" s="644"/>
      <c r="F40" s="645"/>
      <c r="G40" s="645"/>
      <c r="H40" s="645"/>
      <c r="I40" s="647"/>
      <c r="J40" s="648"/>
      <c r="K40" s="644"/>
      <c r="L40" s="640"/>
    </row>
    <row r="41" spans="3:28" ht="20.25" customHeight="1">
      <c r="C41" s="644"/>
      <c r="D41" s="644"/>
      <c r="E41" s="644"/>
      <c r="F41" s="174" t="s">
        <v>149</v>
      </c>
      <c r="G41" s="174" t="s">
        <v>150</v>
      </c>
      <c r="H41" s="174" t="s">
        <v>25</v>
      </c>
      <c r="I41" s="176" t="s">
        <v>101</v>
      </c>
      <c r="J41" s="647"/>
      <c r="K41" s="644"/>
      <c r="L41" s="640"/>
      <c r="N41" s="294"/>
      <c r="AA41" s="294" t="s">
        <v>41</v>
      </c>
    </row>
    <row r="42" spans="3:28" ht="113.25" customHeight="1">
      <c r="C42" s="125" t="str">
        <f>'Datos del Proceso'!B40:B40</f>
        <v>BLOQUE No. 1</v>
      </c>
      <c r="D42" s="125" t="str">
        <f>'Datos del Proceso'!D40</f>
        <v>PROPONENTE No. 1</v>
      </c>
      <c r="E42" s="301" t="str">
        <f>'Datos del Proceso'!E40</f>
        <v>Lady Johanna Corredor Cubillos</v>
      </c>
      <c r="F42" s="302" t="s">
        <v>396</v>
      </c>
      <c r="G42" s="302" t="s">
        <v>396</v>
      </c>
      <c r="H42" s="302" t="s">
        <v>396</v>
      </c>
      <c r="I42" s="302" t="s">
        <v>396</v>
      </c>
      <c r="J42" s="302" t="s">
        <v>396</v>
      </c>
      <c r="K42" s="302" t="s">
        <v>396</v>
      </c>
      <c r="AA42" s="192">
        <v>1</v>
      </c>
      <c r="AB42" s="192" t="e">
        <f>+#REF!</f>
        <v>#REF!</v>
      </c>
    </row>
    <row r="43" spans="3:28" ht="92.25" customHeight="1">
      <c r="C43" s="125" t="str">
        <f>'Datos del Proceso'!B40:B40</f>
        <v>BLOQUE No. 1</v>
      </c>
      <c r="D43" s="125" t="str">
        <f>'Datos del Proceso'!D41</f>
        <v>PROPONENTE No. 2</v>
      </c>
      <c r="E43" s="301" t="str">
        <f>'Datos del Proceso'!E41</f>
        <v>Magda Milena Murillo Ramirez</v>
      </c>
      <c r="F43" s="302" t="s">
        <v>396</v>
      </c>
      <c r="G43" s="302" t="s">
        <v>396</v>
      </c>
      <c r="H43" s="302" t="s">
        <v>396</v>
      </c>
      <c r="I43" s="302" t="s">
        <v>396</v>
      </c>
      <c r="J43" s="302" t="s">
        <v>396</v>
      </c>
      <c r="K43" s="302" t="s">
        <v>396</v>
      </c>
      <c r="AA43" s="192">
        <v>2</v>
      </c>
      <c r="AB43" s="192" t="e">
        <f>IF(AB42&gt;0,AB42-('Datos del Proceso'!#REF!),0)</f>
        <v>#REF!</v>
      </c>
    </row>
    <row r="44" spans="3:28">
      <c r="C44" s="125" t="str">
        <f>'Datos del Proceso'!B42</f>
        <v>BLOQUE No. 2</v>
      </c>
      <c r="D44" s="125" t="str">
        <f>'Datos del Proceso'!D42</f>
        <v>PROPONENTE No. 3</v>
      </c>
      <c r="E44" s="301" t="str">
        <f>'Datos del Proceso'!E42</f>
        <v>Janier Murillo Lesmes</v>
      </c>
      <c r="F44" s="302" t="s">
        <v>396</v>
      </c>
      <c r="G44" s="302" t="s">
        <v>396</v>
      </c>
      <c r="H44" s="302" t="s">
        <v>396</v>
      </c>
      <c r="I44" s="302" t="s">
        <v>396</v>
      </c>
      <c r="J44" s="302" t="s">
        <v>396</v>
      </c>
      <c r="K44" s="302" t="s">
        <v>396</v>
      </c>
      <c r="L44" s="295"/>
      <c r="R44" s="292"/>
      <c r="AA44" s="192">
        <v>3</v>
      </c>
      <c r="AB44" s="192" t="e">
        <f>+AB43-('Datos del Proceso'!#REF!)</f>
        <v>#REF!</v>
      </c>
    </row>
    <row r="45" spans="3:28">
      <c r="C45" s="125" t="str">
        <f>'Datos del Proceso'!B42</f>
        <v>BLOQUE No. 2</v>
      </c>
      <c r="D45" s="125" t="str">
        <f>'Datos del Proceso'!D43</f>
        <v>PROPONENTE No. 4</v>
      </c>
      <c r="E45" s="301" t="str">
        <f>'Datos del Proceso'!E43</f>
        <v>Edwin Alfonso Avila Gonzalez</v>
      </c>
      <c r="F45" s="302" t="s">
        <v>396</v>
      </c>
      <c r="G45" s="302" t="s">
        <v>396</v>
      </c>
      <c r="H45" s="302" t="s">
        <v>396</v>
      </c>
      <c r="I45" s="302" t="s">
        <v>396</v>
      </c>
      <c r="J45" s="302" t="s">
        <v>396</v>
      </c>
      <c r="K45" s="302" t="s">
        <v>396</v>
      </c>
      <c r="L45" s="295"/>
      <c r="R45" s="292"/>
      <c r="AA45" s="192">
        <v>3</v>
      </c>
      <c r="AB45" s="192" t="e">
        <f>+AB44-('Datos del Proceso'!#REF!)</f>
        <v>#REF!</v>
      </c>
    </row>
    <row r="46" spans="3:28">
      <c r="C46" s="125" t="str">
        <f>'Datos del Proceso'!B44:B44</f>
        <v>BLOQUE No. 3</v>
      </c>
      <c r="D46" s="125" t="str">
        <f>'Datos del Proceso'!D44</f>
        <v>PROPONENTE No. 5</v>
      </c>
      <c r="E46" s="301" t="str">
        <f>'Datos del Proceso'!E44</f>
        <v>Mariana Mateus Medina</v>
      </c>
      <c r="F46" s="302" t="s">
        <v>396</v>
      </c>
      <c r="G46" s="302" t="s">
        <v>396</v>
      </c>
      <c r="H46" s="302" t="s">
        <v>396</v>
      </c>
      <c r="I46" s="302" t="s">
        <v>396</v>
      </c>
      <c r="J46" s="302" t="s">
        <v>396</v>
      </c>
      <c r="K46" s="302" t="s">
        <v>396</v>
      </c>
      <c r="AA46" s="192">
        <v>4</v>
      </c>
      <c r="AB46" s="192" t="e">
        <f>+AB44-('Datos del Proceso'!#REF!)</f>
        <v>#REF!</v>
      </c>
    </row>
    <row r="47" spans="3:28" ht="25.5">
      <c r="C47" s="125" t="str">
        <f>'Datos del Proceso'!B45</f>
        <v>BLOQUE No. 4</v>
      </c>
      <c r="D47" s="125" t="str">
        <f>'Datos del Proceso'!D45</f>
        <v>PROPONENTE No. 6</v>
      </c>
      <c r="E47" s="301" t="str">
        <f>'Datos del Proceso'!E45</f>
        <v>Anjhy Manuela Cañas Bermudez</v>
      </c>
      <c r="F47" s="302" t="s">
        <v>396</v>
      </c>
      <c r="G47" s="302" t="s">
        <v>396</v>
      </c>
      <c r="H47" s="302" t="s">
        <v>396</v>
      </c>
      <c r="I47" s="302" t="s">
        <v>396</v>
      </c>
      <c r="J47" s="302" t="s">
        <v>396</v>
      </c>
      <c r="K47" s="302" t="s">
        <v>396</v>
      </c>
      <c r="L47" s="295"/>
    </row>
    <row r="48" spans="3:28" ht="25.5">
      <c r="C48" s="125" t="str">
        <f>'Datos del Proceso'!B46</f>
        <v>BLOQUE No. 6</v>
      </c>
      <c r="D48" s="125" t="str">
        <f>'Datos del Proceso'!D46</f>
        <v>PROPONENTE No. 7</v>
      </c>
      <c r="E48" s="301" t="str">
        <f>'Datos del Proceso'!E46</f>
        <v>Claudia Marcela Millán Marulanda</v>
      </c>
      <c r="F48" s="302" t="s">
        <v>396</v>
      </c>
      <c r="G48" s="302" t="s">
        <v>396</v>
      </c>
      <c r="H48" s="302" t="s">
        <v>396</v>
      </c>
      <c r="I48" s="302" t="s">
        <v>396</v>
      </c>
      <c r="J48" s="302" t="s">
        <v>396</v>
      </c>
      <c r="K48" s="302" t="s">
        <v>396</v>
      </c>
      <c r="L48" s="295"/>
    </row>
    <row r="49" spans="3:14">
      <c r="C49" s="125" t="str">
        <f>'Datos del Proceso'!B47</f>
        <v>BLOQUE No. 7</v>
      </c>
      <c r="D49" s="125" t="str">
        <f>'Datos del Proceso'!D47</f>
        <v>PROPONENTE No. 8</v>
      </c>
      <c r="E49" s="301" t="str">
        <f>'Datos del Proceso'!E47</f>
        <v>Reinel Andres Pino Ordoñez</v>
      </c>
      <c r="F49" s="302" t="s">
        <v>396</v>
      </c>
      <c r="G49" s="302" t="s">
        <v>396</v>
      </c>
      <c r="H49" s="302" t="s">
        <v>396</v>
      </c>
      <c r="I49" s="302" t="s">
        <v>396</v>
      </c>
      <c r="J49" s="302" t="s">
        <v>396</v>
      </c>
      <c r="K49" s="302" t="s">
        <v>396</v>
      </c>
      <c r="L49" s="295"/>
    </row>
    <row r="50" spans="3:14" ht="25.5">
      <c r="C50" s="125" t="str">
        <f>'Datos del Proceso'!B47</f>
        <v>BLOQUE No. 7</v>
      </c>
      <c r="D50" s="125" t="str">
        <f>'Datos del Proceso'!D48</f>
        <v>PROPONENTE No. 9</v>
      </c>
      <c r="E50" s="301" t="str">
        <f>'Datos del Proceso'!E48</f>
        <v>María Angélica Rodríguez Bernal</v>
      </c>
      <c r="F50" s="302" t="s">
        <v>396</v>
      </c>
      <c r="G50" s="302" t="s">
        <v>396</v>
      </c>
      <c r="H50" s="302" t="s">
        <v>396</v>
      </c>
      <c r="I50" s="302" t="s">
        <v>396</v>
      </c>
      <c r="J50" s="302" t="s">
        <v>396</v>
      </c>
      <c r="K50" s="302" t="s">
        <v>396</v>
      </c>
      <c r="L50" s="295"/>
    </row>
    <row r="51" spans="3:14">
      <c r="C51" s="125" t="str">
        <f>'Datos del Proceso'!B47</f>
        <v>BLOQUE No. 7</v>
      </c>
      <c r="D51" s="125" t="str">
        <f>'Datos del Proceso'!D49</f>
        <v>PROPONENTE No. 10</v>
      </c>
      <c r="E51" s="301" t="str">
        <f>'Datos del Proceso'!E49</f>
        <v>Iván Alexis Martínez López</v>
      </c>
      <c r="F51" s="302" t="s">
        <v>396</v>
      </c>
      <c r="G51" s="302" t="s">
        <v>396</v>
      </c>
      <c r="H51" s="302" t="s">
        <v>396</v>
      </c>
      <c r="I51" s="302" t="s">
        <v>396</v>
      </c>
      <c r="J51" s="302" t="s">
        <v>396</v>
      </c>
      <c r="K51" s="302" t="s">
        <v>396</v>
      </c>
      <c r="L51" s="295"/>
    </row>
    <row r="52" spans="3:14" ht="25.5">
      <c r="C52" s="125" t="str">
        <f>'Datos del Proceso'!B51</f>
        <v>BLOQUE No. 8</v>
      </c>
      <c r="D52" s="125" t="str">
        <f>'Datos del Proceso'!D50</f>
        <v>PROPONENTE No. 11</v>
      </c>
      <c r="E52" s="301" t="str">
        <f>'Datos del Proceso'!E50</f>
        <v xml:space="preserve">Maria Daniela Fernanda Velásquez Barbosa  </v>
      </c>
      <c r="F52" s="302" t="s">
        <v>396</v>
      </c>
      <c r="G52" s="302" t="s">
        <v>396</v>
      </c>
      <c r="H52" s="302" t="s">
        <v>396</v>
      </c>
      <c r="I52" s="302" t="s">
        <v>396</v>
      </c>
      <c r="J52" s="302" t="s">
        <v>396</v>
      </c>
      <c r="K52" s="302" t="s">
        <v>396</v>
      </c>
      <c r="L52" s="295"/>
    </row>
    <row r="53" spans="3:14">
      <c r="C53" s="125" t="str">
        <f>'Datos del Proceso'!B51</f>
        <v>BLOQUE No. 8</v>
      </c>
      <c r="D53" s="125" t="str">
        <f>'Datos del Proceso'!D51</f>
        <v>PROPONENTE No. 12</v>
      </c>
      <c r="E53" s="301" t="str">
        <f>'Datos del Proceso'!E51</f>
        <v>Rosa Yurany Bastidas Riaño</v>
      </c>
      <c r="F53" s="302" t="s">
        <v>396</v>
      </c>
      <c r="G53" s="302" t="s">
        <v>396</v>
      </c>
      <c r="H53" s="302" t="s">
        <v>396</v>
      </c>
      <c r="I53" s="302" t="s">
        <v>396</v>
      </c>
      <c r="J53" s="302" t="s">
        <v>396</v>
      </c>
      <c r="K53" s="302" t="s">
        <v>396</v>
      </c>
      <c r="L53" s="295"/>
    </row>
    <row r="54" spans="3:14">
      <c r="C54" s="125" t="str">
        <f>'Datos del Proceso'!B52</f>
        <v>BLOQUE No. 9</v>
      </c>
      <c r="D54" s="125" t="str">
        <f>'Datos del Proceso'!D52</f>
        <v>PROPONENTE No, 13</v>
      </c>
      <c r="E54" s="301" t="str">
        <f>'Datos del Proceso'!E52</f>
        <v>Leidy Yiced Baquero Millan</v>
      </c>
      <c r="F54" s="302" t="s">
        <v>396</v>
      </c>
      <c r="G54" s="302" t="s">
        <v>396</v>
      </c>
      <c r="H54" s="302" t="s">
        <v>396</v>
      </c>
      <c r="I54" s="302" t="s">
        <v>396</v>
      </c>
      <c r="J54" s="302" t="s">
        <v>396</v>
      </c>
      <c r="K54" s="302" t="s">
        <v>396</v>
      </c>
      <c r="L54" s="295"/>
    </row>
    <row r="55" spans="3:14" ht="25.5">
      <c r="C55" s="125" t="str">
        <f>'Datos del Proceso'!B53</f>
        <v>BLOQUE No. 10</v>
      </c>
      <c r="D55" s="125" t="str">
        <f>'Datos del Proceso'!D53</f>
        <v>PROPONENTE No. 14</v>
      </c>
      <c r="E55" s="301" t="str">
        <f>'Datos del Proceso'!E53</f>
        <v>Luisa Fernanda Salcedo Novoa</v>
      </c>
      <c r="F55" s="302" t="s">
        <v>396</v>
      </c>
      <c r="G55" s="302" t="s">
        <v>396</v>
      </c>
      <c r="H55" s="302" t="s">
        <v>396</v>
      </c>
      <c r="I55" s="302" t="s">
        <v>396</v>
      </c>
      <c r="J55" s="302" t="s">
        <v>396</v>
      </c>
      <c r="K55" s="302" t="s">
        <v>396</v>
      </c>
      <c r="L55" s="295"/>
    </row>
    <row r="56" spans="3:14" ht="15.75" customHeight="1" thickBot="1">
      <c r="C56" s="296"/>
      <c r="D56" s="171"/>
      <c r="E56" s="303"/>
      <c r="F56" s="304"/>
      <c r="G56" s="110"/>
      <c r="H56" s="304"/>
      <c r="I56" s="304"/>
      <c r="J56" s="304"/>
      <c r="K56" s="173"/>
      <c r="M56" s="294"/>
      <c r="N56" s="294"/>
    </row>
    <row r="57" spans="3:14">
      <c r="N57" s="294"/>
    </row>
    <row r="58" spans="3:14">
      <c r="C58" s="172"/>
      <c r="D58" s="172"/>
    </row>
    <row r="60" spans="3:14">
      <c r="C60" s="172"/>
      <c r="D60" s="172"/>
      <c r="K60" s="169"/>
    </row>
  </sheetData>
  <mergeCells count="20">
    <mergeCell ref="L39:L41"/>
    <mergeCell ref="C1:E4"/>
    <mergeCell ref="F1:J4"/>
    <mergeCell ref="K1:K2"/>
    <mergeCell ref="K3:K4"/>
    <mergeCell ref="C9:K9"/>
    <mergeCell ref="C10:K10"/>
    <mergeCell ref="C11:K11"/>
    <mergeCell ref="C36:F36"/>
    <mergeCell ref="C39:E41"/>
    <mergeCell ref="K39:K41"/>
    <mergeCell ref="I38:K38"/>
    <mergeCell ref="F39:H40"/>
    <mergeCell ref="I39:I40"/>
    <mergeCell ref="J39:J41"/>
    <mergeCell ref="O11:R11"/>
    <mergeCell ref="C12:K12"/>
    <mergeCell ref="O12:R12"/>
    <mergeCell ref="C13:K13"/>
    <mergeCell ref="E16:J16"/>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PORTADA</vt:lpstr>
      <vt:lpstr>Datos del Proceso</vt:lpstr>
      <vt:lpstr>Evaluación Juridíca</vt:lpstr>
      <vt:lpstr>Acreditación de ExperienciaGene</vt:lpstr>
      <vt:lpstr>PONDERABLES</vt:lpstr>
      <vt:lpstr>Hoja1</vt:lpstr>
      <vt:lpstr>Hoja Resumen</vt:lpstr>
      <vt:lpstr>Hoja3</vt:lpstr>
      <vt:lpstr>Acreditaciòn Experiencia Especi</vt:lpstr>
      <vt:lpstr>Capacidad Financiera</vt:lpstr>
      <vt:lpstr>Hoja2</vt:lpstr>
      <vt:lpstr>'Acreditación de ExperienciaGene'!Área_de_impresión</vt:lpstr>
      <vt:lpstr>'Capacidad Financiera'!Área_de_impresión</vt:lpstr>
      <vt:lpstr>'Evaluación Juridíca'!Área_de_impresión</vt:lpstr>
      <vt:lpstr>'Hoja Resumen'!Área_de_impresión</vt:lpstr>
      <vt:lpstr>PONDERABLES!Área_de_impresión</vt:lpstr>
      <vt:lpstr>PORTADA!Área_de_impresión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VARGAS</dc:creator>
  <cp:keywords/>
  <dc:description/>
  <cp:lastModifiedBy>Rosa Angela Varon Chavez</cp:lastModifiedBy>
  <cp:revision/>
  <dcterms:created xsi:type="dcterms:W3CDTF">2024-04-09T21:37:13Z</dcterms:created>
  <dcterms:modified xsi:type="dcterms:W3CDTF">2025-09-24T17:11:27Z</dcterms:modified>
  <cp:category/>
  <cp:contentStatus/>
</cp:coreProperties>
</file>