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24"/>
  <workbookPr defaultThemeVersion="166925"/>
  <mc:AlternateContent xmlns:mc="http://schemas.openxmlformats.org/markup-compatibility/2006">
    <mc:Choice Requires="x15">
      <x15ac:absPath xmlns:x15ac="http://schemas.microsoft.com/office/spreadsheetml/2010/11/ac" url="https://adrgov-my.sharepoint.com/personal/henith_pantevez_adr_gov_co/Documents/Henith/Documentos/Cuentas de cobro 2025/9. Septiembre/"/>
    </mc:Choice>
  </mc:AlternateContent>
  <xr:revisionPtr revIDLastSave="43" documentId="8_{609EBD6C-A022-7240-810E-4B57690D584C}" xr6:coauthVersionLast="47" xr6:coauthVersionMax="47" xr10:uidLastSave="{DC8235BB-F92E-F445-A943-97D042AF35A8}"/>
  <bookViews>
    <workbookView xWindow="220" yWindow="900" windowWidth="26940" windowHeight="16600" activeTab="1" xr2:uid="{FF149592-8325-0F44-A74A-77E74FC070EB}"/>
  </bookViews>
  <sheets>
    <sheet name="Metodología" sheetId="10" r:id="rId1"/>
    <sheet name="Mapa" sheetId="5" r:id="rId2"/>
    <sheet name="Controles" sheetId="7" r:id="rId3"/>
    <sheet name="Inter com" sheetId="8" r:id="rId4"/>
    <sheet name="Gestion Cambio" sheetId="11" r:id="rId5"/>
    <sheet name="Resumen" sheetId="6" state="hidden" r:id="rId6"/>
  </sheets>
  <externalReferences>
    <externalReference r:id="rId7"/>
    <externalReference r:id="rId8"/>
    <externalReference r:id="rId9"/>
    <externalReference r:id="rId10"/>
    <externalReference r:id="rId11"/>
    <externalReference r:id="rId12"/>
    <externalReference r:id="rId13"/>
    <externalReference r:id="rId14"/>
  </externalReferences>
  <definedNames>
    <definedName name="_xlnm._FilterDatabase" localSheetId="2" hidden="1">Controles!$A$3:$AL$79</definedName>
    <definedName name="_xlnm._FilterDatabase" localSheetId="3" hidden="1">'Inter com'!$A$3:$V$52</definedName>
    <definedName name="_xlnm._FilterDatabase" localSheetId="1" hidden="1">Mapa!$A$3:$BG$96</definedName>
    <definedName name="APLICACIÓN">'[1]Listas Nuevas'!$R$2:$R$4</definedName>
    <definedName name="CID">'[1]Listas Nuevas'!$AM$3:$AM$9</definedName>
    <definedName name="Contexto_Externo">'[1]Listas Nuevas'!$A$2:$A$7</definedName>
    <definedName name="Contexto_Interno">'[1]Listas Nuevas'!$B$2:$B$7</definedName>
    <definedName name="Contexto_Proceso">'[1]Listas Nuevas'!$C$2:$C$8</definedName>
    <definedName name="DelProceso">[2]Hoja2!$F$4:$F$10</definedName>
    <definedName name="EJECUCIÓN">'[1]Listas Nuevas'!$T$2:$T$4</definedName>
    <definedName name="Externo">[2]Hoja2!$E$4:$E$9</definedName>
    <definedName name="FRECUENCIA">'[1]Listas Nuevas'!$L$2:$L$6</definedName>
    <definedName name="IMPB">'[3]Mapa de calor'!$F$12:$K$12</definedName>
    <definedName name="IMPLEMENTACIÓN">'[3]Mapa de calor'!$B$7:$C$9</definedName>
    <definedName name="Interno">[2]Hoja2!$D$4:$D$9</definedName>
    <definedName name="otratamiento">'[3]Mapas de calor'!$K$26:$L$29</definedName>
    <definedName name="Personas" localSheetId="0">#REF!</definedName>
    <definedName name="Personas">#REF!</definedName>
    <definedName name="PROB">'[3]Mapa de calor'!$F$12:$F$17</definedName>
    <definedName name="PROCESO">'[1]Listas Nuevas'!$AR$3:$AR$23</definedName>
    <definedName name="Riesgo_de_Corrupción">'[1]Listas Nuevas'!$H$10:$J$10</definedName>
    <definedName name="Riesgo_General">'[1]Listas Nuevas'!$F$11:$J$11</definedName>
    <definedName name="RINHERENTE">'[3]Mapa de calor'!$F$12:$K$17</definedName>
    <definedName name="SeguridadInformacion">[3]!SInformacion[Columna1]</definedName>
    <definedName name="TCONTROL">'[3]Mapa de calor'!$B$2:$D$5</definedName>
    <definedName name="TIPO_CONTROL">'[1]Listas Nuevas'!$P$2:$P$3</definedName>
    <definedName name="TIPO_RIESGO">'[4]Listas Nuevas'!#REF!</definedName>
    <definedName name="TIPOLOGÍA">'[1]Listas Nuevas'!$E$2:$E$11</definedName>
  </definedNames>
  <calcPr calcId="191029"/>
  <pivotCaches>
    <pivotCache cacheId="2" r:id="rId1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C66" i="5" l="1"/>
  <c r="BE66" i="5" s="1"/>
  <c r="BD66" i="5"/>
  <c r="BF66" i="5"/>
  <c r="T9" i="8"/>
  <c r="S9" i="8"/>
  <c r="R9" i="8"/>
  <c r="O9" i="8"/>
  <c r="U9" i="8" s="1"/>
  <c r="T8" i="8"/>
  <c r="S8" i="8"/>
  <c r="R8" i="8"/>
  <c r="O8" i="8"/>
  <c r="U8" i="8" s="1"/>
  <c r="A8" i="8"/>
  <c r="T7" i="8"/>
  <c r="S7" i="8"/>
  <c r="R7" i="8"/>
  <c r="O7" i="8"/>
  <c r="U7" i="8" s="1"/>
  <c r="A7" i="8"/>
  <c r="A6" i="8" s="1"/>
  <c r="A5" i="8" s="1"/>
  <c r="A4" i="8" s="1"/>
  <c r="T6" i="8"/>
  <c r="S6" i="8"/>
  <c r="R6" i="8"/>
  <c r="O6" i="8"/>
  <c r="U6" i="8" s="1"/>
  <c r="T5" i="8"/>
  <c r="S5" i="8"/>
  <c r="R5" i="8"/>
  <c r="O5" i="8"/>
  <c r="U5" i="8" s="1"/>
  <c r="T4" i="8"/>
  <c r="S4" i="8"/>
  <c r="R4" i="8"/>
  <c r="O4" i="8"/>
  <c r="U4" i="8" s="1"/>
  <c r="AK10" i="7"/>
  <c r="AK9" i="7"/>
  <c r="A9" i="7"/>
  <c r="A8" i="7" s="1"/>
  <c r="A7" i="7" s="1"/>
  <c r="A6" i="7" s="1"/>
  <c r="A5" i="7" s="1"/>
  <c r="A4" i="7" s="1"/>
  <c r="AK8" i="7"/>
  <c r="AK7" i="7"/>
  <c r="AK6" i="7"/>
  <c r="AK5" i="7"/>
  <c r="AK4" i="7"/>
  <c r="BF10" i="5"/>
  <c r="AD10" i="5" s="1"/>
  <c r="BE10" i="5"/>
  <c r="BD10" i="5"/>
  <c r="BC10" i="5"/>
  <c r="X10" i="5"/>
  <c r="Y10" i="5" s="1"/>
  <c r="A9" i="5"/>
  <c r="A8" i="5" s="1"/>
  <c r="A7" i="5" s="1"/>
  <c r="A6" i="5" s="1"/>
  <c r="A5" i="5" s="1"/>
  <c r="A4" i="5" s="1"/>
  <c r="BF9" i="5"/>
  <c r="BE9" i="5"/>
  <c r="AC9" i="5" s="1"/>
  <c r="BD9" i="5"/>
  <c r="BC9" i="5"/>
  <c r="X9" i="5"/>
  <c r="Y9" i="5" s="1"/>
  <c r="BF8" i="5"/>
  <c r="BE8" i="5"/>
  <c r="AC8" i="5" s="1"/>
  <c r="BD8" i="5"/>
  <c r="BC8" i="5"/>
  <c r="X8" i="5"/>
  <c r="Y8" i="5" s="1"/>
  <c r="BF7" i="5"/>
  <c r="BE7" i="5"/>
  <c r="AC7" i="5" s="1"/>
  <c r="BD7" i="5"/>
  <c r="BC7" i="5"/>
  <c r="X7" i="5"/>
  <c r="Y7" i="5" s="1"/>
  <c r="BF6" i="5"/>
  <c r="BE6" i="5"/>
  <c r="AC6" i="5" s="1"/>
  <c r="BD6" i="5"/>
  <c r="BC6" i="5"/>
  <c r="X6" i="5"/>
  <c r="Y6" i="5" s="1"/>
  <c r="BF5" i="5"/>
  <c r="BE5" i="5"/>
  <c r="AC5" i="5" s="1"/>
  <c r="BD5" i="5"/>
  <c r="BC5" i="5"/>
  <c r="X5" i="5"/>
  <c r="Y5" i="5" s="1"/>
  <c r="BF4" i="5"/>
  <c r="BE4" i="5"/>
  <c r="AC4" i="5" s="1"/>
  <c r="BD4" i="5"/>
  <c r="BC4" i="5"/>
  <c r="X4" i="5"/>
  <c r="Y4" i="5" s="1"/>
  <c r="T21" i="8"/>
  <c r="S21" i="8"/>
  <c r="R21" i="8"/>
  <c r="O21" i="8"/>
  <c r="U21" i="8" s="1"/>
  <c r="T20" i="8"/>
  <c r="S20" i="8"/>
  <c r="R20" i="8"/>
  <c r="O20" i="8"/>
  <c r="U20" i="8" s="1"/>
  <c r="A20" i="8"/>
  <c r="A19" i="8" s="1"/>
  <c r="A18" i="8" s="1"/>
  <c r="A17" i="8" s="1"/>
  <c r="A16" i="8" s="1"/>
  <c r="A15" i="8" s="1"/>
  <c r="A14" i="8" s="1"/>
  <c r="A13" i="8" s="1"/>
  <c r="A12" i="8" s="1"/>
  <c r="A11" i="8" s="1"/>
  <c r="A10" i="8" s="1"/>
  <c r="T19" i="8"/>
  <c r="S19" i="8"/>
  <c r="R19" i="8"/>
  <c r="O19" i="8"/>
  <c r="U19" i="8" s="1"/>
  <c r="T18" i="8"/>
  <c r="S18" i="8"/>
  <c r="R18" i="8"/>
  <c r="O18" i="8"/>
  <c r="U18" i="8" s="1"/>
  <c r="T17" i="8"/>
  <c r="S17" i="8"/>
  <c r="R17" i="8"/>
  <c r="O17" i="8"/>
  <c r="U17" i="8" s="1"/>
  <c r="T16" i="8"/>
  <c r="S16" i="8"/>
  <c r="R16" i="8"/>
  <c r="O16" i="8"/>
  <c r="U16" i="8" s="1"/>
  <c r="T15" i="8"/>
  <c r="S15" i="8"/>
  <c r="R15" i="8"/>
  <c r="O15" i="8"/>
  <c r="U15" i="8" s="1"/>
  <c r="T14" i="8"/>
  <c r="S14" i="8"/>
  <c r="R14" i="8"/>
  <c r="O14" i="8"/>
  <c r="U14" i="8" s="1"/>
  <c r="T13" i="8"/>
  <c r="S13" i="8"/>
  <c r="R13" i="8"/>
  <c r="O13" i="8"/>
  <c r="U13" i="8" s="1"/>
  <c r="T12" i="8"/>
  <c r="S12" i="8"/>
  <c r="R12" i="8"/>
  <c r="O12" i="8"/>
  <c r="U12" i="8" s="1"/>
  <c r="T11" i="8"/>
  <c r="S11" i="8"/>
  <c r="R11" i="8"/>
  <c r="O11" i="8"/>
  <c r="U11" i="8" s="1"/>
  <c r="T10" i="8"/>
  <c r="S10" i="8"/>
  <c r="R10" i="8"/>
  <c r="O10" i="8"/>
  <c r="U10" i="8" s="1"/>
  <c r="AK17" i="7"/>
  <c r="AK16" i="7"/>
  <c r="A16" i="7"/>
  <c r="A15" i="7" s="1"/>
  <c r="A14" i="7" s="1"/>
  <c r="A13" i="7" s="1"/>
  <c r="A12" i="7" s="1"/>
  <c r="A11" i="7" s="1"/>
  <c r="AK15" i="7"/>
  <c r="AK14" i="7"/>
  <c r="AK13" i="7"/>
  <c r="AK12" i="7"/>
  <c r="AK11" i="7"/>
  <c r="BF35" i="5"/>
  <c r="AD35" i="5" s="1"/>
  <c r="BE35" i="5"/>
  <c r="BD35" i="5"/>
  <c r="BC35" i="5"/>
  <c r="X35" i="5"/>
  <c r="Y35" i="5" s="1"/>
  <c r="BF34" i="5"/>
  <c r="AD34" i="5" s="1"/>
  <c r="BE34" i="5"/>
  <c r="BD34" i="5"/>
  <c r="BC34" i="5"/>
  <c r="X34" i="5"/>
  <c r="Y34" i="5" s="1"/>
  <c r="A34" i="5"/>
  <c r="A33" i="5" s="1"/>
  <c r="A32" i="5" s="1"/>
  <c r="A31" i="5" s="1"/>
  <c r="A30" i="5" s="1"/>
  <c r="A29" i="5" s="1"/>
  <c r="A28" i="5" s="1"/>
  <c r="A27" i="5" s="1"/>
  <c r="A26" i="5" s="1"/>
  <c r="A25" i="5" s="1"/>
  <c r="A24" i="5" s="1"/>
  <c r="A23" i="5" s="1"/>
  <c r="A22" i="5" s="1"/>
  <c r="A21" i="5" s="1"/>
  <c r="A20" i="5" s="1"/>
  <c r="A19" i="5" s="1"/>
  <c r="A18" i="5" s="1"/>
  <c r="A17" i="5" s="1"/>
  <c r="A16" i="5" s="1"/>
  <c r="A15" i="5" s="1"/>
  <c r="A14" i="5" s="1"/>
  <c r="A13" i="5" s="1"/>
  <c r="A12" i="5" s="1"/>
  <c r="A11" i="5" s="1"/>
  <c r="BF33" i="5"/>
  <c r="AD33" i="5" s="1"/>
  <c r="BE33" i="5"/>
  <c r="BD33" i="5"/>
  <c r="BC33" i="5"/>
  <c r="X33" i="5"/>
  <c r="Y33" i="5" s="1"/>
  <c r="BF32" i="5"/>
  <c r="AD32" i="5" s="1"/>
  <c r="BE32" i="5"/>
  <c r="BD32" i="5"/>
  <c r="BC32" i="5"/>
  <c r="X32" i="5"/>
  <c r="Y32" i="5" s="1"/>
  <c r="BF31" i="5"/>
  <c r="AD31" i="5" s="1"/>
  <c r="BE31" i="5"/>
  <c r="BD31" i="5"/>
  <c r="BC31" i="5"/>
  <c r="X31" i="5"/>
  <c r="Y31" i="5" s="1"/>
  <c r="BF30" i="5"/>
  <c r="AD30" i="5" s="1"/>
  <c r="BE30" i="5"/>
  <c r="BD30" i="5"/>
  <c r="BC30" i="5"/>
  <c r="X30" i="5"/>
  <c r="Y30" i="5" s="1"/>
  <c r="BF29" i="5"/>
  <c r="AD29" i="5" s="1"/>
  <c r="BE29" i="5"/>
  <c r="BD29" i="5"/>
  <c r="BC29" i="5"/>
  <c r="X29" i="5"/>
  <c r="Y29" i="5" s="1"/>
  <c r="BF28" i="5"/>
  <c r="AD28" i="5" s="1"/>
  <c r="BE28" i="5"/>
  <c r="BD28" i="5"/>
  <c r="BC28" i="5"/>
  <c r="X28" i="5"/>
  <c r="Y28" i="5" s="1"/>
  <c r="AE27" i="5"/>
  <c r="AF27" i="5" s="1"/>
  <c r="AD27" i="5"/>
  <c r="AC27" i="5"/>
  <c r="X27" i="5"/>
  <c r="Y27" i="5" s="1"/>
  <c r="AE26" i="5"/>
  <c r="AF26" i="5" s="1"/>
  <c r="AD26" i="5"/>
  <c r="AC26" i="5"/>
  <c r="X26" i="5"/>
  <c r="Y26" i="5" s="1"/>
  <c r="AE25" i="5"/>
  <c r="AF25" i="5" s="1"/>
  <c r="AD25" i="5"/>
  <c r="AC25" i="5"/>
  <c r="X25" i="5"/>
  <c r="Y25" i="5" s="1"/>
  <c r="AE24" i="5"/>
  <c r="AF24" i="5" s="1"/>
  <c r="AD24" i="5"/>
  <c r="AC24" i="5"/>
  <c r="X24" i="5"/>
  <c r="Y24" i="5" s="1"/>
  <c r="AE23" i="5"/>
  <c r="AF23" i="5" s="1"/>
  <c r="AD23" i="5"/>
  <c r="AC23" i="5"/>
  <c r="X23" i="5"/>
  <c r="Y23" i="5" s="1"/>
  <c r="AE22" i="5"/>
  <c r="AF22" i="5" s="1"/>
  <c r="AD22" i="5"/>
  <c r="AC22" i="5"/>
  <c r="X22" i="5"/>
  <c r="Y22" i="5" s="1"/>
  <c r="AE21" i="5"/>
  <c r="AF21" i="5" s="1"/>
  <c r="AD21" i="5"/>
  <c r="AC21" i="5"/>
  <c r="X21" i="5"/>
  <c r="Y21" i="5" s="1"/>
  <c r="AE20" i="5"/>
  <c r="AF20" i="5" s="1"/>
  <c r="AD20" i="5"/>
  <c r="AC20" i="5"/>
  <c r="X20" i="5"/>
  <c r="Y20" i="5" s="1"/>
  <c r="AE19" i="5"/>
  <c r="AF19" i="5" s="1"/>
  <c r="AD19" i="5"/>
  <c r="AC19" i="5"/>
  <c r="X19" i="5"/>
  <c r="Y19" i="5" s="1"/>
  <c r="AE18" i="5"/>
  <c r="AF18" i="5" s="1"/>
  <c r="AD18" i="5"/>
  <c r="AC18" i="5"/>
  <c r="X18" i="5"/>
  <c r="Y18" i="5" s="1"/>
  <c r="AE17" i="5"/>
  <c r="AF17" i="5" s="1"/>
  <c r="AD17" i="5"/>
  <c r="AC17" i="5"/>
  <c r="X17" i="5"/>
  <c r="Y17" i="5" s="1"/>
  <c r="AE16" i="5"/>
  <c r="AF16" i="5" s="1"/>
  <c r="AD16" i="5"/>
  <c r="AC16" i="5"/>
  <c r="X16" i="5"/>
  <c r="Y16" i="5" s="1"/>
  <c r="AE15" i="5"/>
  <c r="AF15" i="5" s="1"/>
  <c r="AD15" i="5"/>
  <c r="AC15" i="5"/>
  <c r="X15" i="5"/>
  <c r="Y15" i="5" s="1"/>
  <c r="AE14" i="5"/>
  <c r="AF14" i="5" s="1"/>
  <c r="AD14" i="5"/>
  <c r="AC14" i="5"/>
  <c r="X14" i="5"/>
  <c r="Y14" i="5" s="1"/>
  <c r="AE13" i="5"/>
  <c r="AF13" i="5" s="1"/>
  <c r="AD13" i="5"/>
  <c r="AC13" i="5"/>
  <c r="X13" i="5"/>
  <c r="Y13" i="5" s="1"/>
  <c r="AE12" i="5"/>
  <c r="AF12" i="5" s="1"/>
  <c r="AD12" i="5"/>
  <c r="AC12" i="5"/>
  <c r="X12" i="5"/>
  <c r="Y12" i="5" s="1"/>
  <c r="AE11" i="5"/>
  <c r="AF11" i="5" s="1"/>
  <c r="AD11" i="5"/>
  <c r="AC11" i="5"/>
  <c r="X11" i="5"/>
  <c r="Y11" i="5" s="1"/>
  <c r="AG21" i="5" l="1"/>
  <c r="AE8" i="5"/>
  <c r="AG13" i="5"/>
  <c r="AE4" i="5"/>
  <c r="AG4" i="5" s="1"/>
  <c r="AE7" i="5"/>
  <c r="AF7" i="5" s="1"/>
  <c r="AE10" i="5"/>
  <c r="AF10" i="5" s="1"/>
  <c r="AG17" i="5"/>
  <c r="AE30" i="5"/>
  <c r="AG30" i="5" s="1"/>
  <c r="AE35" i="5"/>
  <c r="AG35" i="5" s="1"/>
  <c r="AC10" i="5"/>
  <c r="AG25" i="5"/>
  <c r="AE28" i="5"/>
  <c r="AF28" i="5" s="1"/>
  <c r="AG26" i="5"/>
  <c r="AG11" i="5"/>
  <c r="AG19" i="5"/>
  <c r="AG23" i="5"/>
  <c r="AG27" i="5"/>
  <c r="AE5" i="5"/>
  <c r="AF5" i="5" s="1"/>
  <c r="AE9" i="5"/>
  <c r="AF9" i="5" s="1"/>
  <c r="AG14" i="5"/>
  <c r="AG18" i="5"/>
  <c r="AG22" i="5"/>
  <c r="AE6" i="5"/>
  <c r="AF6" i="5" s="1"/>
  <c r="AG15" i="5"/>
  <c r="AG12" i="5"/>
  <c r="AG16" i="5"/>
  <c r="AG20" i="5"/>
  <c r="AG24" i="5"/>
  <c r="AE29" i="5"/>
  <c r="AF29" i="5" s="1"/>
  <c r="AE32" i="5"/>
  <c r="AG32" i="5" s="1"/>
  <c r="AE34" i="5"/>
  <c r="AF34" i="5" s="1"/>
  <c r="AF8" i="5"/>
  <c r="AG8" i="5"/>
  <c r="AE33" i="5"/>
  <c r="AG33" i="5" s="1"/>
  <c r="AD4" i="5"/>
  <c r="AD5" i="5"/>
  <c r="AD6" i="5"/>
  <c r="AD7" i="5"/>
  <c r="AD8" i="5"/>
  <c r="AD9" i="5"/>
  <c r="AC35" i="5"/>
  <c r="AE31" i="5"/>
  <c r="AF31" i="5" s="1"/>
  <c r="AC28" i="5"/>
  <c r="AC29" i="5"/>
  <c r="AC30" i="5"/>
  <c r="AC31" i="5"/>
  <c r="AC32" i="5"/>
  <c r="AC33" i="5"/>
  <c r="AC34" i="5"/>
  <c r="AG10" i="5" l="1"/>
  <c r="AG7" i="5"/>
  <c r="AG28" i="5"/>
  <c r="AF4" i="5"/>
  <c r="AF32" i="5"/>
  <c r="AG29" i="5"/>
  <c r="AF35" i="5"/>
  <c r="AF33" i="5"/>
  <c r="AG5" i="5"/>
  <c r="AF30" i="5"/>
  <c r="AG31" i="5"/>
  <c r="AG34" i="5"/>
  <c r="AG6" i="5"/>
  <c r="AG9" i="5"/>
  <c r="AK48" i="7"/>
  <c r="AK47" i="7"/>
  <c r="A47" i="7"/>
  <c r="A46" i="7" s="1"/>
  <c r="A45" i="7" s="1"/>
  <c r="A44" i="7" s="1"/>
  <c r="A43" i="7" s="1"/>
  <c r="A42" i="7" s="1"/>
  <c r="A41" i="7" s="1"/>
  <c r="A40" i="7" s="1"/>
  <c r="A39" i="7" s="1"/>
  <c r="A38" i="7" s="1"/>
  <c r="A37" i="7" s="1"/>
  <c r="A36" i="7" s="1"/>
  <c r="A35" i="7" s="1"/>
  <c r="A34" i="7" s="1"/>
  <c r="A33" i="7" s="1"/>
  <c r="A32" i="7" s="1"/>
  <c r="A31" i="7" s="1"/>
  <c r="A30" i="7" s="1"/>
  <c r="A29" i="7" s="1"/>
  <c r="A28" i="7" s="1"/>
  <c r="A27" i="7" s="1"/>
  <c r="A26" i="7" s="1"/>
  <c r="A25" i="7" s="1"/>
  <c r="A24" i="7" s="1"/>
  <c r="A23" i="7" s="1"/>
  <c r="A22" i="7" s="1"/>
  <c r="A21" i="7" s="1"/>
  <c r="A20" i="7" s="1"/>
  <c r="A19" i="7" s="1"/>
  <c r="A18" i="7" s="1"/>
  <c r="AK46" i="7"/>
  <c r="AK45" i="7"/>
  <c r="AK44" i="7"/>
  <c r="AK43" i="7"/>
  <c r="AK42" i="7"/>
  <c r="AK41" i="7"/>
  <c r="AK40" i="7"/>
  <c r="AK39" i="7"/>
  <c r="AK38" i="7"/>
  <c r="AK37" i="7"/>
  <c r="AK36" i="7"/>
  <c r="AK35" i="7"/>
  <c r="AK34" i="7"/>
  <c r="AK33" i="7"/>
  <c r="AK32" i="7"/>
  <c r="AK31" i="7"/>
  <c r="AK30" i="7"/>
  <c r="AK29" i="7"/>
  <c r="AK28" i="7"/>
  <c r="AK27" i="7"/>
  <c r="AK26" i="7"/>
  <c r="AK25" i="7"/>
  <c r="AK24" i="7"/>
  <c r="AK23" i="7"/>
  <c r="AK22" i="7"/>
  <c r="AK21" i="7"/>
  <c r="AK20" i="7"/>
  <c r="AK19" i="7"/>
  <c r="AK18" i="7"/>
  <c r="BF65" i="5"/>
  <c r="AD65" i="5" s="1"/>
  <c r="BE65" i="5"/>
  <c r="AC65" i="5" s="1"/>
  <c r="BD65" i="5"/>
  <c r="BC65" i="5"/>
  <c r="X65" i="5"/>
  <c r="Y65" i="5" s="1"/>
  <c r="A64" i="5"/>
  <c r="A63" i="5" s="1"/>
  <c r="A62" i="5" s="1"/>
  <c r="A61" i="5" s="1"/>
  <c r="A60" i="5" s="1"/>
  <c r="A59" i="5" s="1"/>
  <c r="A58" i="5" s="1"/>
  <c r="A57" i="5" s="1"/>
  <c r="A56" i="5" s="1"/>
  <c r="A55" i="5" s="1"/>
  <c r="A54" i="5" s="1"/>
  <c r="A53" i="5" s="1"/>
  <c r="A52" i="5" s="1"/>
  <c r="A51" i="5" s="1"/>
  <c r="A50" i="5" s="1"/>
  <c r="A49" i="5" s="1"/>
  <c r="A48" i="5" s="1"/>
  <c r="A47" i="5" s="1"/>
  <c r="A46" i="5" s="1"/>
  <c r="A45" i="5" s="1"/>
  <c r="A44" i="5" s="1"/>
  <c r="A43" i="5" s="1"/>
  <c r="A42" i="5" s="1"/>
  <c r="A41" i="5" s="1"/>
  <c r="A40" i="5" s="1"/>
  <c r="A39" i="5" s="1"/>
  <c r="A38" i="5" s="1"/>
  <c r="A37" i="5" s="1"/>
  <c r="A36" i="5" s="1"/>
  <c r="BF64" i="5"/>
  <c r="AD64" i="5" s="1"/>
  <c r="BE64" i="5"/>
  <c r="AC64" i="5" s="1"/>
  <c r="BD64" i="5"/>
  <c r="BC64" i="5"/>
  <c r="X64" i="5"/>
  <c r="Y64" i="5" s="1"/>
  <c r="BF63" i="5"/>
  <c r="AD63" i="5" s="1"/>
  <c r="BE63" i="5"/>
  <c r="AC63" i="5" s="1"/>
  <c r="BD63" i="5"/>
  <c r="BC63" i="5"/>
  <c r="X63" i="5"/>
  <c r="Y63" i="5" s="1"/>
  <c r="BF62" i="5"/>
  <c r="AD62" i="5" s="1"/>
  <c r="BE62" i="5"/>
  <c r="AC62" i="5" s="1"/>
  <c r="BD62" i="5"/>
  <c r="BC62" i="5"/>
  <c r="X62" i="5"/>
  <c r="Y62" i="5" s="1"/>
  <c r="BF61" i="5"/>
  <c r="AD61" i="5" s="1"/>
  <c r="BE61" i="5"/>
  <c r="AC61" i="5" s="1"/>
  <c r="BD61" i="5"/>
  <c r="BC61" i="5"/>
  <c r="X61" i="5"/>
  <c r="Y61" i="5" s="1"/>
  <c r="BF60" i="5"/>
  <c r="AD60" i="5" s="1"/>
  <c r="BE60" i="5"/>
  <c r="AC60" i="5" s="1"/>
  <c r="BD60" i="5"/>
  <c r="BC60" i="5"/>
  <c r="X60" i="5"/>
  <c r="Y60" i="5" s="1"/>
  <c r="BF59" i="5"/>
  <c r="AD59" i="5" s="1"/>
  <c r="BE59" i="5"/>
  <c r="AC59" i="5" s="1"/>
  <c r="BD59" i="5"/>
  <c r="BC59" i="5"/>
  <c r="X59" i="5"/>
  <c r="Y59" i="5" s="1"/>
  <c r="BF58" i="5"/>
  <c r="AD58" i="5" s="1"/>
  <c r="BE58" i="5"/>
  <c r="AC58" i="5" s="1"/>
  <c r="BD58" i="5"/>
  <c r="BC58" i="5"/>
  <c r="X58" i="5"/>
  <c r="Y58" i="5" s="1"/>
  <c r="BF57" i="5"/>
  <c r="AD57" i="5" s="1"/>
  <c r="BE57" i="5"/>
  <c r="AC57" i="5" s="1"/>
  <c r="BD57" i="5"/>
  <c r="BC57" i="5"/>
  <c r="X57" i="5"/>
  <c r="Y57" i="5" s="1"/>
  <c r="BF56" i="5"/>
  <c r="AD56" i="5" s="1"/>
  <c r="BE56" i="5"/>
  <c r="AC56" i="5" s="1"/>
  <c r="BD56" i="5"/>
  <c r="BC56" i="5"/>
  <c r="X56" i="5"/>
  <c r="Y56" i="5" s="1"/>
  <c r="BF55" i="5"/>
  <c r="AD55" i="5" s="1"/>
  <c r="BE55" i="5"/>
  <c r="AC55" i="5" s="1"/>
  <c r="BD55" i="5"/>
  <c r="BC55" i="5"/>
  <c r="X55" i="5"/>
  <c r="Y55" i="5" s="1"/>
  <c r="BF54" i="5"/>
  <c r="AD54" i="5" s="1"/>
  <c r="BE54" i="5"/>
  <c r="AC54" i="5" s="1"/>
  <c r="BD54" i="5"/>
  <c r="BC54" i="5"/>
  <c r="X54" i="5"/>
  <c r="Y54" i="5" s="1"/>
  <c r="BF53" i="5"/>
  <c r="AD53" i="5" s="1"/>
  <c r="BE53" i="5"/>
  <c r="AC53" i="5" s="1"/>
  <c r="BD53" i="5"/>
  <c r="BC53" i="5"/>
  <c r="X53" i="5"/>
  <c r="Y53" i="5" s="1"/>
  <c r="BF52" i="5"/>
  <c r="AD52" i="5" s="1"/>
  <c r="BE52" i="5"/>
  <c r="AC52" i="5" s="1"/>
  <c r="BD52" i="5"/>
  <c r="BC52" i="5"/>
  <c r="X52" i="5"/>
  <c r="Y52" i="5" s="1"/>
  <c r="BF51" i="5"/>
  <c r="AD51" i="5" s="1"/>
  <c r="BE51" i="5"/>
  <c r="AC51" i="5" s="1"/>
  <c r="BD51" i="5"/>
  <c r="BC51" i="5"/>
  <c r="X51" i="5"/>
  <c r="Y51" i="5" s="1"/>
  <c r="BF50" i="5"/>
  <c r="AD50" i="5" s="1"/>
  <c r="BE50" i="5"/>
  <c r="AC50" i="5" s="1"/>
  <c r="BD50" i="5"/>
  <c r="BC50" i="5"/>
  <c r="X50" i="5"/>
  <c r="Y50" i="5" s="1"/>
  <c r="BF49" i="5"/>
  <c r="AD49" i="5" s="1"/>
  <c r="BE49" i="5"/>
  <c r="AC49" i="5" s="1"/>
  <c r="BD49" i="5"/>
  <c r="BC49" i="5"/>
  <c r="X49" i="5"/>
  <c r="Y49" i="5" s="1"/>
  <c r="BF48" i="5"/>
  <c r="AD48" i="5" s="1"/>
  <c r="BE48" i="5"/>
  <c r="AC48" i="5" s="1"/>
  <c r="BD48" i="5"/>
  <c r="BC48" i="5"/>
  <c r="X48" i="5"/>
  <c r="Y48" i="5" s="1"/>
  <c r="BF47" i="5"/>
  <c r="AD47" i="5" s="1"/>
  <c r="BE47" i="5"/>
  <c r="AC47" i="5" s="1"/>
  <c r="BD47" i="5"/>
  <c r="BC47" i="5"/>
  <c r="X47" i="5"/>
  <c r="Y47" i="5" s="1"/>
  <c r="BF46" i="5"/>
  <c r="AD46" i="5" s="1"/>
  <c r="BE46" i="5"/>
  <c r="AC46" i="5" s="1"/>
  <c r="BD46" i="5"/>
  <c r="BC46" i="5"/>
  <c r="X46" i="5"/>
  <c r="Y46" i="5" s="1"/>
  <c r="BF45" i="5"/>
  <c r="AD45" i="5" s="1"/>
  <c r="BE45" i="5"/>
  <c r="AC45" i="5" s="1"/>
  <c r="BD45" i="5"/>
  <c r="BC45" i="5"/>
  <c r="X45" i="5"/>
  <c r="Y45" i="5" s="1"/>
  <c r="BF44" i="5"/>
  <c r="AD44" i="5" s="1"/>
  <c r="BE44" i="5"/>
  <c r="AC44" i="5" s="1"/>
  <c r="BD44" i="5"/>
  <c r="BC44" i="5"/>
  <c r="X44" i="5"/>
  <c r="Y44" i="5" s="1"/>
  <c r="BF43" i="5"/>
  <c r="AD43" i="5" s="1"/>
  <c r="BE43" i="5"/>
  <c r="AC43" i="5" s="1"/>
  <c r="BD43" i="5"/>
  <c r="BC43" i="5"/>
  <c r="X43" i="5"/>
  <c r="Y43" i="5" s="1"/>
  <c r="BF42" i="5"/>
  <c r="AD42" i="5" s="1"/>
  <c r="BE42" i="5"/>
  <c r="AC42" i="5" s="1"/>
  <c r="BD42" i="5"/>
  <c r="BC42" i="5"/>
  <c r="X42" i="5"/>
  <c r="Y42" i="5" s="1"/>
  <c r="BF41" i="5"/>
  <c r="AD41" i="5" s="1"/>
  <c r="BE41" i="5"/>
  <c r="AC41" i="5" s="1"/>
  <c r="BD41" i="5"/>
  <c r="BC41" i="5"/>
  <c r="X41" i="5"/>
  <c r="Y41" i="5" s="1"/>
  <c r="BF40" i="5"/>
  <c r="AD40" i="5" s="1"/>
  <c r="BE40" i="5"/>
  <c r="AC40" i="5" s="1"/>
  <c r="BD40" i="5"/>
  <c r="BC40" i="5"/>
  <c r="X40" i="5"/>
  <c r="Y40" i="5" s="1"/>
  <c r="BF39" i="5"/>
  <c r="AD39" i="5" s="1"/>
  <c r="BE39" i="5"/>
  <c r="AC39" i="5" s="1"/>
  <c r="BD39" i="5"/>
  <c r="BC39" i="5"/>
  <c r="X39" i="5"/>
  <c r="Y39" i="5" s="1"/>
  <c r="BF38" i="5"/>
  <c r="AD38" i="5" s="1"/>
  <c r="BE38" i="5"/>
  <c r="AC38" i="5" s="1"/>
  <c r="BD38" i="5"/>
  <c r="BC38" i="5"/>
  <c r="X38" i="5"/>
  <c r="Y38" i="5" s="1"/>
  <c r="BF37" i="5"/>
  <c r="AD37" i="5" s="1"/>
  <c r="BE37" i="5"/>
  <c r="AC37" i="5" s="1"/>
  <c r="BD37" i="5"/>
  <c r="BC37" i="5"/>
  <c r="X37" i="5"/>
  <c r="Y37" i="5" s="1"/>
  <c r="BF36" i="5"/>
  <c r="AD36" i="5" s="1"/>
  <c r="BE36" i="5"/>
  <c r="AC36" i="5" s="1"/>
  <c r="BD36" i="5"/>
  <c r="BC36" i="5"/>
  <c r="X36" i="5"/>
  <c r="Y36" i="5" s="1"/>
  <c r="AE40" i="5" l="1"/>
  <c r="AG40" i="5" s="1"/>
  <c r="AE56" i="5"/>
  <c r="AE59" i="5"/>
  <c r="AE44" i="5"/>
  <c r="AG44" i="5" s="1"/>
  <c r="AE43" i="5"/>
  <c r="AG43" i="5" s="1"/>
  <c r="AE63" i="5"/>
  <c r="AG63" i="5" s="1"/>
  <c r="AE37" i="5"/>
  <c r="AG37" i="5" s="1"/>
  <c r="AE48" i="5"/>
  <c r="AF48" i="5" s="1"/>
  <c r="AE55" i="5"/>
  <c r="AG55" i="5" s="1"/>
  <c r="AE47" i="5"/>
  <c r="AF47" i="5" s="1"/>
  <c r="AE51" i="5"/>
  <c r="AG51" i="5" s="1"/>
  <c r="AE50" i="5"/>
  <c r="AG50" i="5" s="1"/>
  <c r="AE54" i="5"/>
  <c r="AG54" i="5" s="1"/>
  <c r="AE45" i="5"/>
  <c r="AF45" i="5" s="1"/>
  <c r="AE49" i="5"/>
  <c r="AF49" i="5" s="1"/>
  <c r="AE53" i="5"/>
  <c r="AG53" i="5" s="1"/>
  <c r="AE57" i="5"/>
  <c r="AF57" i="5" s="1"/>
  <c r="AE61" i="5"/>
  <c r="AG61" i="5" s="1"/>
  <c r="AE65" i="5"/>
  <c r="AF65" i="5" s="1"/>
  <c r="AE38" i="5"/>
  <c r="AE46" i="5"/>
  <c r="AG46" i="5" s="1"/>
  <c r="AE58" i="5"/>
  <c r="AF58" i="5" s="1"/>
  <c r="AE62" i="5"/>
  <c r="AG62" i="5" s="1"/>
  <c r="AE41" i="5"/>
  <c r="AE42" i="5"/>
  <c r="AE52" i="5"/>
  <c r="AF52" i="5" s="1"/>
  <c r="AE60" i="5"/>
  <c r="AG60" i="5" s="1"/>
  <c r="AE64" i="5"/>
  <c r="AG64" i="5" s="1"/>
  <c r="AE36" i="5"/>
  <c r="AG57" i="5"/>
  <c r="AF40" i="5"/>
  <c r="AG56" i="5"/>
  <c r="AF56" i="5"/>
  <c r="AE39" i="5"/>
  <c r="AG47" i="5"/>
  <c r="AG59" i="5"/>
  <c r="AF59" i="5"/>
  <c r="AF54" i="5" l="1"/>
  <c r="AF64" i="5"/>
  <c r="AF53" i="5"/>
  <c r="AF46" i="5"/>
  <c r="AF63" i="5"/>
  <c r="AF37" i="5"/>
  <c r="AG65" i="5"/>
  <c r="AG49" i="5"/>
  <c r="AF43" i="5"/>
  <c r="AF55" i="5"/>
  <c r="AG52" i="5"/>
  <c r="AF62" i="5"/>
  <c r="AG58" i="5"/>
  <c r="AF51" i="5"/>
  <c r="AG48" i="5"/>
  <c r="AF61" i="5"/>
  <c r="AF44" i="5"/>
  <c r="AF60" i="5"/>
  <c r="AF50" i="5"/>
  <c r="AG45" i="5"/>
  <c r="AG42" i="5"/>
  <c r="AF42" i="5"/>
  <c r="AG41" i="5"/>
  <c r="AF41" i="5"/>
  <c r="AG38" i="5"/>
  <c r="AF38" i="5"/>
  <c r="AG39" i="5"/>
  <c r="AF39" i="5"/>
  <c r="AG36" i="5"/>
  <c r="AF36" i="5"/>
  <c r="T52" i="8" l="1"/>
  <c r="S52" i="8"/>
  <c r="R52" i="8"/>
  <c r="O52" i="8"/>
  <c r="U52" i="8" s="1"/>
  <c r="T51" i="8"/>
  <c r="S51" i="8"/>
  <c r="R51" i="8"/>
  <c r="O51" i="8"/>
  <c r="U51" i="8" s="1"/>
  <c r="A51" i="8"/>
  <c r="A50" i="8" s="1"/>
  <c r="A49" i="8" s="1"/>
  <c r="A48" i="8" s="1"/>
  <c r="A47" i="8" s="1"/>
  <c r="A46" i="8" s="1"/>
  <c r="A45" i="8" s="1"/>
  <c r="A44" i="8" s="1"/>
  <c r="A43" i="8" s="1"/>
  <c r="A42" i="8" s="1"/>
  <c r="A41" i="8" s="1"/>
  <c r="A40" i="8" s="1"/>
  <c r="A39" i="8" s="1"/>
  <c r="A38" i="8" s="1"/>
  <c r="A37" i="8" s="1"/>
  <c r="A36" i="8" s="1"/>
  <c r="A35" i="8" s="1"/>
  <c r="A34" i="8" s="1"/>
  <c r="A33" i="8" s="1"/>
  <c r="A32" i="8" s="1"/>
  <c r="A31" i="8" s="1"/>
  <c r="A30" i="8" s="1"/>
  <c r="A29" i="8" s="1"/>
  <c r="A28" i="8" s="1"/>
  <c r="A27" i="8" s="1"/>
  <c r="A26" i="8" s="1"/>
  <c r="A25" i="8" s="1"/>
  <c r="A24" i="8" s="1"/>
  <c r="A23" i="8" s="1"/>
  <c r="T50" i="8"/>
  <c r="S50" i="8"/>
  <c r="R50" i="8"/>
  <c r="O50" i="8"/>
  <c r="U50" i="8" s="1"/>
  <c r="T49" i="8"/>
  <c r="S49" i="8"/>
  <c r="R49" i="8"/>
  <c r="O49" i="8"/>
  <c r="U49" i="8" s="1"/>
  <c r="T48" i="8"/>
  <c r="S48" i="8"/>
  <c r="R48" i="8"/>
  <c r="O48" i="8"/>
  <c r="U48" i="8" s="1"/>
  <c r="T47" i="8"/>
  <c r="S47" i="8"/>
  <c r="R47" i="8"/>
  <c r="O47" i="8"/>
  <c r="U47" i="8" s="1"/>
  <c r="O46" i="8"/>
  <c r="T45" i="8"/>
  <c r="S45" i="8"/>
  <c r="R45" i="8"/>
  <c r="O45" i="8"/>
  <c r="U45" i="8" s="1"/>
  <c r="T44" i="8"/>
  <c r="S44" i="8"/>
  <c r="R44" i="8"/>
  <c r="O44" i="8"/>
  <c r="U44" i="8" s="1"/>
  <c r="T43" i="8"/>
  <c r="S43" i="8"/>
  <c r="R43" i="8"/>
  <c r="O43" i="8"/>
  <c r="U43" i="8" s="1"/>
  <c r="T42" i="8"/>
  <c r="S42" i="8"/>
  <c r="R42" i="8"/>
  <c r="O42" i="8"/>
  <c r="U42" i="8" s="1"/>
  <c r="T41" i="8"/>
  <c r="S41" i="8"/>
  <c r="R41" i="8"/>
  <c r="O41" i="8"/>
  <c r="U41" i="8" s="1"/>
  <c r="T40" i="8"/>
  <c r="S40" i="8"/>
  <c r="R40" i="8"/>
  <c r="O40" i="8"/>
  <c r="U40" i="8" s="1"/>
  <c r="T39" i="8"/>
  <c r="S39" i="8"/>
  <c r="R39" i="8"/>
  <c r="O39" i="8"/>
  <c r="U39" i="8" s="1"/>
  <c r="T38" i="8"/>
  <c r="S38" i="8"/>
  <c r="R38" i="8"/>
  <c r="O38" i="8"/>
  <c r="U38" i="8" s="1"/>
  <c r="T37" i="8"/>
  <c r="S37" i="8"/>
  <c r="R37" i="8"/>
  <c r="O37" i="8"/>
  <c r="U37" i="8" s="1"/>
  <c r="T36" i="8"/>
  <c r="S36" i="8"/>
  <c r="R36" i="8"/>
  <c r="O36" i="8"/>
  <c r="U36" i="8" s="1"/>
  <c r="T35" i="8"/>
  <c r="S35" i="8"/>
  <c r="R35" i="8"/>
  <c r="O35" i="8"/>
  <c r="U35" i="8" s="1"/>
  <c r="T34" i="8"/>
  <c r="S34" i="8"/>
  <c r="R34" i="8"/>
  <c r="O34" i="8"/>
  <c r="U34" i="8" s="1"/>
  <c r="T33" i="8"/>
  <c r="S33" i="8"/>
  <c r="R33" i="8"/>
  <c r="O33" i="8"/>
  <c r="U33" i="8" s="1"/>
  <c r="T32" i="8"/>
  <c r="S32" i="8"/>
  <c r="R32" i="8"/>
  <c r="O32" i="8"/>
  <c r="U32" i="8" s="1"/>
  <c r="T31" i="8"/>
  <c r="S31" i="8"/>
  <c r="R31" i="8"/>
  <c r="O31" i="8"/>
  <c r="U31" i="8" s="1"/>
  <c r="T30" i="8"/>
  <c r="S30" i="8"/>
  <c r="R30" i="8"/>
  <c r="O30" i="8"/>
  <c r="U30" i="8" s="1"/>
  <c r="T29" i="8"/>
  <c r="S29" i="8"/>
  <c r="R29" i="8"/>
  <c r="O29" i="8"/>
  <c r="U29" i="8" s="1"/>
  <c r="T28" i="8"/>
  <c r="S28" i="8"/>
  <c r="R28" i="8"/>
  <c r="O28" i="8"/>
  <c r="U28" i="8" s="1"/>
  <c r="T27" i="8"/>
  <c r="S27" i="8"/>
  <c r="R27" i="8"/>
  <c r="O27" i="8"/>
  <c r="U27" i="8" s="1"/>
  <c r="T26" i="8"/>
  <c r="S26" i="8"/>
  <c r="R26" i="8"/>
  <c r="O26" i="8"/>
  <c r="U26" i="8" s="1"/>
  <c r="T25" i="8"/>
  <c r="S25" i="8"/>
  <c r="R25" i="8"/>
  <c r="O25" i="8"/>
  <c r="U25" i="8" s="1"/>
  <c r="T24" i="8"/>
  <c r="S24" i="8"/>
  <c r="R24" i="8"/>
  <c r="O24" i="8"/>
  <c r="U24" i="8" s="1"/>
  <c r="T23" i="8"/>
  <c r="S23" i="8"/>
  <c r="R23" i="8"/>
  <c r="O23" i="8"/>
  <c r="U23" i="8" s="1"/>
  <c r="T22" i="8"/>
  <c r="S22" i="8"/>
  <c r="R22" i="8"/>
  <c r="O22" i="8"/>
  <c r="U22" i="8" s="1"/>
  <c r="AK79" i="7"/>
  <c r="AK78" i="7"/>
  <c r="A78" i="7"/>
  <c r="A77" i="7" s="1"/>
  <c r="A76" i="7" s="1"/>
  <c r="A75" i="7" s="1"/>
  <c r="A74" i="7" s="1"/>
  <c r="A73" i="7" s="1"/>
  <c r="A72" i="7" s="1"/>
  <c r="A71" i="7" s="1"/>
  <c r="A70" i="7" s="1"/>
  <c r="A69" i="7" s="1"/>
  <c r="A68" i="7" s="1"/>
  <c r="A67" i="7" s="1"/>
  <c r="A66" i="7" s="1"/>
  <c r="A65" i="7" s="1"/>
  <c r="A64" i="7" s="1"/>
  <c r="A63" i="7" s="1"/>
  <c r="A62" i="7" s="1"/>
  <c r="A61" i="7" s="1"/>
  <c r="A60" i="7" s="1"/>
  <c r="A59" i="7" s="1"/>
  <c r="A58" i="7" s="1"/>
  <c r="A57" i="7" s="1"/>
  <c r="A56" i="7" s="1"/>
  <c r="A55" i="7" s="1"/>
  <c r="A54" i="7" s="1"/>
  <c r="A53" i="7" s="1"/>
  <c r="A52" i="7" s="1"/>
  <c r="A51" i="7" s="1"/>
  <c r="A50" i="7" s="1"/>
  <c r="A49" i="7" s="1"/>
  <c r="AK77" i="7"/>
  <c r="AK76" i="7"/>
  <c r="AK75" i="7"/>
  <c r="AK74" i="7"/>
  <c r="AK73" i="7"/>
  <c r="AK72" i="7"/>
  <c r="AK71" i="7"/>
  <c r="AK70" i="7"/>
  <c r="AK69" i="7"/>
  <c r="AK68" i="7"/>
  <c r="AK67" i="7"/>
  <c r="AK66" i="7"/>
  <c r="AK65" i="7"/>
  <c r="AK64" i="7"/>
  <c r="AK63" i="7"/>
  <c r="AK62" i="7"/>
  <c r="AK61" i="7"/>
  <c r="AK60" i="7"/>
  <c r="AK59" i="7"/>
  <c r="AK58" i="7"/>
  <c r="AK57" i="7"/>
  <c r="AK56" i="7"/>
  <c r="AK55" i="7"/>
  <c r="AK54" i="7"/>
  <c r="AK53" i="7"/>
  <c r="AK52" i="7"/>
  <c r="AK51" i="7"/>
  <c r="AK50" i="7"/>
  <c r="AK49" i="7"/>
  <c r="BF90" i="5" l="1"/>
  <c r="BD90" i="5"/>
  <c r="BC90" i="5"/>
  <c r="BE90" i="5" s="1"/>
  <c r="BF89" i="5"/>
  <c r="BD89" i="5"/>
  <c r="BC89" i="5"/>
  <c r="BE89" i="5" s="1"/>
  <c r="BF88" i="5"/>
  <c r="BD88" i="5"/>
  <c r="BC88" i="5"/>
  <c r="BE88" i="5" s="1"/>
  <c r="BF87" i="5"/>
  <c r="BD87" i="5"/>
  <c r="BC87" i="5"/>
  <c r="BE87" i="5" s="1"/>
  <c r="BF86" i="5"/>
  <c r="BD86" i="5"/>
  <c r="BC86" i="5"/>
  <c r="BE86" i="5" s="1"/>
  <c r="BF85" i="5"/>
  <c r="BD85" i="5"/>
  <c r="BC85" i="5"/>
  <c r="BE85" i="5" s="1"/>
  <c r="BF84" i="5"/>
  <c r="BD84" i="5"/>
  <c r="BC84" i="5"/>
  <c r="BE84" i="5" s="1"/>
  <c r="BF83" i="5"/>
  <c r="BD83" i="5"/>
  <c r="BC83" i="5"/>
  <c r="BE83" i="5" s="1"/>
  <c r="BF82" i="5"/>
  <c r="BD82" i="5"/>
  <c r="BC82" i="5"/>
  <c r="BE82" i="5" s="1"/>
  <c r="BF81" i="5"/>
  <c r="BD81" i="5"/>
  <c r="BC81" i="5"/>
  <c r="BE81" i="5" s="1"/>
  <c r="BF80" i="5"/>
  <c r="BD80" i="5"/>
  <c r="BC80" i="5"/>
  <c r="BE80" i="5" s="1"/>
  <c r="BF79" i="5"/>
  <c r="BD79" i="5"/>
  <c r="BC79" i="5"/>
  <c r="BE79" i="5" s="1"/>
  <c r="BF78" i="5"/>
  <c r="BD78" i="5"/>
  <c r="BC78" i="5"/>
  <c r="BE78" i="5" s="1"/>
  <c r="BD77" i="5"/>
  <c r="BF77" i="5" s="1"/>
  <c r="BC77" i="5"/>
  <c r="BE77" i="5" s="1"/>
  <c r="BF76" i="5"/>
  <c r="BD76" i="5"/>
  <c r="BC76" i="5"/>
  <c r="BE76" i="5" s="1"/>
  <c r="BF75" i="5"/>
  <c r="BD75" i="5"/>
  <c r="BC75" i="5"/>
  <c r="BE75" i="5" s="1"/>
  <c r="BF74" i="5"/>
  <c r="BD74" i="5"/>
  <c r="BC74" i="5"/>
  <c r="BE74" i="5" s="1"/>
  <c r="BF73" i="5"/>
  <c r="BD73" i="5"/>
  <c r="BC73" i="5"/>
  <c r="BE73" i="5" s="1"/>
  <c r="BF72" i="5"/>
  <c r="BD72" i="5"/>
  <c r="BC72" i="5"/>
  <c r="BE72" i="5" s="1"/>
  <c r="BD71" i="5"/>
  <c r="BF71" i="5" s="1"/>
  <c r="BC71" i="5"/>
  <c r="BE71" i="5" s="1"/>
  <c r="BF70" i="5"/>
  <c r="BD70" i="5"/>
  <c r="BC70" i="5"/>
  <c r="BE70" i="5" s="1"/>
  <c r="BF69" i="5"/>
  <c r="BD69" i="5"/>
  <c r="BC69" i="5"/>
  <c r="BE69" i="5" s="1"/>
  <c r="BF68" i="5"/>
  <c r="BD68" i="5"/>
  <c r="BC68" i="5"/>
  <c r="BE68" i="5" s="1"/>
  <c r="BF67" i="5"/>
  <c r="BD67" i="5"/>
  <c r="BC67" i="5"/>
  <c r="BE67" i="5" s="1"/>
</calcChain>
</file>

<file path=xl/sharedStrings.xml><?xml version="1.0" encoding="utf-8"?>
<sst xmlns="http://schemas.openxmlformats.org/spreadsheetml/2006/main" count="4025" uniqueCount="1273">
  <si>
    <t>Moderado</t>
  </si>
  <si>
    <t/>
  </si>
  <si>
    <t>Eficiente - 10</t>
  </si>
  <si>
    <t>Periódico - en un periodo establecido - 10</t>
  </si>
  <si>
    <t>Asignado - 15</t>
  </si>
  <si>
    <t>Documentado, con evidencia de aplicación - 20</t>
  </si>
  <si>
    <t>Manual - 10</t>
  </si>
  <si>
    <t>Fuerte</t>
  </si>
  <si>
    <t>Eficaz y eficiente - 15</t>
  </si>
  <si>
    <t>Continua - cada que se realiza la actividad - 15</t>
  </si>
  <si>
    <t>Auditor líder</t>
  </si>
  <si>
    <t>Papeles de trabajo
Archivo Carpeta OCI</t>
  </si>
  <si>
    <t>Control preventivo - 20</t>
  </si>
  <si>
    <t xml:space="preserve">El líder de auditoria cada vez que se inicie un proceso de auditoría, revisa y valida que los papeles de trabajo derivados de la ejecución de las pruebas cumplan con el objetivo y alcance propuesto. Una vez se define el programa de la auditoria, los auditores del equipo de trabajo envían los papeles de trabajo al líder de auditoria para su revisión y validación, los cuales deben tener congruencia con el objetivo y alcance del programa de auditoria. En caso que los papeles de trabajo estén desarticulados del objetivo y alcance del programa definido, el Líder de auditoria solicita su ajuste y envío nuevamente para validación. Evidencias: Correo electrónico con la revisión con los papeles de trabajo </t>
  </si>
  <si>
    <t>El Gestor T1, grado 11</t>
  </si>
  <si>
    <t>Acta de cumplimiento del código de ética
Acuerdo de confidencialidad
Declaración de conflicto de intereses
Archivo Carpeta de OCI</t>
  </si>
  <si>
    <t>El jefe de la Oficina de Control Interno y/o a quien este delegue anualmente, con el fin de asegurar el cumplimiento de los principios éticos y reglas de conducta establecidas en el Código de Ética de la Actividad de Auditoría Interna de la ADR. Solicita a los auditores adscritos a la Oficina la suscripción del Acta de cumplimiento del código de ética, el acuerdo de confidencialidad y una declaración de conflicto de intereses.  El Gestor T1, grado 11, verifica la existencia de la totalidad de formatos suscritos y en caso de faltantes se reitera la suscripción del mismo. Evidencias: Acta de cumplimiento del código de ética, Acuerdo de confidencialidad y Declaración de conflicto de intereses. Ruta complementaria Oficina de Control Interno.</t>
  </si>
  <si>
    <t>Posibilidad que el recurso humano adscrito a la oficina de Control Interno  pueda recibir y/o solicitar dádivas o beneficios por ocultar, distorsionar o tergiversar información relevante observada en el desarrollo de diferentes trabajos ejecutados por esta dependencia en la Entidad para beneficio propio o favorecer un tercero</t>
  </si>
  <si>
    <t>El Comité de Priorización</t>
  </si>
  <si>
    <t>Formato F-DER-001 Acta de reunión de priorización y validación de proyectos para el período
Archivo Oficina ADT</t>
  </si>
  <si>
    <t xml:space="preserve">El Comité de Priorización, cada vez que hayan proyectos estructurados para ser financiados o cofinanciados por el FONAT, realiza la validación y priorización de proyectos de acuerdo con la aplicación de criterios definidos en la metodología, con el fin de seleccionar las intervenciones a realizar en el período y asignar los recursos de una manera efectiva. 
Evidencia:  Formato F-DER-001 Acta de reunión de priorización y validación de proyectos para el período. </t>
  </si>
  <si>
    <t>La Dirección de Adecuación de Tierras, anualmente</t>
  </si>
  <si>
    <t>Formato F-DER-001 Acta de reunión revisión cumplimiento de criterios FONAT 
Listados de asistencia de espacios de socialización
Archivo Oficina ADT</t>
  </si>
  <si>
    <t>La Dirección de Adecuación de Tierras, anualmente, realiza la revisión y/o actualización de los criterios establecidos en el reglamento, procedimiento y/o manual operativo del FONAT, para la viabilización de los proyectos de Adecuación de Tierras a cofinanciar, generando, igualmente, espacios de socialización a los posibles beneficiarios.
Evidencia: Formato F-DER-001 Acta de reunión revisión cumplimiento de criterios FONAT y/o listados de asistencia de espacios de socialización.</t>
  </si>
  <si>
    <t>Posibilidad de solicitar o recibir cualquier dádiva para el beneficio de un particular en contravía de los lineamientos y normativa del proceso de Prestación y apoyo del servicio público adecuación de tierras</t>
  </si>
  <si>
    <t>Eficaz - 10</t>
  </si>
  <si>
    <t>Profesional lider del grupo de redes sociales</t>
  </si>
  <si>
    <t>Correos electrónicos, whatsapp, chat de microsoft teams, entrevistas, grabaciones de audio o video, publicaciones</t>
  </si>
  <si>
    <t>No documentado, con evidencias de aplicación - 15</t>
  </si>
  <si>
    <t>La profesional lider del grupo de redes sociales, cada vez que se requiera, recopila y verifica la información remitida por el grupo (Audiovisual, presnsa y diseño), con el fin de que sea remitido al porfesional editor de estilo para su revisión y posterior envio a solicitud de autorización a los asesores de presidencia para su publicacion en redes sociales. En caso de encontrar observaciones se devuelve al grupo de redes sociales por medio de correo electrónico. Evidencias Correos electrónicos, whatsapp, chat de microsoft teams, entrevistas, grabaciones de audio o video, publicaciones</t>
  </si>
  <si>
    <t>Jefe de la oficina de Comunicaciones</t>
  </si>
  <si>
    <t>Listado de requerimientos solicitados
Sharepoint oficina de comunicaciones</t>
  </si>
  <si>
    <t>Cada vez que se requiera, el jefe de la oficina de Comunicaciones o quien haga sus veces, asigna a un profesional para la recolección y búsqueda de la información especifica ante el área competente, quien será el responsable de transformarla en una nota o boletin de prensa. Posteriormente, se solicita al profesional encargado de la edición de estilo que realice los ajustes pertinentes y son remitidas al área generadora de la información para verificar y dar el  visto bueno de publicación. Una vez se obtenga el visto bueno del área, el jefe de la oficina de comunicaciones da la autorización para la publicación de la misma. En caso de una observación por parte del área, se efectuan los ajustes correspondientes para publicación de la información. Las evidencias son: Correos electrónicos, whatsapp, chat de microsoft teams, entrevistas, grabaciones de audio o video, publicaciones.</t>
  </si>
  <si>
    <t>Posibilidad de manipular la información por parte del personal de la oficina de comunicaciones para beneficio propio o de un tercero al momento de diseñar una pieza o divulgarla valiéndose del cargo, utilizando los diversos canales de comunicación de la entidad, con el fin de favorecer o afectar la imagen institucional de un funcionario o contratista.</t>
  </si>
  <si>
    <t>El profesional de apoyo designado por la Dirección de Calificación y financiación</t>
  </si>
  <si>
    <t>F-ECC-009: Control posterior</t>
  </si>
  <si>
    <t>El profesional de apoyo designado por la Dirección de Calificación y financiación, cada vez que se requiera, verifica el formato F-ECC-009: Control posterior, con el propósito de detectar posibles irregularidades en el proceso de Evaluación, Calificación y Cofinanciación de Proyectos Integrales. En caso de identificar irregularidades, se realiza la notificación al equipo evaluador interdisciplinario mediante correo electrónico para que se haga la subsanación, ellos efectúan el ajuste y se remite nuevamente a revisión del profesional de apoyo. Evidencia Correos electrónicos (cuando aplique).</t>
  </si>
  <si>
    <t>El líder designado por la Dirección de Calificación y Financiación o quien haga sus veces</t>
  </si>
  <si>
    <t>Correo Electrónico de Designación</t>
  </si>
  <si>
    <t>El líder designado por la Dirección de Calificación y Financiación o quien haga sus veces, cada vez que ingrese un PIDAR, asigna a un equipo de profesionales interdisciplinarios que cuenta con un Líder de Proyecto, para verificar el cumplimiento de los criterios y requisitos de evaluación, calificación y viabilidad del PIDAR, con el propósito de mitigar el posible favorecimiento personal o de terceros. En caso de que se presenten desviaciones, se notifican mediante correo electrónico al profesional responsable del componente, quien debe realizar la subsanación y posterior retroalimentación al equipo de profesionales interdisciplinario. Evidencia Correo electrónico (Cuando aplique).</t>
  </si>
  <si>
    <t xml:space="preserve">Posibilidad de solicitar o recibir cualquier dádiva o beneficio a nombre propio o de terceros, durante el desarrollo de las fases de evaluación y/o viabilidad y/o calificación del proceso Evaluación, Calificación y Cofinanciación de Proyectos Integrales, emitiendo una evaluación, viabilidad o calificación errada, valiéndose de su rol de evaluador como servidor público o colaborador de la Dirección de Calificación y Financiación. </t>
  </si>
  <si>
    <t>Los profesionales de intervención en campo de la DPA</t>
  </si>
  <si>
    <t>diligencien el formato de evaluación F-PAA-029
Informe mensual de monitoreo F-PAA-032
Carpeta de Asociatividad</t>
  </si>
  <si>
    <t xml:space="preserve">Los profesionales de intervención en campo de la DPA, velarán por que la mayoría de los beneficiarios asistentes a los servicios de fomento, fortalecimiento y asesoría en la formulación estrategias de sostenibilidad, diligencien el formato de evaluación F-PAA-029, con el fin de obtener insumos necesarios para el análisis e identificación de riesgos de corrupción; posteriormente el profesional de la DPA o el profesional que delegue el líder del proceso, de manera mensua,l con el fin de identificar la posible ocurrencia de un acto de corrupción en el desarrollo de las actividades a cargo de la DPA, analiza las respuestas a las preguntas de corrupción incluidas en el formato anteriormente mencionado. 
Si producto del análisis se evidencia un acto de corrupción, desde la DPA se notificará a la Oficina de Control Interno Disciplinario para su respectivo proceso. La Evidencia es: Informe mensual de monitoreo F-PAA-032, que incluye el análisis de riesgo de corrupción. </t>
  </si>
  <si>
    <t>Posibilidad de recibir o solicitar beneficios económicos o políticos a nombre propio o de terceros para darle prioridad a las acciones de fomento, fortalecimiento asociativo y asesoría en la formulación de estrategias de sostenibilidad en favor de un territorio, grupo de personas u organización</t>
  </si>
  <si>
    <t>profesional y los contratistas de la Dirección de Seguimiento y Control</t>
  </si>
  <si>
    <t>Acta de la reunión, listado de asistencia
Carpeta interna de seguimiento y control</t>
  </si>
  <si>
    <t>El profesional y los contratistas de la Dirección de Seguimiento y Control, realizan mesas anualmente con el fin de llevar a cabo un proceso de verificación de la información recaudada, realizan una visita de manera aleatoria al menos a uno de los proyectos de su Unidad Técnica Territorial intervenidos, de acuerdo con la aplicación del esquema de monitoreo seguimiento y control por los profesionales responsables de los PIDAR; 
Si hay desviación se maneja: Si se identifica que lo reportado por el profesional en el esquema de seguimiento y control, no coincide con lo reflejado en la visita realizada por el Gestor, este último, deberá generar el respectivo reporte al Líder de la Dirección. 
La Evidencia es: Acta de la reunión, listado de asistencia</t>
  </si>
  <si>
    <t>Posibilidad de favorecer o afectar el proceso de monitoreo, seguimiento y control a los PIDAR, con el fin de beneficiar intereses particulares o personales, incumpliendo los lineamientos establecidos por la entidad para realizar el monitoreo, seguimiento y control, al omitir o manipular la información consignada en los informes de seguimiento emitidos por la dirección, derivados del monitoreo y/o del seguimiento realizado al PIDAR</t>
  </si>
  <si>
    <t>Los profesionales designados de la Vicepresidencia de Gestión Contractual</t>
  </si>
  <si>
    <t>Publicaciones del SECOP II
Carpeta Contractual</t>
  </si>
  <si>
    <t>Cada vez que se requiera, los profesionales del comité estructurador y verificador, someteran a consideración los Procesos de Contratación ante el Comité de Contratación de la ADR, con el fin de aprobar la conveniencia y viabilidad de adelantarlos. Si hay observaciones por parte del Comité de Contratación,el comite estructurador y verificador realiza los respectivos ajustes para subsanarlas dentro de los términos de ley y las respuestas son públicadas en el Portal de Contratación SECOP II. Evidencia Publicaciones del SECOP II.</t>
  </si>
  <si>
    <t>Los profesionales designados de la Vicepresidencia de Gestión Contractual, cada vez que se requiera para todos los procesos, realizan la verificación de las evaluaciones de los Comités estructuradores y evaluadores de los procesos, con el fin de que se cumplan con el lleno de los requisitos exigidos. En caso de cumplir con los requisitos continua con el proceso, en caso de no cumplimiento se hacen las observaciones por medio de reuniones o socializaciones respectivas con los integrantes de los comités, para hacer las correcciones respectivas, previa publicación en el SECOP II. Evidencia Publicaciones del SECOP II</t>
  </si>
  <si>
    <t>Posibilidad de favorecimiento propio o frente a terceros, solicitando o aceptando dádivas en cualquier etapa del proceso de contratación.</t>
  </si>
  <si>
    <t>El profesional designado de la Dirección de Asistencia Técnica -DAT</t>
  </si>
  <si>
    <t>Correos electrónicos y oficio de revocatoria
Carpeta EPSEAS</t>
  </si>
  <si>
    <t>El profesional designado de la Dirección de Asistencia Técnica -DAT, una vez al mes revisa la documentación aleatoria de una EPSEA habilitada del mes inmediatamente anterior  para verificar que los requisitos habilitantes cumplan con la resolución vigente, con el fin detectar la habilitación de una EPSEA que no cumpla con los requisitos. En caso que se verifique el incumplimiento de los requisitos para la habilitación y ya hubiese sido proferido acto administrativo deberá verificarse si las condiciones de incumplimiento persisten, en caso afirmativo deberá iniciarse el trámite administrativo de revocatoria directa de los actos que profiere la administración o en su defecto el impulso de la acción de lesividad. La información reposa en El sistema de Gestión Documental Electrónico - Evidencia Correos electrónicos y oficio de revocatoria, cuando aplique.</t>
  </si>
  <si>
    <t>El profesional designado de la Dirección de Asistencia Técnica</t>
  </si>
  <si>
    <t xml:space="preserve">Certificade de los requisitos habilitantes
Carpeta ESPEAS </t>
  </si>
  <si>
    <t>El profesional designado de la Dirección de Asistencia Técnica, revisa mensualmente dos (2) solicitudes seleccionadas aleatoriamente para el proceso de habilitación de EPSEA, con el fin de certificar que los requisitos habilitantes se encuentren acorde a la resolución de habilitación, y de esta manera prevenir la habilitación de una EPSEA que no cumpla con los requisitos legales. En caso de que se presente alguna observación en la revisión se genera un correo de alerta informando novedad identificada al profesional que adelanta el proceso, la cual se remite nuevamente para revisión. Evidencia Correos electrónicos cuando se genere la observación</t>
  </si>
  <si>
    <t>Posibilidad de solicitar cualquier dadiva o beneficio para contribuir en la habilitación o no de alguna EPSEA en las etapas de Validación y Evaluación por parte de los profesionales, en la revisión y verificación de la documentación habilitante que está contemplada en el Procedimiento de habilitación de EPSEA y en la normatividad externa aplicable al proceso, cuando exista el incumplimiento a los requisitos, con el fin de favorecer a un tercero o por intereses propios.</t>
  </si>
  <si>
    <t>Comité Técnico de Gestión Local,</t>
  </si>
  <si>
    <t xml:space="preserve">Actas de entrega a satisfacción. 
Formato F-DER-001 Acta de reunión del Comité Técnico de Gestión Local. 
Formato F-IMP-013 Visita de Verificación de Actividades del PIDAR.
Carpeta propia de la Implementación </t>
  </si>
  <si>
    <t>Durante el desarrollo del proceso contractual, cada vez que se requiera, las instancias del Comité Técnico de Gestión Local, realizan acompañamiento técnico y jurídico en la construcción y aprobación de los términos de referencia para posterior publicación, evaluación y selección de proveedores, con el fin de evitar casos de corrupción en el proceso de adquisición de bienes y/o servicios.  
Si hay observaciones se notifica a la organización para que realice los ajustes en las etapas de publicación y evaluación y se cita a Comité Técnico de Gestión Local para la socialización y aprobación de los mismos.                                                                                            Visitas de verificación realizadas por el apoyo a la supervisión. 
Mesas de construcción de términos de referencia, con acompañamiento de la VGC. 
Actas de entrega a satisfacción. 
Construcción de Términos de Referencia.  
Agregar Punto de control revisión de historial para oferente que hayan ejecutado proyectos con la ADR. (agregarlo como requisito habilitante/ ponderable en la construcción de TDR)
La Evidencia es: Formato F-DER-001 Acta de reunión del Comité Técnico de Gestión Local. Formato F-IMP-013 Visita de Verificación de Actividades del PIDAR.</t>
  </si>
  <si>
    <t xml:space="preserve">Posibilidad de recibir o solicitar cualquier dádiva o beneficio a nombre propio o de terceros, en las fases previas a la adjudicación y entrega de bienes y servicios a contratar a través del modelo de ejecución, valiéndose de su cargo para la asignación indebida de recursos. </t>
  </si>
  <si>
    <t>Dirección de acceso de activos</t>
  </si>
  <si>
    <t xml:space="preserve">Formato F-DER-001 Acta de reunión. 
Carpeta de la oficina </t>
  </si>
  <si>
    <t xml:space="preserve">La Vicepresidencia de Integración Productiva a través de la Dirección de acceso de activos, realiza mensualmente la Mesa de verificación a la ejecución del PIDAR conformada por el Supervisor y/o apoyo a la Supervisión de la UTT y los delegados de la VIP; aquí se realiza el seguimiento a los proyectos de cada una de las UTT, con el fin de verificar su avance técnico, financiero y apoyar la gestión para resolver las dificultades administrativas, operativas y técnicas que se presenten en la ejecución de los proyectos, en caso contrario se realiza el informe del estado de los proyectos por parte del equipo de implementación de la DAP
La Evidencia de este control es Formato F-DER-001 Acta de reunión. </t>
  </si>
  <si>
    <t>Director Territorial o supervisor y/o apoyo a la supervisión</t>
  </si>
  <si>
    <t xml:space="preserve"> F-IMP-013 Visita de Verificación de Actividades del PIDAR modalidad ejecución Directa
Formato F-IMP-016 Acta de entrega y recibo a satisfacción de bienes, insumos y/o servicios PIDAR modalidad de ejecución directa, 
F-IMP-014 Seguimiento a la ejecución PIDAR modalidad ejecución directa 
Carpeta de oficina de Activos</t>
  </si>
  <si>
    <t xml:space="preserve">El Director Territorial o supervisor y/o apoyo a la supervisión,cada vez que se requiera realiza las visitas en territorio posterior a la entrega de bienes, insumos y servicios, para verificar el buen uso de estos y la calidad de la prestación de los servicios contenidas en el plan de inversión y cronograma de actividades del PIDAR, garantizando su correcta ejecución. 
En los Comités técnicos de gestión local, se presentan y verifican los avances de los contratos adjudicados para la ejecución del proyecto, con el fin validar el cumplimiento de las obligaciones contractuales establecidas con los proveedores. 
La Evidencia de este control es el Formato F-IMP-013 Visita de Verificación de Actividades del PIDAR modalidad ejecución Directa, el Formato F-IMP-016 Acta de entrega y recibo a satisfacción de bienes, insumos y/o servicios PIDAR modalidad de ejecución directa, el cy el Formato F-IMP-014 Seguimiento a la ejecución PIDAR modalidad ejecución directa </t>
  </si>
  <si>
    <t xml:space="preserve">Posibilidad de recibir o solicitar cualquier dádiva o beneficio a nombre propio o de terceros, al momento de generar pagos a proveedores por parte del Supervisor sin realizar la verificación de cumplimiento de los lineamientos establecidos en los contratos suscritos, valiéndose de su cargo para el cumplimiento de la ejecución del PIDAR. </t>
  </si>
  <si>
    <t>Vicepresidente de Integración Productiva</t>
  </si>
  <si>
    <t xml:space="preserve">memorando
</t>
  </si>
  <si>
    <t xml:space="preserve">El Vicepresidente de Integración Productiva designa mediante memorando el equipo estructurador del Proyecto indicando los responsables de cada componente así: Técnico-productivo, ambiental, financiero, jurídico y comercialización, la Vicepresidencia de proyectos hace la asignación para asociatividad y participación, infraestructura, adecuación de tierras cuando aplique, con el fin de iniciar el proceso de estructuración del proyecto, con el fin de que el equipo estructurador sea interdisciplinario para desarrollar la integridad del PIDAR. 
La evidencia de este control es el memorando de designación del equipo estructurador del proyecto.  </t>
  </si>
  <si>
    <t>Vicepresidencia de Integración Productiva</t>
  </si>
  <si>
    <t>circulares, correos electrónico y socializaciones</t>
  </si>
  <si>
    <t xml:space="preserve">Desde la Vicepresidencia de Integración Productiva cuatrimestralmente se generan circulares o lineamientos a las UTT o direcciones técnicas de la agencia con el fin de dar directrices frente a los componentes establecidos en el procedimiento de Estructuración de PIDAR, afianzando así los conocimientos de los funcionarios y/o contratistas, en caso contrario se realiza socialización de los lineamientos y de los procedimientos y formatos del proceso de Estructuración.
La evidencia de este control son las circulares, correos electrónico y socializaciones que se realicen durante el periodo, donde se de claridad sobre el proceso de estructuración, requisitos, lineamientos y actualizaciones de este proceso.  </t>
  </si>
  <si>
    <t xml:space="preserve">La Dirección de Activos productivos </t>
  </si>
  <si>
    <t>informe trimestral de gestión de PQRSD
publicación página web</t>
  </si>
  <si>
    <t>La Dirección de Activos productivos solicita cuatrimestralmente a la oficina de comunicaciones la publicación y actualización de líneas anticorrupción de la entidad en todos los medios y las oficinas de las UTT, con el fin de evidenciar denuncias de actos de corrupción, en caso contrario se socializa el código de integridad y ética de la entidad.  
La evidencia de este control es el informe trimestral de gestión de PQRSD</t>
  </si>
  <si>
    <t xml:space="preserve">Posibilidad de recibir o solicitar cualquier dádiva o beneficio, para favorecer a nombre propio o de terceros durante el proceso de estructuración de proyectos. </t>
  </si>
  <si>
    <t>La Dirección de Comercialización</t>
  </si>
  <si>
    <t>comunicación oficial o socialización realizada 
Carpeta de Comercialización</t>
  </si>
  <si>
    <t>La Dirección de Comercialización en el primer trimestre de la vigencia, elabora un comunicado para los Directores Territoriales y equipo de enlace comercial, con el propósito de conocer los aspectos a tener en cuenta en la selección de las organizaciones rurales que podrán participar de los servicios complementarios para el fortalecimiento y apoyo a la comercialización.  La comunicación se realiza a través del correo electrónico o mediante la plataforma documental de la Agencia, en caso contrario se implementan otros mecanismos que permita socializar los aspectos para la identificación y selección de las organizaciones rurales que participan.
La evidencia de este control son los soportes de la comunicación oficial o socialización realizada que contenga los criterios o aspectos para que las organzaciones puedan acceder a la oferta de la dirección.</t>
  </si>
  <si>
    <t>Los funcionarios o contratistas de la Dirección de Comercialización</t>
  </si>
  <si>
    <t>Formulario FCC-007 Registro Único de Información.  
Carpeta Comercialización</t>
  </si>
  <si>
    <t xml:space="preserve">Los funcionarios o contratistas de la Dirección de Comercialización, registran y publican en el archivo de gestión físico o magnético, el registro único de información de las organizaciones que reciben los servicios de fortalecimiento y apoyo a la comercialización por cada vigencia fiscal, con el fin de dar a conocer las organizaciones involucradas en los planes de intervención comercial. Desde la planeación se revisan las organizaciones convocadas o que alleguen solicitudes, posteriormente se cruza con las bases de datos de las organizaciones atendidas con servicios complementariosen vigencias anteriores, informando y descartando las organizaciones con planes estratégicos atendidas.
La evidencia de este control es el Formulario FCC-007 Registro Único de Información.  </t>
  </si>
  <si>
    <t>Posibilidad de solicitar cualquier dádiva o beneficio al seleccionar las organizaciones potenciales a intervenir con los servicios del proceso "Estrategias para el fortalecimiento comercial de las organizaciones rurales"; concentrando los servicios complementarios identificados en el plan estratégico de intervención comercial en pocas organizaciones,  limitando así la participación y cumplimiento en la implementacion del proceso</t>
  </si>
  <si>
    <t>El Oficial de Seguridad Digital (Colaborador de OTI)</t>
  </si>
  <si>
    <t>Documento de verificación de Logs</t>
  </si>
  <si>
    <t xml:space="preserve">El Oficial de Seguridad Digital (Colaborador de OTI) una vez al año,comprobará que se encuentren activos los logs de auditoria de los sistemas de información y de las bases de datos, en custodia del proceso. El Oficial de Seguridad Digital verifica que los sistemas de información y base de datos, estén almacenando los datos de auditoria con la retención definida en el procedimiento Monitoreo Gestión de Logs
- Frente a los sistemas de información deben  con tablas o controles de auditoria por inserción, modificación o eliminación de información. 
- En cuanto a las bases de datos se configuran para almacenar toda modificación sobre los datos. Si el Oficial de Seguridad Digital encuentra que  los sistemas de información y base de datos no están almacenado logs  procederá a generar un incidente de seguridad de la información, de acuerdo con el procedimiento de Gestión de Incidente, eventos y debilidades de seguridad de la información. Evidencias: Archivos de gestión de logs
Documentación del posible incidente de seguridad de la información. </t>
  </si>
  <si>
    <t>Informe de revisión de Matriz de segregación de roles
Matriz de segregación de roles.</t>
  </si>
  <si>
    <t xml:space="preserve">El Oficial de Seguridad Digital (Colaborador de OTI) una vez al año,una vez el líder del proceso (Jefe OTI) defina los diferentes roles y colaboradores asignados para la ejecución de las actividades relacionadas con la custodia, aseguramiento y manejo de la información; el Oficial de Seguridad Digital verifica el cumplimiento de dichos roles. El Oficial de Seguridad Digital por medio de la matriz de segregación de roles verifica que los colaboradores de la OTI, cuenten con los permisos mínimos acordes a la ejecución de sus actividades y se comparan en sitio. Si el Oficial de Seguridad Digital encuentra que los roles asignados no se encuentran acordes a la matriz de segregación o los permisos asignados no están siendo utilizados de forma adecuada procederá a generar un incidente de seguridad de la información, de acuerdo con el procedimiento de Gestión de Incidente, eventos y debilidades de seguridad de la información. Evidencias: Informe de revisión de Matriz de segregación de roles
Matriz de segregación de roles.
Documentación del posible incidente de seguridad de la información. </t>
  </si>
  <si>
    <t>Posibilidad de manipular la información que se encuentran en los sistemas de información de la ADR, que beneficien a un tercero con o sin fines lucrativos.</t>
  </si>
  <si>
    <t>El encargado de la matriz de cobro coactivo de la Oficina Jurídica</t>
  </si>
  <si>
    <t>Matriz Excel
Carpeta de la oficina Jurídica</t>
  </si>
  <si>
    <t>El encargado de la matriz de cobro coactivo de la Oficina Jurídica, realiza el seguimiento al impulso de los procesos de cobro coactivo que se encuentran en estado Activo cada vez que se requiera, con el fin de identificar las actuaciones desarrolladas en función del cobro a los beneficiarios del Servicio público de adecuación de tierras de conformidad con el procedimiento vigente. El Jefe de la Oficina Jurídica o quien este designe, verifica la información contenida en la matriz y en caso de observaciones la devuelve al encargado para su correspondiente ajuste. La Evidencia es: Matriz Excel</t>
  </si>
  <si>
    <t>Posibilidad de recibir o solicitar cualquier dádiva a nombre propio o de terceros durante el desarrollo del Procedimiento de Cobro Coactivo</t>
  </si>
  <si>
    <t>El funcionario y/o contratista del equipo de servicio al ciudadano</t>
  </si>
  <si>
    <t>Informe trimestral con los archivos del seguimiento mensual,</t>
  </si>
  <si>
    <t>El funcionario y/o contratista del equipo de servicio al ciudadano, realiza seguimiento trimestral a la gestión de las PQRSDF, con el fin de mantener y consolidar la transparencia y el acceso a la información de la Entidad. En caso de presentarse fallas en el Sistema de Gestión Documental que no permita el acceso a la información de los radicados, se elabora el informe trimestral con los archivos del seguimiento mensual, mencionados en el procedimiento PR-PAC-001 y se solicita a Tecnología, el restablecimiento del sistema de Gestión Documental. Evidencia: Informe trimestral publicado.</t>
  </si>
  <si>
    <t>informe mensual de gestión de llamadas realizadas a los Ciudadanos.</t>
  </si>
  <si>
    <t>El funcionario y/o contratista del equipo de servicio al ciudadano, monitorea mensualmente la información de atenciones a la ciudadanía diligenciada en el aplicativo de registro de atenciones, con el fin de garantizar la calidad de la información brindada. En caso de presentarse una irregularidad en la información, se notifica de inmediato a la Secretaria General, para que se adelanten las acciones del caso. La evidencia es el informe mensual de gestión de llamadas realizadas a los Ciudadanos.</t>
  </si>
  <si>
    <t>Posibilidad de que durante el relacionamiento con el ciudadano, se omita o se ejerza indebidamente el poder, para desviar la gestión institucional hacia un beneficio privado, o recibir o solicitar cualquier dádiva o beneficio a nombre propio o de terceros, para ocultar, manipular, parcializar, transformar o negar la información considerada pública a la ciudadanía, o revelar aquella clasificada o reservada.</t>
  </si>
  <si>
    <t>El servidor público de la Dirección de Talento Humano o contratista asignado</t>
  </si>
  <si>
    <t>F-GTH-001 Verificación Requisitos Mínimos y Prueba de Análisis de Antecedentes (para todas las vacantes).</t>
  </si>
  <si>
    <t>El servidor público de la Dirección de Talento Humano o contratista asignado y la presidencia de la ADR, cada vez que se va vincular personal para libre nombramiento y remoción y provisionalidad, con el fin de determinar el grado de adecuación del aspirante al cargo, se realiza la verificación de requisitos de formación y experiencia para el empleo, definidos en el Manual de Funciones de la Agencia del candidato, para todas la vacantes a proveer. Si se identifica que un aspirante no cumple con los requisitos, no se realiza el nombramiento. La evidencia es: formato F-GTH-001 Verificación Requisitos Mínimos y Prueba de Análisis de Antecedentes (para todas las vacantes).</t>
  </si>
  <si>
    <t>Posibilidad de nombrar y posesionar ciudadanos sin el cumplimiento de los requisitos del Manual de Funciones y Competencias debido a presiones indebidas, impidiendo realizar una selección de personal efectiva e imparcial, para favorecimiento de un tercero.</t>
  </si>
  <si>
    <t>El profesional designado del proceso de Control Disciplinario</t>
  </si>
  <si>
    <t>Matriz de seguimiento a los procesos</t>
  </si>
  <si>
    <t>El profesional designado del proceso de Control Disciplinario realizara revisión trimestral de los términos dentro de la matriz de seguimiento a los procesos donde se indique la cantidad y el estado actual de los mismos.</t>
  </si>
  <si>
    <t>Posibilidad de realizar u omitir una conducta o proferir una decisión o acto contrario a derecho u omitir una actuación, valiéndose de su rol para beneficio propio o de un tercero</t>
  </si>
  <si>
    <t>El profesional designado del proceso de Control Disciplinario Interno</t>
  </si>
  <si>
    <t xml:space="preserve">matriz de seguimiento a los procesos </t>
  </si>
  <si>
    <t>El profesional designado del proceso de Control Disciplinario Interno trimestralmente revisará los términos dentro de la matriz de seguimiento a los procesos donde se indique la cantidad y el estado actual de los mismos.</t>
  </si>
  <si>
    <t>Posibilidad de afectacion reputacional al no ejercer  la  función disciplinaria en la etapa de instrucción dentro de los terminos establecidos, por falta de seguimiento a los procesos .</t>
  </si>
  <si>
    <t xml:space="preserve">El Profesional encargado de la Administración de Situaciones Administrativas del personal </t>
  </si>
  <si>
    <t>Acta de Entrega y Transferencia y Retención de Conocimiento del personal retirado.</t>
  </si>
  <si>
    <t>El Profesional encargado de la Administración de Situaciones Administrativas del personal cada vez que se presente un retiro, realiza el envío y el seguimiento de los formatos (Acta de Entrega y Transferencia y Retención de Conocimiento) requeridos para realizar entrega del cargo, a los servidores que se retiran de la Entidad, con el propósito de mitigar la fuga del conocimiento en los Procesos. Si no se entrega los formatos diligenciados por parte del personal retirado, se informa al Jefe inmediato para que realice la solicitud y reciba el cargo. La Evidencia es: Acta de Entrega y Transferencia y Retención de Conocimiento del personal retirado.</t>
  </si>
  <si>
    <t>Posibilidad de afectación reputacional, debido a la fuga de conocimiento y capital intelectual, a causa de ausencia en la entrega de información de los colaboradores que se retiran de la Entidad por la constante rotación del personal a través de las actas de entrega</t>
  </si>
  <si>
    <t>El profesional encargado de las afiliaciones a la Administradora de Riesgos Laborales</t>
  </si>
  <si>
    <t>Certificado de ARL</t>
  </si>
  <si>
    <t>El profesional encargado de las afiliaciones a la Administradora de Riesgos Laborales, cada vez que se va a vincular un funcionario, realiza su afiliación como mínimo un día hábil antes de su vinculación, teniendo en cuenta la solicitud realizada por el profesional y/o técnico de situaciones administrativas y remite el soporte del certificado de afiliación del día anterior a la posesión, con el fin de cumplir con el requisito de asegurar al servidor ante la Administradora de Riesgos Laborales. Cuando no se ha enviado el certificado o confirmado la afiliación, el profesional y/o técnico encargado de situaciones administrativas, reiterará la solicitud hasta subsanar y de no ser posible, no se podrá realizar la vinculación del nuevo funcionario. Evidencia: Certificado de ARL</t>
  </si>
  <si>
    <t>Posibilidad de afectación económica, por ingresar un servidor sin previa afiliación a la Aseguradora de Riesgos Laborales - ARL de acuerdo a la normatividad vigente, debido a que se informa al Profesional responsable de la afiliación a la ARL, con poco tiempo de antelación con respecto a la vinculación del nuevo servidor por parte de otra Área</t>
  </si>
  <si>
    <t>El servidor encargado de la administración de las Historias Laborales</t>
  </si>
  <si>
    <t xml:space="preserve">correo electrónico 
base de datos </t>
  </si>
  <si>
    <t>Posibilidad de afectación reputacional por la pérdida de documentos soporte de las situaciones administrativas de ingreso, permanencia y retiro del personal de la ADR en los expedientes laborales, por la ausencia de traslado de información documental al expediente de historia laboral por parte de los Profesionales generadores de la misma en la Dirección de Talento Humano</t>
  </si>
  <si>
    <t>El jefe de la Oficina de Control Interno</t>
  </si>
  <si>
    <t>F-EVI-017 Evaluación de la actividad de auditoría interna diligenciados.</t>
  </si>
  <si>
    <t>El jefe de la Oficina de Control Interno o quien este designe cada vez que se efectúe una auditoría de aseguramiento, con el fin de conocer la perspectiva de los procesos frente al desarrollo de la auditoría y el desempeño del equipo auditor designado y retroalimentar las posibles mejoras al equipo de trabajo. El profesional designado por el Jefe de la Oficina de Control Interno solicita a la unidad auditada el diligenciamiento del formato de Evaluación de la Actividad de Auditoría Interna, para el análisis del ejercicio de auditoria.  En caso de evidenciar situaciones sobre inadecuado proceder, se realiza  retroalimentación a todo el equipo adscrito a la Oficina de Control Interno y en caso de considerarlo necesario, se realizan las indagaciones correspondientes. Evidencias: F-EVI-017 Evaluación de la actividad de auditoría interna diligenciados.</t>
  </si>
  <si>
    <t>El profesional designado por el Jefe de la Oficina de Control Interno</t>
  </si>
  <si>
    <t>Formato F-EVI-007 Planeación de Trabajo.</t>
  </si>
  <si>
    <t>El profesional designado por el Jefe de la Oficina de Control Interno cuando inicia un trabajo de aseguramiento, verifica que la Planeación Específica del trabajo comprenda las actividades relacionadas analizando el entendimiento de la unidad auditada. El profesional designado por el Jefe de la Oficina de Control Interno valida que el entendimiento de la Unidad Auditada a relacionarse en el F-EVI-007 Planeación de Trabajo incluya elementos tales como: evaluación preliminar de riesgos y controles, seguimiento al Plan de Mejoramiento vigente, normatividad aplicable e informes de otros componentes asociados a la unidad a auditar, entre otros; buscando se orienten al objetivo y alcance determinado. En caso de observaciones el supervisor de auditoría solicita los ajustes al F-EVI-007 Planeación de Trabajo y verifica para aprobación del Jefe de la OCI. Evidencias: Formato F-EVI-007 Planeación de Trabajo.</t>
  </si>
  <si>
    <t>Posibilidad de afectación reputacional por errores e inexactitudes en la ejecución de las auditorias y seguimientos debido al desconocimiento o inadecuada aplicación de los procedimientos y/o metodologías existentes por parte de los auditores.</t>
  </si>
  <si>
    <t>Jefe de Control Interno o su delegado</t>
  </si>
  <si>
    <t>Seguimiento al Plan Anual de Auditoria 
Seguimiento al Programa de Trabajo</t>
  </si>
  <si>
    <t>Jefe de Control Interno o su delegado Mensualmente, Realiza seguimiento al cumplimiento del Plan Anual de Auditoria, con el fin de identificar posibles situaciones que afecten su ejecuciónAplicando los lineamientos del procedimiento de "Planeación anual de Auditoría" y de acuerdo con las posibles alertas emitidas por los lideres de auditoria, se verifica la ejecución del plan anual de auditoria.En caso de presentarse posibles situaciones que afecten su ejecución, se modifican los equipos de trabajo para no afectar el cumplimiento del Plan Anual de AuditoriaEvidencias: Seguimiento al Plan Anual de Auditoria Seguimiento al Programa de Trabajo</t>
  </si>
  <si>
    <t>Jefe de Control Interno</t>
  </si>
  <si>
    <t>Acta del CCSCI y Plan Anual de Auditoría.</t>
  </si>
  <si>
    <t>Jefe de Control Interno Anualmente,verifica las necesidades de recursos (humanos, económicos, infraestructura, entre otros) requeridos para la ejecución de las actividades a incluirse en el Plan Anual de AuditoríaAplicando los lineamientos del procedimiento de "Planeación anual de Auditoría", en lo que respecta a la definición de unidades auditables y recursos necesarios, con el fin de presentarlo al Comité de Coordinación del Sistema de Control Interno para aprobaciónSi hay observaciones por parte de los integrantes del CCSCI frente al Plan Anual de Auditoría, se procede a ajustar y se presenta nuevamente ante el CCSCI para su debida aprobación. Evidencias: Acta del CCSCI y Plan Anual de Auditoría.</t>
  </si>
  <si>
    <t>Posibilidad de afectación reputacional por incumplimiento en la formulación, aprobación y/o ejecución del Plan Anual de Auditoría de la Oficina de Control Interno de la ADR, debido a la insuficiencia de recursos para su ejecución</t>
  </si>
  <si>
    <t>el personal designado de Gestión Documental</t>
  </si>
  <si>
    <t>Acta de transferencia.</t>
  </si>
  <si>
    <t>Cada vez que se genere una transferencia de documentación al Archivo central, el personal designado de Gestión Documental realiza la verificación conforme al inventario documental (FUID) al momento de la recepción para su ingreso al archivo central, con el fin que cumpla con las condiciones archivísticas. Si se presenta inconsistencias se solicita la corrección inmediata. La evidencia es: Acta de transferencia.</t>
  </si>
  <si>
    <t>Posibilidad de afectación reputacional por pérdida o afectación parcial o total de la información física y digital en el momento de las  transferencias primarias en la ADR.</t>
  </si>
  <si>
    <t>El Servidor público y/o contratista responsable en la sede central,</t>
  </si>
  <si>
    <t>Listas de asistencia.</t>
  </si>
  <si>
    <t>el colaborador designado por la Agencia consulta al ciudadano</t>
  </si>
  <si>
    <t>Estadísticas mensuales ingresadas en el Registro de Ciudadanos</t>
  </si>
  <si>
    <t>Posibilidad de afectación reputacional de la Agencia o perdida de credibilidad, por la inadecuada asesoría u orientación brindada a los ciudadano, usuarios y partes interesadas; y/o la falta de atención de los canales presencial, telefónico y chat, debido al desconocimiento de la oferta institucional.</t>
  </si>
  <si>
    <t>Los profesionales designados del área financiera</t>
  </si>
  <si>
    <t xml:space="preserve">listado de ordenes de pago </t>
  </si>
  <si>
    <t>Correos electrónicos e historial de ORFEO</t>
  </si>
  <si>
    <t>Posibilidad de afectación económica al generar un pago doble por falla en el registro, control y revisión del numero de radicado y los soportes correspondientes, debido a error involuntario humano dada la manualidad del proceso, cantidad de tramites y falta de herramientas tecnológicas</t>
  </si>
  <si>
    <t>Solidez del control</t>
  </si>
  <si>
    <t>EFECTIVIDAD DEL CONTROL</t>
  </si>
  <si>
    <t>FRECUENCIA DE APLICACIÓN DEL CONTROL</t>
  </si>
  <si>
    <t>RESPONSABLE</t>
  </si>
  <si>
    <t>RESPONSABILIDAD DEL CONTROL</t>
  </si>
  <si>
    <t>DOCUMENTACIÓN DEL CONTROL Y UBICACIÓN DE LA EVIDENCIA</t>
  </si>
  <si>
    <t>TIPO DE DOCUMENTACION DEL CONTROL</t>
  </si>
  <si>
    <t>CLASE DE CONTROL</t>
  </si>
  <si>
    <t>TIPO DE CONTROL</t>
  </si>
  <si>
    <t>DESCRIPCIÓN DEL CONTROL</t>
  </si>
  <si>
    <t>Solidez promedio</t>
  </si>
  <si>
    <t>CONTROL 3</t>
  </si>
  <si>
    <t>CONTROL 2</t>
  </si>
  <si>
    <t>CONTROL 1</t>
  </si>
  <si>
    <t>RIESGO</t>
  </si>
  <si>
    <t>N°</t>
  </si>
  <si>
    <t>LISTADO CONSOLIDADO DE CONTROLES</t>
  </si>
  <si>
    <t>3.  MODERADA</t>
  </si>
  <si>
    <t>X</t>
  </si>
  <si>
    <t>Gestión</t>
  </si>
  <si>
    <t>Estrátegico - Proyectos</t>
  </si>
  <si>
    <t>La actividad que conlleva al riesgo se   ejecuta 500 a 5000 veces por año</t>
  </si>
  <si>
    <t>4.  ALTA</t>
  </si>
  <si>
    <t>Afecta resultados del proceso
Incumplimientos que no generan reprocesos</t>
  </si>
  <si>
    <t>2.  BAJA</t>
  </si>
  <si>
    <t>Procedimientos</t>
  </si>
  <si>
    <t>Estratégico</t>
  </si>
  <si>
    <t>Estratégico - Objetivos institucionales</t>
  </si>
  <si>
    <t>SST</t>
  </si>
  <si>
    <t>5. MUY ALTA</t>
  </si>
  <si>
    <t>1. MUY BAJA</t>
  </si>
  <si>
    <t>Operativo - Infraestructura física</t>
  </si>
  <si>
    <t>Reducir o Mitigar</t>
  </si>
  <si>
    <t>El evento podría ocurrir sólo bajo circunstancias muy excepcionales.</t>
  </si>
  <si>
    <t>ACEPTAR Y ASUMIR</t>
  </si>
  <si>
    <t>Responder afirmativamente de SEIS a ONCE preguntas genera un impacto MAYOR</t>
  </si>
  <si>
    <t>NA</t>
  </si>
  <si>
    <t>Gestión Talento Humano (GTH)</t>
  </si>
  <si>
    <t>Ambiental</t>
  </si>
  <si>
    <t xml:space="preserve">1. Gestor T1, grado 11 
2.  
3. </t>
  </si>
  <si>
    <t xml:space="preserve">1. F-GCO-017 Tabla de análisis de experiencia e idoneidad 
2.  
3. </t>
  </si>
  <si>
    <t xml:space="preserve">1. Suscribir el formato de F-GCO-017 Tabla de análisis de experiencia e idoneidad de los auditores de la Oficina de Control Interno.  
2.  
3. </t>
  </si>
  <si>
    <t xml:space="preserve">1. El jefe de la Oficina de Control Interno y/o a quien este delegue anualmente, con el fin de asegurar el cumplimiento de los principios éticos y reglas de conducta establecidas en el Código de Ética de la Actividad de Auditoría Interna de la ADR. Solicita a los auditores adscritos a la Oficina la suscripción del Acta de cumplimiento del código de ética, el acuerdo de confidencialidad y una declaración de conflicto de intereses.  El Gestor T1, grado 11, verifica la existencia de la totalidad de formatos suscritos y en caso de faltantes se reitera la suscripción del mismo. Evidencias: Acta de cumplimiento del código de ética, Acuerdo de confidencialidad y Declaración de conflicto de intereses. Ruta complementaria Oficina de Control Interno. 
2. El líder de auditoria cada vez que se inicie un proceso de auditoría, revisa y valida que los papeles de trabajo derivados de la ejecución de las pruebas cumplan con el objetivo y alcance propuesto. Una vez se define el programa de la auditoria, los auditores del equipo de trabajo envían los papeles de trabajo al líder de auditoria para su revisión y validación, los cuales deben tener congruencia con el objetivo y alcance del programa de auditoria. En caso que los papeles de trabajo estén desarticulados del objetivo y alcance del programa definido, el Líder de auditoria solicita su ajuste y envío nuevamente para validación. Evidencias: Correo electrónico con la revisión con los papeles de trabajo  
3. </t>
  </si>
  <si>
    <t>La actividad que conlleva al riesgo se ejecuta entre 3-24 veces por año</t>
  </si>
  <si>
    <t xml:space="preserve">A10 Abuso de poder y autoridad
O1 Acción u omisión 
O2 Uso del poderO3 Desviar la gestión de lo público
O5 Beneficio de un tercero
</t>
  </si>
  <si>
    <t>Personas Externas</t>
  </si>
  <si>
    <t>Auditorias Realizadas por el equipo</t>
  </si>
  <si>
    <t>Evaluacion Independiente (EVI)</t>
  </si>
  <si>
    <t xml:space="preserve">Transparencia e integridad </t>
  </si>
  <si>
    <t xml:space="preserve">Establecer las actividades para la ejecución los trabajos de aseguramiento </t>
  </si>
  <si>
    <t>Proceso de Evaluación Independiente</t>
  </si>
  <si>
    <t>Táctico - Procesos</t>
  </si>
  <si>
    <t xml:space="preserve">1. Funcionario y/o Contratista dirección ADT 
2. Funcionario y/o Contratista dirección ADT 
3. </t>
  </si>
  <si>
    <t xml:space="preserve">1. Procedimiento y la metodología 
2. Listado de Priorizados
Presupuesto 
3. </t>
  </si>
  <si>
    <t xml:space="preserve">1. Socialización del procedimiento y la metodología para acceder a la oferta de los proyectos de Adecuación de Tierras con recursos del FONAT, nivel central, UTT´s y a la comunidad  
Garantizar que los canales de entrada de los proyectos (Postulación permanente, focalización y/o convocatoria) estén habilitados y sean gestionados oportunamente  
2. Priorización y viabilización de proyectos a través de la instancia establecida en el reglamento  FONAT.
Asignación de recursos aprobados a través de la instancia establecida en el reglamento  
3. </t>
  </si>
  <si>
    <t xml:space="preserve">1. La Dirección de Adecuación de Tierras, anualmente, realiza la revisión y/o actualización de los criterios establecidos en el reglamento, procedimiento y/o manual operativo del FONAT, para la viabilización de los proyectos de Adecuación de Tierras a cofinanciar, generando, igualmente, espacios de socialización a los posibles beneficiarios.
Evidencia: Formato F-DER-001 Acta de reunión revisión cumplimiento de criterios FONAT y/o listados de asistencia de espacios de socialización. 
2. El Comité de Priorización, cada vez que hayan proyectos estructurados para ser financiados o cofinanciados por el FONAT, realiza la validación y priorización de proyectos de acuerdo con la aplicación de criterios definidos en la metodología, con el fin de seleccionar las intervenciones a realizar en el período y asignar los recursos de una manera efectiva. 
Evidencia:  Formato F-DER-001 Acta de reunión de priorización y validación de proyectos para el período.  
3. </t>
  </si>
  <si>
    <t>La actividad que conlleva al riesgo se  ejecuta 24 a 500 veces por año</t>
  </si>
  <si>
    <t>Responder afirmativamente  de DOCE A  DIECINUEVE preguntas genera un impacto CATASTRÓFICO</t>
  </si>
  <si>
    <t>Territorio</t>
  </si>
  <si>
    <t xml:space="preserve">En territorio </t>
  </si>
  <si>
    <t>Prestacion y Apoyo del Servicio Público Adecuación de Tierras (ADT)</t>
  </si>
  <si>
    <t>Ejecutar la política de adecuación de tierras a nivel nacional</t>
  </si>
  <si>
    <t>Prestación y apoyo del servicio público de adecuación de tierras</t>
  </si>
  <si>
    <t xml:space="preserve">1. El jefe de la Oficina de Comunicaciones  
2. El equipo de la Oficina de Comunicaciones 
3. </t>
  </si>
  <si>
    <t xml:space="preserve">1. Listado de Asistencia 
2. Piezas de divulgación 
3. </t>
  </si>
  <si>
    <t xml:space="preserve">1. Socialización cuatrimetral del tráfico de comunicaciones, que sirve como hoja de ruta para el correcto flujo de información. 
2. Realizar campaña de sensibilizacion y socialización para fortalecer los tiempos establecidos en el formato de requerimiento de acuerdo a los valores y principios de Integridad fundamentales de la Entidad, de manera anual. 
3. </t>
  </si>
  <si>
    <t xml:space="preserve">1. Cada vez que se requiera, el jefe de la oficina de Comunicaciones o quien haga sus veces, asigna a un profesional para la recolección y búsqueda de la información especifica ante el área competente, quien será el responsable de transformarla en una nota o boletin de prensa. Posteriormente, se solicita al profesional encargado de la edición de estilo que realice los ajustes pertinentes y son remitidas al área generadora de la información para verificar y dar el  visto bueno de publicación. Una vez se obtenga el visto bueno del área, el jefe de la oficina de comunicaciones da la autorización para la publicación de la misma. En caso de una observación por parte del área, se efectuan los ajustes correspondientes para publicación de la información. Las evidencias son: Correos electrónicos, whatsapp, chat de microsoft teams, entrevistas, grabaciones de audio o video, publicaciones. 
2. La profesional lider del grupo de redes sociales, cada vez que se requiera, recopila y verifica la información remitida por el grupo (Audiovisual, presnsa y diseño), con el fin de que sea remitido al porfesional editor de estilo para su revisión y posterior envio a solicitud de autorización a los asesores de presidencia para su publicacion en redes sociales. En caso de encontrar observaciones se devuelve al grupo de redes sociales por medio de correo electrónico. Evidencias Correos electrónicos, whatsapp, chat de microsoft teams, entrevistas, grabaciones de audio o video, publicaciones 
3. </t>
  </si>
  <si>
    <t xml:space="preserve">A10 Abuso de poder y autoridad
O1 Acción u omisión 
O2 Uso del poderO3 Desviar la gestión de lo público
O4 Beneficio Privado
O5 Beneficio de un tercero
</t>
  </si>
  <si>
    <t>Tercero</t>
  </si>
  <si>
    <t>En las publicaciones realizadas</t>
  </si>
  <si>
    <t>Gestion de las Comunicaciones (COM)</t>
  </si>
  <si>
    <t>Ejecutar la Estrategia de
Comunicaciones de la Entidad</t>
  </si>
  <si>
    <t>Direccionar la comunicación interna y externa</t>
  </si>
  <si>
    <t>1. El profesional designado d ela Direccion de Calificacion y financiación 
2. El profesional designado de la Direccion de Calificacion y Financiación 
3. El profesional designado de la Direccion de Calificacion y Financiación</t>
  </si>
  <si>
    <t>1.  Listado de asistencia, invitación, Grabaciones. 
2. Documento aprobado 
3. Formato de Conflicto de intereses debidamente diligenciados y correos electrónicos</t>
  </si>
  <si>
    <t xml:space="preserve">1. Sensibilizar a los profesionales del proceso de la Evaluación, Calificación y Viabilidad de PIDAR, cada vez que se vinculan nuevos profesionales y cuando se actualice la documentación del proceso. Evidencia Listado de asistencia, invitación, Grabaciones 
2. Documentar el control preventivo propuesto dentro del procedimiento del proceso, en el primer semestre. 
3. Revisar la existencia del formato de conflicto de intereses e implementarlo y sino existiese, proceder a su elaboración y estandarización, durante el primer semestre de la vigencia 2024. </t>
  </si>
  <si>
    <t xml:space="preserve">1. El líder designado por la Dirección de Calificación y Financiación o quien haga sus veces, cada vez que ingrese un PIDAR, asigna a un equipo de profesionales interdisciplinarios que cuenta con un Líder de Proyecto, para verificar el cumplimiento de los criterios y requisitos de evaluación, calificación y viabilidad del PIDAR, con el propósito de mitigar el posible favorecimiento personal o de terceros. En caso de que se presenten desviaciones, se notifican mediante correo electrónico al profesional responsable del componente, quien debe realizar la subsanación y posterior retroalimentación al equipo de profesionales interdisciplinario. Evidencia Correo electrónico (Cuando aplique). 
2. El profesional de apoyo designado por la Dirección de Calificación y financiación, cada vez que se requiera, verifica el formato F-ECC-009: Control posterior, con el propósito de detectar posibles irregularidades en el proceso de Evaluación, Calificación y Cofinanciación de Proyectos Integrales. En caso de identificar irregularidades, se realiza la notificación al equipo evaluador interdisciplinario mediante correo electrónico para que se haga la subsanación, ellos efectúan el ajuste y se remite nuevamente a revisión del profesional de apoyo. Evidencia Correos electrónicos (cuando aplique). 
3. </t>
  </si>
  <si>
    <t xml:space="preserve">A11 Conflicto de interés (Existencia de conflicto de Interés)
O1 Acción u omisión 
O2 Uso del poderO3 Desviar la gestión de lo público
O4 Beneficio Privado
O5 Beneficio de un tercero
</t>
  </si>
  <si>
    <t>Procedimiento</t>
  </si>
  <si>
    <t>Convocatorias PIDAR</t>
  </si>
  <si>
    <t>Evaluacion, Calificación y Cofinanciación de Proyectos Integrales (ECPI)</t>
  </si>
  <si>
    <t>Evaluar y calificar los PIDAR, en virtud del reglamento vigente</t>
  </si>
  <si>
    <t>Responder afirmativamente de UNA a CINCO preguntas genera un impacto MODERADO</t>
  </si>
  <si>
    <t xml:space="preserve">A10 Abuso de poder y autoridad
A11 Conflicto de interés (Existencia de conflicto de Interés)
A12 Falta de responsabilidad ante lo público y ética profesional (Falta de ética profesional)
O1 Acción u omisión 
O2 Uso del poderO3 Desviar la gestión de lo público
O4 Beneficio Privado
O5 Beneficio de un tercero
</t>
  </si>
  <si>
    <t>En las territoriales</t>
  </si>
  <si>
    <t>Promoción y Apoyo a la Asociatividad (PAP)</t>
  </si>
  <si>
    <t>Implementar las estrategias definidas
para el fomento y fortalecimiento a la
asociatividad y la fiscalización de
empresas comunitarias</t>
  </si>
  <si>
    <t>Fortalecer a productoras y productores rurales
formalizados y no formalizados en
temas de fomento y fortalecimiento asociativo</t>
  </si>
  <si>
    <t xml:space="preserve">1. Profesional Asignado por la Direccion de Seguimiento y control 
2. Profesional Asignado por la Direccion de Seguimiento y control 
3. </t>
  </si>
  <si>
    <t xml:space="preserve">1. Evidencia listados de asistencia y/o grabación por Microsoft Teams, presentación 
2. Profesional Asignado por la Direccion de Seguimiento y control 
3. </t>
  </si>
  <si>
    <t xml:space="preserve">1. Socializar trimestralmente al personal, ya sea por ingreso, actualización documental y/o refuerzo.  
2. Socializar al interior de la Dirección de Seguimiento y control el informe consolidado de lecciones aprendidas, con el fin de revisar los mecanismos a mejorar, en la implementación del proceso. 
3. </t>
  </si>
  <si>
    <t xml:space="preserve">1. El profesional y los contratistas de la Dirección de Seguimiento y Control, realizan mesas anualmente con el fin de llevar a cabo un proceso de verificación de la información recaudada, realizan una visita de manera aleatoria al menos a uno de los proyectos de su Unidad Técnica Territorial intervenidos, de acuerdo con la aplicación del esquema de monitoreo seguimiento y control por los profesionales responsables de los PIDAR; 
Si hay desviación se maneja: Si se identifica que lo reportado por el profesional en el esquema de seguimiento y control, no coincide con lo reflejado en la visita realizada por el Gestor, este último, deberá generar el respectivo reporte al Líder de la Dirección. 
La Evidencia es: Acta de la reunión, listado de asistencia 
2.  
3. </t>
  </si>
  <si>
    <t xml:space="preserve">A10 Abuso de poder y autoridad
A11 Conflicto de interés (Existencia de conflicto de Interés)
A17 Incumplimiento en la aplicación de lineamientos / directrices / manuales / metodologías / procedimientos
O1 Acción u omisión 
O2 Uso del poderO3 Desviar la gestión de lo público
O4 Beneficio Privado
O5 Beneficio de un tercero
</t>
  </si>
  <si>
    <t>Tercero
Procedimiento</t>
  </si>
  <si>
    <t>Ciclo de ejecución de PIDAR</t>
  </si>
  <si>
    <t>Seguimiento y Control de los Proyectos Integrales (SCP)</t>
  </si>
  <si>
    <t>Recolectar, procesar y analizar información
relacionada con la estructuración y ejecución de los PIDAR de conformidad con los procedimientos y
documentos asociados a cada actividad</t>
  </si>
  <si>
    <t>Realizar Monitoreo, Seguimiento y Control a la estructuración y
ejecución de los PIDAR cofinanciados por la agencia</t>
  </si>
  <si>
    <t xml:space="preserve">1. Los profesionales de la VGC 
2. Los profesionales de la VGC 
3. </t>
  </si>
  <si>
    <t xml:space="preserve">1. presentaciones y/o listados de asistencia. 
2. presentaciones y/o listados de asistencia. 
3. </t>
  </si>
  <si>
    <t xml:space="preserve">1. Realizar reuniones de seguimiento de manera trimestral,  al interior de la dependencia con el fin de fortalecer los puntos de control dentro del proceso 
2. Socialización de los lineamientos y directrices del proceso enmarcados en la planeación Estratégica y objetivos de la ADR, de manera semestral  
3. </t>
  </si>
  <si>
    <t xml:space="preserve">1. El profesional designado de la Dirección de Asistencia Técnica, revisa mensualmente dos (2) solicitudes seleccionadas aleatoriamente para el proceso de habilitación de EPSEA, con el fin de certificar que los requisitos habilitantes se encuentren acorde a la resolución de habilitación, y de esta manera prevenir la habilitación de una EPSEA que no cumpla con los requisitos legales. En caso de que se presente alguna observación en la revisión se genera un correo de alerta informando novedad identificada al profesional que adelanta el proceso, la cual se remite nuevamente para revisión. Evidencia Correos electrónicos cuando se genere la observación 
2. El profesional designado de la Dirección de Asistencia Técnica -DAT, una vez al mes revisa la documentación aleatoria de una EPSEA habilitada del mes inmediatamente anterior  para verificar que los requisitos habilitantes cumplan con la resolución vigente, con el fin detectar la habilitación de una EPSEA que no cumpla con los requisitos. En caso que se verifique el incumplimiento de los requisitos para la habilitación y ya hubiese sido proferido acto administrativo deberá verificarse si las condiciones de incumplimiento persisten, en caso afirmativo deberá iniciarse el trámite administrativo de revocatoria directa de los actos que profiere la administración o en su defecto el impulso de la acción de lesividad. La información reposa en El sistema de Gestión Documental Electrónico - Evidencia Correos electrónicos y oficio de revocatoria, cuando aplique. 
3. </t>
  </si>
  <si>
    <t xml:space="preserve">A10 Abuso de poder y autoridad
A11 Conflicto de interés (Existencia de conflicto de Interés)
O1 Acción u omisión 
O2 Uso del poderO3 Desviar la gestión de lo público
O4 Beneficio Privado
O5 Beneficio de un tercero
</t>
  </si>
  <si>
    <t>Tercero 
Procedimiento</t>
  </si>
  <si>
    <t>Todas las convocatorias</t>
  </si>
  <si>
    <t>Fortalecimiento a la Prestación del Servicio Público de Extensión Agropecuaria (SPE)</t>
  </si>
  <si>
    <t>Revisión y validación de los requisitos de habilitación</t>
  </si>
  <si>
    <t>Fortalecer la transferencia y apropiación del
conocimiento en los diferentes actores del subsistema de extensión agropecuaria</t>
  </si>
  <si>
    <t>1. Direccion Activos productivos 
2. Direccion Activos productivos 
3. Direccion Activos productivos</t>
  </si>
  <si>
    <t>1. Ajustes documentales en procedimientos, formatos en el SIG, TDR-Tipo , Acta de seleccion y adjudicacion de oferentes 
2. Socialización al equipo de activos productivos formato F-DER-002 listado de asistencia, F-DER-001 acta de reunión y presentación formato F-DER-002 listado de asistencia 
3. F-DER-001 acta de reunión.                           
Formato F-IMP-013 Visita de Verificación de Actividades del PIDAR.
Evidencias de la publicación de los términos de referencia en la página web.</t>
  </si>
  <si>
    <t>1. Realizar ajustes en los procedimientos y formatos actuales que se encuentran en el sistema de gestión de calidad.  
2. Socialización, capacitación   
3. Reuniones del Comité Técnico de Gestión Local en el cual se realiza la aprobación de términos de referencia, evaluación y selección de proveedores 
Publicaciones de los términos de referencia en la página web de la Agencia</t>
  </si>
  <si>
    <t xml:space="preserve">1. Durante el desarrollo del proceso contractual, cada vez que se requiera, las instancias del Comité Técnico de Gestión Local, realizan acompañamiento técnico y jurídico en la construcción y aprobación de los términos de referencia para posterior publicación, evaluación y selección de proveedores, con el fin de evitar casos de corrupción en el proceso de adquisición de bienes y/o servicios.  
Si hay observaciones se notifica a la organización para que realice los ajustes en las etapas de publicación y evaluación y se cita a Comité Técnico de Gestión Local para la socialización y aprobación de los mismos.                                                                                            Visitas de verificación realizadas por el apoyo a la supervisión. 
Mesas de construcción de términos de referencia, con acompañamiento de la VGC. 
Actas de entrega a satisfacción. 
Construcción de Términos de Referencia.  
Agregar Punto de control revisión de historial para oferente que hayan ejecutado proyectos con la ADR. (agregarlo como requisito habilitante/ ponderable en la construcción de TDR)
La Evidencia es: Formato F-DER-001 Acta de reunión del Comité Técnico de Gestión Local. Formato F-IMP-013 Visita de Verificación de Actividades del PIDAR. 
2.  
3. </t>
  </si>
  <si>
    <t xml:space="preserve">A9 Amiguismo
A10 Abuso de poder y autoridad
A17 Incumplimiento en la aplicación de lineamientos / directrices / manuales / metodologías / procedimientos
O1 Acción u omisión 
O2 Uso del poderO3 Desviar la gestión de lo público
O4 Beneficio Privado
O5 Beneficio de un tercero
</t>
  </si>
  <si>
    <t>En Territorio</t>
  </si>
  <si>
    <t>Implementacion de Proyectos Integrales (IMP)</t>
  </si>
  <si>
    <t>Realizar la entrega de bienes y servicios y cierre del proyecto</t>
  </si>
  <si>
    <t>Realizar la coordinación y la supervisión técnica de la ejecución de los proyectos integrales de desarrollo agropecuario y rural, para mejorar la productividad y competitividad de los productores rurales</t>
  </si>
  <si>
    <t>1. Dirección de Activos proudctivos 
2. Dirección de Activos proudctivos 
3. Dirección de Activos proudctivos</t>
  </si>
  <si>
    <t xml:space="preserve">1. Formato F-IMP-013 visita de verificación de actividades del PIDAR Modalidad ejecución directa. 
2. Formato F-DER-002 listado de asistencia, F-DER-001 acta de reunión y correos electrónicos  
3. Formato F-DER-002 listado de asistencia, F-DER-001 acta de reunión </t>
  </si>
  <si>
    <t xml:space="preserve">1. Realizar como mínimo una visita en terrero de verificación a cada uno de los proyectos a Implementar, de acuerdo con el porcentaje de avance  
2. La UTT realiza los Comités Técnicos de Gestión Local, el cargue de la información requerida en el share point  y la dirección de Activos productivos valida la evidencia cargada, para el CTGL 
3. Realizar las mesas de verificación a la ejecución del PIDAR </t>
  </si>
  <si>
    <t xml:space="preserve">1. El Director Territorial o supervisor y/o apoyo a la supervisión,cada vez que se requiera realiza las visitas en territorio posterior a la entrega de bienes, insumos y servicios, para verificar el buen uso de estos y la calidad de la prestación de los servicios contenidas en el plan de inversión y cronograma de actividades del PIDAR, garantizando su correcta ejecución. 
En los Comités técnicos de gestión local, se presentan y verifican los avances de los contratos adjudicados para la ejecución del proyecto, con el fin validar el cumplimiento de las obligaciones contractuales establecidas con los proveedores. 
La Evidencia de este control es el Formato F-IMP-013 Visita de Verificación de Actividades del PIDAR modalidad ejecución Directa, el Formato F-IMP-016 Acta de entrega y recibo a satisfacción de bienes, insumos y/o servicios PIDAR modalidad de ejecución directa, el cy el Formato F-IMP-014 Seguimiento a la ejecución PIDAR modalidad ejecución directa  
2. La Vicepresidencia de Integración Productiva a través de la Dirección de acceso de activos, realiza mensualmente la Mesa de verificación a la ejecución del PIDAR conformada por el Supervisor y/o apoyo a la Supervisión de la UTT y los delegados de la VIP; aquí se realiza el seguimiento a los proyectos de cada una de las UTT, con el fin de verificar su avance técnico, financiero y apoyar la gestión para resolver las dificultades administrativas, operativas y técnicas que se presenten en la ejecución de los proyectos, en caso contrario se realiza el informe del estado de los proyectos por parte del equipo de implementación de la DAP
La Evidencia de este control es Formato F-DER-001 Acta de reunión.  
3. </t>
  </si>
  <si>
    <t xml:space="preserve">A9 Amiguismo
A17 Incumplimiento en la aplicación de lineamientos / directrices / manuales / metodologías / procedimientos
A22 Ausencia en el seguimiento de responsabilidades (Falta o inadecuado acompañamiento en los servicios)
O1 Acción u omisión 
O2 Uso del poderO3 Desviar la gestión de lo público
O4 Beneficio Privado
O5 Beneficio de un tercero
</t>
  </si>
  <si>
    <t>Sede Central</t>
  </si>
  <si>
    <t>Realizar la coordinación y supervisión técnica a la ejecución del proyecto.</t>
  </si>
  <si>
    <t>Realizar la coordinación y la supervisión técnica de la ejecución de los proyectos integrales de desarrollo agropecuario y rural, para mejorar la productividad y competitividad de los productores rurales.</t>
  </si>
  <si>
    <t xml:space="preserve">1. profesional designado por la Dirección de Activos proudctivos 
2. profesional designado por la Dirección de Activos proudctivos 
3. </t>
  </si>
  <si>
    <t xml:space="preserve">1. Correo a comunicaciones con la solicitud de la publicación de las cápsulas 
2. Formato F-DER-002 listado de asistencia, F-DER-001 acta de reunión y correos electrónicos, presentación, circulares enviadas 
3. </t>
  </si>
  <si>
    <t xml:space="preserve">1. Cápsula informativa sobre la divulgación de los programas y la gratuidad de los mismos. 
2. Socialización de los lineamientos y temas de procedimiento, formatos, base para desarrollar la estructuración de PIDAR. 
3. </t>
  </si>
  <si>
    <t xml:space="preserve">1. La Dirección de Activos productivos solicita cuatrimestralmente a la oficina de comunicaciones la publicación y actualización de líneas anticorrupción de la entidad en todos los medios y las oficinas de las UTT, con el fin de evidenciar denuncias de actos de corrupción, en caso contrario se socializa el código de integridad y ética de la entidad.  
La evidencia de este control es el informe trimestral de gestión de PQRSD 
2. Desde la Vicepresidencia de Integración Productiva cuatrimestralmente se generan circulares o lineamientos a las UTT o direcciones técnicas de la agencia con el fin de dar directrices frente a los componentes establecidos en el procedimiento de Estructuración de PIDAR, afianzando así los conocimientos de los funcionarios y/o contratistas, en caso contrario se realiza socialización de los lineamientos y de los procedimientos y formatos del proceso de Estructuración.
La evidencia de este control son las circulares, correos electrónico y socializaciones que se realicen durante el periodo, donde se de claridad sobre el proceso de estructuración, requisitos, lineamientos y actualizaciones de este proceso.   
3. El Vicepresidente de Integración Productiva designa mediante memorando el equipo estructurador del Proyecto indicando los responsables de cada componente así: Técnico-productivo, ambiental, financiero, jurídico y comercialización, la Vicepresidencia de proyectos hace la asignación para asociatividad y participación, infraestructura, adecuación de tierras cuando aplique, con el fin de iniciar el proceso de estructuración del proyecto, con el fin de que el equipo estructurador sea interdisciplinario para desarrollar la integridad del PIDAR. 
La evidencia de este control es el memorando de designación del equipo estructurador del proyecto.  </t>
  </si>
  <si>
    <t xml:space="preserve">A12 Falta de responsabilidad ante lo público y ética profesional (Falta de ética profesional)
A17 Incumplimiento en la aplicación de lineamientos / directrices / manuales / metodologías / procedimientos
O1 Acción u omisión 
O2 Uso del poderO3 Desviar la gestión de lo público
O4 Beneficio Privado
O5 Beneficio de un tercero
</t>
  </si>
  <si>
    <t>Estructuracion y Formulación de Proyectos Integrales de Desarrollo Agropecuario y Rural (EFP)</t>
  </si>
  <si>
    <t>Realizar la estructuración del Proyectos
Integrales de Desarrollo Agropecuario y
Rural</t>
  </si>
  <si>
    <t>Dirigir la estructuración y formulación de los Proyectos
Integrales de Desarrollo Agropecuario y Rural con
Enfoque Territorial, en las líneas de cofinanciación de
encadenamiento productivo y especialización
competitiva</t>
  </si>
  <si>
    <t xml:space="preserve">1. El líder de la Dirección de Comercialización  
2.  
3. </t>
  </si>
  <si>
    <t xml:space="preserve">1. Documento con los aspectos consolidados para la identificación y selección de las Organizaciones rurales  
2.  
3. </t>
  </si>
  <si>
    <t xml:space="preserve">1. Consultar el proceso y proyecto de inversión para consolidar los apectos necesarios a tener en cuenta para la identificación y seleccción de las organizaciones rurales potenciales beneficarias de los servicios de apoyo a la comercialización. 
2.  
3. </t>
  </si>
  <si>
    <t xml:space="preserve">1. Los funcionarios o contratistas de la Dirección de Comercialización, registran y publican en el archivo de gestión físico o magnético, el registro único de información de las organizaciones que reciben los servicios de fortalecimiento y apoyo a la comercialización por cada vigencia fiscal, con el fin de dar a conocer las organizaciones involucradas en los planes de intervención comercial. Desde la planeación se revisan las organizaciones convocadas o que alleguen solicitudes, posteriormente se cruza con las bases de datos de las organizaciones atendidas con servicios complementariosen vigencias anteriores, informando y descartando las organizaciones con planes estratégicos atendidas.
La evidencia de este control es el Formulario FCC-007 Registro Único de Información.   
2. La Dirección de Comercialización en el primer trimestre de la vigencia, elabora un comunicado para los Directores Territoriales y equipo de enlace comercial, con el propósito de conocer los aspectos a tener en cuenta en la selección de las organizaciones rurales que podrán participar de los servicios complementarios para el fortalecimiento y apoyo a la comercialización.  La comunicación se realiza a través del correo electrónico o mediante la plataforma documental de la Agencia, en caso contrario se implementan otros mecanismos que permita socializar los aspectos para la identificación y selección de las organizaciones rurales que participan.
La evidencia de este control son los soportes de la comunicación oficial o socialización realizada que contenga los criterios o aspectos para que las organzaciones puedan acceder a la oferta de la dirección. 
3. </t>
  </si>
  <si>
    <t>B11 Falta de consolidación y análisis adecuado en la información</t>
  </si>
  <si>
    <t xml:space="preserve">A8 Desconocimiento de los procedimientos y el marco normativo (Por desconocimiento de un procedimiento, metodologías, necesidades y/o normativa)( Falta de conocimientos o formación)
B11 Falta de consolidación y análisis adecuado en la información
E12 Ausencia de los sistemas de información
F1 Información no disponible o incompleta
</t>
  </si>
  <si>
    <t>Estrategias para el Fortalecimiento Comercial de las Organizaciones Rurales (FCC)</t>
  </si>
  <si>
    <t>Prestar los servicios de apoyo a la
comercialización en los territorio</t>
  </si>
  <si>
    <t>Mejorar las capacidades de respuesta de los
productores agropecuarios a necesidades de desarrollo comercial</t>
  </si>
  <si>
    <t xml:space="preserve">1. Líder de proceso 
Apoyo de Oficial de Seguridad Digital (Colaborador de OTI) 
2.  
3. </t>
  </si>
  <si>
    <t xml:space="preserve">1. Procedimiento con los controles documentados (Sistema de Información Isolución) 
2.  
3. </t>
  </si>
  <si>
    <t xml:space="preserve">1. Documentar el procedimiento de Gestión de Incidente, eventos y debilidades de seguridad de la información como complemento del control descrito en el riesgo 
2.  
3. </t>
  </si>
  <si>
    <t xml:space="preserve">1. El Oficial de Seguridad Digital (Colaborador de OTI) una vez al año,una vez el líder del proceso (Jefe OTI) defina los diferentes roles y colaboradores asignados para la ejecución de las actividades relacionadas con la custodia, aseguramiento y manejo de la información; el Oficial de Seguridad Digital verifica el cumplimiento de dichos roles. El Oficial de Seguridad Digital por medio de la matriz de segregación de roles verifica que los colaboradores de la OTI, cuenten con los permisos mínimos acordes a la ejecución de sus actividades y se comparan en sitio. Si el Oficial de Seguridad Digital encuentra que los roles asignados no se encuentran acordes a la matriz de segregación o los permisos asignados no están siendo utilizados de forma adecuada procederá a generar un incidente de seguridad de la información, de acuerdo con el procedimiento de Gestión de Incidente, eventos y debilidades de seguridad de la información. Evidencias: Informe de revisión de Matriz de segregación de roles
Matriz de segregación de roles.
Documentación del posible incidente de seguridad de la información.  
2. El Oficial de Seguridad Digital (Colaborador de OTI) una vez al año,comprobará que se encuentren activos los logs de auditoria de los sistemas de información y de las bases de datos, en custodia del proceso. El Oficial de Seguridad Digital verifica que los sistemas de información y base de datos, estén almacenando los datos de auditoria con la retención definida en el procedimiento Monitoreo Gestión de Logs
- Frente a los sistemas de información deben  con tablas o controles de auditoria por inserción, modificación o eliminación de información. 
- En cuanto a las bases de datos se configuran para almacenar toda modificación sobre los datos. Si el Oficial de Seguridad Digital encuentra que  los sistemas de información y base de datos no están almacenado logs  procederá a generar un incidente de seguridad de la información, de acuerdo con el procedimiento de Gestión de Incidente, eventos y debilidades de seguridad de la información. Evidencias: Archivos de gestión de logs
Documentación del posible incidente de seguridad de la información.  
3. </t>
  </si>
  <si>
    <t xml:space="preserve">B5 Ausencia de herramientas y/o mecanismos para seguimiento y control
O1 Acción u omisión 
O2 Uso del poderO3 Desviar la gestión de lo público
O4 Beneficio Privado
O5 Beneficio de un tercero
O6 Segregación de funciones
</t>
  </si>
  <si>
    <t>Personas
Procedimiento</t>
  </si>
  <si>
    <t>Todos los procesos</t>
  </si>
  <si>
    <t>Gestión de Tecnologías de la Información y las Comunicaciones (GTI)</t>
  </si>
  <si>
    <t>Implementar políticas, lineamientos y
estrategias para el desarro</t>
  </si>
  <si>
    <t>Desarrollar las políticas, planes, programas y
proyectos de tecnología y sistemas de información</t>
  </si>
  <si>
    <t xml:space="preserve">1. Designado del proceso de Asesoria y Defensa Jurídica 
2. Designado del proceso de Asesoria y Defensa Jurídica 
3. </t>
  </si>
  <si>
    <t xml:space="preserve">1. Informe 
2. Informe 
3. </t>
  </si>
  <si>
    <t xml:space="preserve">1. Realizar seguimiento a la implementación del procedimiento de cobro coactivo actualizado en el cuarto trimestre, a través de un informe de la gestión de los procesos de cobro coactivo 
2. Socializar el procedimiento de cobro coactivo actualizado de manera interna en el equipo de la oficina jurídica, en las unidades técnicas territoriales y en las asociaciones de usuarios en el tercer trimestre 
3. </t>
  </si>
  <si>
    <t xml:space="preserve">1. El encargado de la matriz de cobro coactivo de la Oficina Jurídica, realiza el seguimiento al impulso de los procesos de cobro coactivo que se encuentran en estado Activo cada vez que se requiera, con el fin de identificar las actuaciones desarrolladas en función del cobro a los beneficiarios del Servicio público de adecuación de tierras de conformidad con el procedimiento vigente. El Jefe de la Oficina Jurídica o quien este designe, verifica la información contenida en la matriz y en caso de observaciones la devuelve al encargado para su correspondiente ajuste. La Evidencia es: Matriz Excel 
2.  
3. </t>
  </si>
  <si>
    <t xml:space="preserve">B1 Por ausencia de estandarización del procedimiento (incluye manualidad)
O1 Acción u omisión 
O2 Uso del poderO3 Desviar la gestión de lo público
O4 Beneficio Privado
O5 Beneficio de un tercero
</t>
  </si>
  <si>
    <t>Terceros</t>
  </si>
  <si>
    <t>Sede Centrl y UTT</t>
  </si>
  <si>
    <t>Asesoría y Defensa Jurídica (ADJ)</t>
  </si>
  <si>
    <t>Ejercer la facultad de cobro coactivo</t>
  </si>
  <si>
    <t>Asesorar jurídicamente a la Agencia de Desarrollo
Rural en la interpretación, aplicación de las normas
vigentes de competencia de la Entidad, así como
ejercer una adecuada y oportuna defensa de los
intereses de la misma</t>
  </si>
  <si>
    <t xml:space="preserve">1. Designado del proceso de Servicio al ciudadano 
2. Designado del proceso de Servicio al ciudadano 
3. </t>
  </si>
  <si>
    <t xml:space="preserve">1. Registro de las llamadas realizadas. 
2.  Listados de asistencia y/o grabaciones 
3. </t>
  </si>
  <si>
    <t xml:space="preserve">1. Realizar campañas telefónicas con la ciudadanía, de manera mensual. 
2. Sensibilizar el tramite de Derechos de Petición de manera semestral. 
3. </t>
  </si>
  <si>
    <t xml:space="preserve">1. El funcionario y/o contratista del equipo de servicio al ciudadano, monitorea mensualmente la información de atenciones a la ciudadanía diligenciada en el aplicativo de registro de atenciones, con el fin de garantizar la calidad de la información brindada. En caso de presentarse una irregularidad en la información, se notifica de inmediato a la Secretaria General, para que se adelanten las acciones del caso. La evidencia es el informe mensual de gestión de llamadas realizadas a los Ciudadanos. 
2. El funcionario y/o contratista del equipo de servicio al ciudadano, realiza seguimiento trimestral a la gestión de las PQRSDF, con el fin de mantener y consolidar la transparencia y el acceso a la información de la Entidad. En caso de presentarse fallas en el Sistema de Gestión Documental que no permita el acceso a la información de los radicados, se elabora el informe trimestral con los archivos del seguimiento mensual, mencionados en el procedimiento PR-PAC-001 y se solicita a Tecnología, el restablecimiento del sistema de Gestión Documental. Evidencia: Informe trimestral publicado. 
3. </t>
  </si>
  <si>
    <t xml:space="preserve">A21 Presión que pudiese ejercer un tercero
A25 Coacción al personal
O1 Acción u omisión 
O2 Uso del poderO3 Desviar la gestión de lo público
O4 Beneficio Privado
O5 Beneficio de un tercero
</t>
  </si>
  <si>
    <t xml:space="preserve">Procedimiento </t>
  </si>
  <si>
    <t>Servicio al Ciudadano (PSC)</t>
  </si>
  <si>
    <t>Recibir, asesorar, resolver, caracterizar y documentar en
el sistema, los requerimientos de los ciudadanos,
organizaciones y/o grupos de valor, tanto en la sede
central como en las Unidades Técnicas Territoriales,
mediante los distintos canales de atención dispuestos por
la Agencia de Desarrollo Rural y cumpliendo los
procedimientos definidos para el proceso</t>
  </si>
  <si>
    <t xml:space="preserve">1. NA 
2.  
3. </t>
  </si>
  <si>
    <t>Aceptar y Asumir</t>
  </si>
  <si>
    <t xml:space="preserve">1. El servidor público de la Dirección de Talento Humano o contratista asignado y la presidencia de la ADR, cada vez que se va vincular personal para libre nombramiento y remoción y provisionalidad, con el fin de determinar el grado de adecuación del aspirante al cargo, se realiza la verificación de requisitos de formación y experiencia para el empleo, definidos en el Manual de Funciones de la Agencia del candidato, para todas la vacantes a proveer. Si se identifica que un aspirante no cumple con los requisitos, no se realiza el nombramiento. La evidencia es: formato F-GTH-001 Verificación Requisitos Mínimos y Prueba de Análisis de Antecedentes (para todas las vacantes). 
2.  
3. </t>
  </si>
  <si>
    <t>40%</t>
  </si>
  <si>
    <t xml:space="preserve">A9 Amiguismo
A10 Abuso de poder y autoridad
A12 Falta de responsabilidad ante lo público y ética profesional (Falta de ética profesional)
O1 Acción u omisión 
O2 Uso del poderO3 Desviar la gestión de lo público
O4 Beneficio Privado
O5 Beneficio de un tercero
</t>
  </si>
  <si>
    <t>Adelantar los trámites de ley para el nombramiento de personal por convocatoria pública, provisionalidad o encargos.</t>
  </si>
  <si>
    <t>Gerenciar el Talento Humano de la Agencia de Desarrollo Rural, planificando y desarrollando estrategias encaminadas a garantizar el mejoramiento permanente y la satisfacción laboral de los servidores públicos</t>
  </si>
  <si>
    <t xml:space="preserve">1. Responsable del área de Control Interno Disciplinario 
2.  
3. </t>
  </si>
  <si>
    <t xml:space="preserve">1. Certificado 
2.  
3. </t>
  </si>
  <si>
    <t xml:space="preserve">1. El encargado del proceso de instrucción debera realizar del curso "Integridad, Transparencia y Lucha contra la Corrupción" dictado por Funcion Publica. 
2.  
3. </t>
  </si>
  <si>
    <t xml:space="preserve">1. El profesional designado del proceso de Control Disciplinario realizara revisión trimestral de los términos dentro de la matriz de seguimiento a los procesos donde se indique la cantidad y el estado actual de los mismos. 
2.  
3. </t>
  </si>
  <si>
    <t>20%</t>
  </si>
  <si>
    <t>1.  MUY BAJA</t>
  </si>
  <si>
    <t>Genera acciones disciplinarias, con posible intervención de órganos de control</t>
  </si>
  <si>
    <t xml:space="preserve">A10 Abuso de poder y autoridad
A21 Presión que pudiese ejercer un tercero
A23 Manipulación de información
A24 Ocultamiento o eliminación de información
O1 Acción u omisión 
O2 Uso del poderO3 Desviar la gestión de lo público
O4 Beneficio Privado
O5 Beneficio de un tercero
</t>
  </si>
  <si>
    <t>Todos los procesos de investigación</t>
  </si>
  <si>
    <t>Control Disciplinario Interno (CDI)</t>
  </si>
  <si>
    <t>Recibir queja y/o informe
Analizar queja y/o informe
Proyecto de autos
Acopio/práctica de pruebas
Valoración probatoria
Recopilación y análisis de información</t>
  </si>
  <si>
    <t>Ejercer la función disciplinaria en la etapa de instrucción, respecto de los servidores y ex servidores públicos de la ADR a través de procedimientos que aseguren el debido proceso y garanticen el cumplimiento de la normatividad vigente.</t>
  </si>
  <si>
    <t xml:space="preserve">1. El profesional designado del proceso de Control Disciplinario Interno trimestralmente revisará los términos dentro de la matriz de seguimiento a los procesos donde se indique la cantidad y el estado actual de los mismos. 
2.  
3. </t>
  </si>
  <si>
    <t xml:space="preserve">A12 Falta de responsabilidad ante lo público y ética profesional (Falta de ética profesional)
A17 Incumplimiento en la aplicación de lineamientos / directrices / manuales / metodologías / procedimientos
A22 Ausencia en el seguimiento de responsabilidades (Falta o inadecuado acompañamiento en los servicios)
</t>
  </si>
  <si>
    <t>Personal</t>
  </si>
  <si>
    <t>Todos los proceso de investigación</t>
  </si>
  <si>
    <t>Gestion</t>
  </si>
  <si>
    <t xml:space="preserve">1. El Profesional encargado de la Administración de Situaciones Administrativas del personal cada vez que se presente un retiro, realiza el envío y el seguimiento de los formatos (Acta de Entrega y Transferencia y Retención de Conocimiento) requeridos para realizar entrega del cargo, a los servidores que se retiran de la Entidad, con el propósito de mitigar la fuga del conocimiento en los Procesos. Si no se entrega los formatos diligenciados por parte del personal retirado, se informa al Jefe inmediato para que realice la solicitud y reciba el cargo. La Evidencia es: Acta de Entrega y Transferencia y Retención de Conocimiento del personal retirado. 
2.  
3. </t>
  </si>
  <si>
    <t>Afecta resultados del proceso
Incumplimientos que generan reprocesos
Afecta entre 1 y 2 componentes SIG (riesgo repercutido)</t>
  </si>
  <si>
    <t xml:space="preserve">A1 Personal insuficiente
A14 Resistencia a compartir el conocimiento específico del cargo
A18 Rotación / deserción del personal
B2 Ausencia y/o no entrega de los soportes de ejecución de actividades
B3 Demora en la entrega de documentos y/o información
</t>
  </si>
  <si>
    <t xml:space="preserve">1. El profesional encargado de las afiliaciones a la Administradora de Riesgos Laborales, cada vez que se va a vincular un funcionario, realiza su afiliación como mínimo un día hábil antes de su vinculación, teniendo en cuenta la solicitud realizada por el profesional y/o técnico de situaciones administrativas y remite el soporte del certificado de afiliación del día anterior a la posesión, con el fin de cumplir con el requisito de asegurar al servidor ante la Administradora de Riesgos Laborales. Cuando no se ha enviado el certificado o confirmado la afiliación, el profesional y/o técnico encargado de situaciones administrativas, reiterará la solicitud hasta subsanar y de no ser posible, no se podrá realizar la vinculación del nuevo funcionario. Evidencia: Certificado de ARL 
2.  
3. </t>
  </si>
  <si>
    <t>El evento puede ocurrir semestralmente</t>
  </si>
  <si>
    <t>Genera acciones disciplinarias</t>
  </si>
  <si>
    <t xml:space="preserve">A19 Demora en la toma de decisiones por parte de las personas (Demoras generadas por las personas)
B3 Demora en la entrega de documentos y/o información
B4 Limitadas Capacidades Institucionales (Cobertura, Técnica y Económica)
</t>
  </si>
  <si>
    <t xml:space="preserve">A3 Fallas deliberadas o involuntarias (Error involuntario humano )
B2 Ausencia y/o no entrega de los soportes de ejecución de actividades
B3 Demora en la entrega de documentos y/o información
</t>
  </si>
  <si>
    <t>Administrar y custodiar las Historias Laborales de los Servidores y Ex-servidores públicos de la ADR</t>
  </si>
  <si>
    <t xml:space="preserve">1. Listado de asistencia 
Presentación" 
2. Jefe Oficina de Control Interno / Profesional Designado 
3. </t>
  </si>
  <si>
    <t xml:space="preserve">1. Perfil de Supervisión de Trabajos de auditoría  
2. Documento de Análisis del Informe. 
3. </t>
  </si>
  <si>
    <t xml:space="preserve">1. Socializar los procedimientos y/o metodologías existentes para el proceso de auditoria al equipo auditor	Perfil de Supervisión de Trabajos de auditoría  
2. Revisión del informe por parte de otro equipo de trabajo, diferente al que realizo el proceso de auditoría 
3. </t>
  </si>
  <si>
    <t xml:space="preserve">1. El profesional designado por el Jefe de la Oficina de Control Interno cuando inicia un trabajo de aseguramiento, verifica que la Planeación Específica del trabajo comprenda las actividades relacionadas analizando el entendimiento de la unidad auditada. El profesional designado por el Jefe de la Oficina de Control Interno valida que el entendimiento de la Unidad Auditada a relacionarse en el F-EVI-007 Planeación de Trabajo incluya elementos tales como: evaluación preliminar de riesgos y controles, seguimiento al Plan de Mejoramiento vigente, normatividad aplicable e informes de otros componentes asociados a la unidad a auditar, entre otros; buscando se orienten al objetivo y alcance determinado. En caso de observaciones el supervisor de auditoría solicita los ajustes al F-EVI-007 Planeación de Trabajo y verifica para aprobación del Jefe de la OCI. Evidencias: Formato F-EVI-007 Planeación de Trabajo. 
2. El jefe de la Oficina de Control Interno o quien este designe cada vez que se efectúe una auditoría de aseguramiento, con el fin de conocer la perspectiva de los procesos frente al desarrollo de la auditoría y el desempeño del equipo auditor designado y retroalimentar las posibles mejoras al equipo de trabajo. El profesional designado por el Jefe de la Oficina de Control Interno solicita a la unidad auditada el diligenciamiento del formato de Evaluación de la Actividad de Auditoría Interna, para el análisis del ejercicio de auditoria.  En caso de evidenciar situaciones sobre inadecuado proceder, se realiza  retroalimentación a todo el equipo adscrito a la Oficina de Control Interno y en caso de considerarlo necesario, se realizan las indagaciones correspondientes. Evidencias: F-EVI-017 Evaluación de la actividad de auditoría interna diligenciados. 
3. </t>
  </si>
  <si>
    <t xml:space="preserve">A2 Entrenamiento/ conocimiento o competencia insuficiente (Falta de conocimientos o formación)
A8 Desconocimiento de los procedimientos y el marco normativo (Por desconocimiento de un procedimiento, metodologías, necesidades y/o normativa)( Falta de conocimientos o formación)
A17 Incumplimiento en la aplicación de lineamientos / directrices / manuales / metodologías / procedimientos
A22 Ausencia en el seguimiento de responsabilidades (Falta o inadecuado acompañamiento en los servicios)
</t>
  </si>
  <si>
    <t>Todo el programa de auditoría</t>
  </si>
  <si>
    <t>Ejecución de los trabajos de aseguramiento contemplados en el Plan Anual de Auditoría de la Oficina de Control Interno y comunicación de los resultados a las partes interesadas</t>
  </si>
  <si>
    <t>Evaluar de forma independiente y objetiva el sistema de control interno, la gestión integral del riesgo y el gobierno corporativo</t>
  </si>
  <si>
    <t xml:space="preserve">1. Jefe Oficina de Control Interno 
2.  
3. </t>
  </si>
  <si>
    <t xml:space="preserve">1. Acta sesión comité 
2.  
3. </t>
  </si>
  <si>
    <t xml:space="preserve">1. Convocar al comité de coordinación del sistema de control interno para informar sobre dicha situación y ajustar el plan basado en la realidad operativa de la Oficina 
2.  
3. </t>
  </si>
  <si>
    <t xml:space="preserve">1. Jefe de Control Interno Anualmente,verifica las necesidades de recursos (humanos, económicos, infraestructura, entre otros) requeridos para la ejecución de las actividades a incluirse en el Plan Anual de AuditoríaAplicando los lineamientos del procedimiento de "Planeación anual de Auditoría", en lo que respecta a la definición de unidades auditables y recursos necesarios, con el fin de presentarlo al Comité de Coordinación del Sistema de Control Interno para aprobaciónSi hay observaciones por parte de los integrantes del CCSCI frente al Plan Anual de Auditoría, se procede a ajustar y se presenta nuevamente ante el CCSCI para su debida aprobación. Evidencias: Acta del CCSCI y Plan Anual de Auditoría. 
2. Jefe de Control Interno o su delegado Mensualmente, Realiza seguimiento al cumplimiento del Plan Anual de Auditoria, con el fin de identificar posibles situaciones que afecten su ejecuciónAplicando los lineamientos del procedimiento de "Planeación anual de Auditoría" y de acuerdo con las posibles alertas emitidas por los lideres de auditoria, se verifica la ejecución del plan anual de auditoria.En caso de presentarse posibles situaciones que afecten su ejecución, se modifican los equipos de trabajo para no afectar el cumplimiento del Plan Anual de AuditoriaEvidencias: Seguimiento al Plan Anual de Auditoria Seguimiento al Programa de Trabajo 
3. </t>
  </si>
  <si>
    <t>El evento puede ocurrir anualmente</t>
  </si>
  <si>
    <t>Afecta resultados en proyectos o Acciones estratégicas
Afecta cumplimiento de plan de acción institucional
Afecta entre 3 y 4 componentes SIG (riesgo repercutido)</t>
  </si>
  <si>
    <t xml:space="preserve">A1 Personal insuficiente
D2 Falta de mantenimiento y/o reposición de elementos
O7Ausencia de recursos
</t>
  </si>
  <si>
    <t>Todo el programa de auditorias</t>
  </si>
  <si>
    <t xml:space="preserve">1. Cada vez que se genere una transferencia de documentación al Archivo central, el personal designado de Gestión Documental realiza la verificación conforme al inventario documental (FUID) al momento de la recepción para su ingreso al archivo central, con el fin que cumpla con las condiciones archivísticas. Si se presenta inconsistencias se solicita la corrección inmediata. La evidencia es: Acta de transferencia. 
2.  
3. </t>
  </si>
  <si>
    <t xml:space="preserve">B3 Demora en la entrega de documentos y/o información
F12 Almacenamiento y/o traslado inseguro
</t>
  </si>
  <si>
    <t xml:space="preserve"> Sede Central y UTT</t>
  </si>
  <si>
    <t>Gestión Documental (DOC)</t>
  </si>
  <si>
    <t>Realizar la gestión para clasificar, ordenar, describir y
colocar a servicio de consulta los archivos de la ADR
de manera física o contemplando recursos
tecnológicos</t>
  </si>
  <si>
    <t>Diseñar la estrategia para la organización, distribución, custodia,
consulta y conservación de los documentos producidos por la ADR y
administración del fondo acumulado</t>
  </si>
  <si>
    <t xml:space="preserve">A2 Entrenamiento/ conocimiento o competencia insuficiente (Falta de conocimientos o formación)
A8 Desconocimiento de los procedimientos y el marco normativo (Por desconocimiento de un procedimiento, metodologías, necesidades y/o normativa)( Falta de conocimientos o formación)
</t>
  </si>
  <si>
    <t>Procedimiento
Personal</t>
  </si>
  <si>
    <t>Sede Central y UTT</t>
  </si>
  <si>
    <t>Recibir, asesorar, resolver, caracterizar y documentar en
el sistema, los requerimientos de los ciudadanos,
organizaciones y/o grupos de valor, tanto en la sede
central como en las Unidades Técnicas Territoriales,
mediante los distintos canales de atención dispuestos por
la Agencia de Desarrollo Rural y cumpliendo los
procedimientos definidos para el proceso.</t>
  </si>
  <si>
    <t>Asesorar y orientar a los Ciudadanos, organizaciones y grupos de valor, mediante los distintos canales de servicio dispuestos por la Agencia de Desarrollo Rural, así como responder en términos de ley a las peticiones, quejas,
reclamos, sugerencias y denuncias recibidas.</t>
  </si>
  <si>
    <t xml:space="preserve">El evento puede ocurrir mensualmente </t>
  </si>
  <si>
    <t>Genera afectación económica pero no se tienen datos para cuantificar.
Genera  pérdidas financieras insignificantes Genera variaciones de Hasta 0.5% del presupuesto de la entidad</t>
  </si>
  <si>
    <t xml:space="preserve">A3 Fallas deliberadas o involuntarias (Error involuntario humano )
B1 Por ausencia de estandarización del procedimiento (incluye manualidad)
E12 Ausencia de los sistemas de información
E13 Falencias en el desarrollo de software
</t>
  </si>
  <si>
    <t>Proecedimiento</t>
  </si>
  <si>
    <t>Todas las transacciones</t>
  </si>
  <si>
    <t>Gestión Financiera (FIN)</t>
  </si>
  <si>
    <t>Realizar la verificación de la
información y efectuar los pagos</t>
  </si>
  <si>
    <t>Planear, ejecutar y hacer seguimiento presupuestal a
los recursos apropiados de la ADR.</t>
  </si>
  <si>
    <t>probabilidad residual</t>
  </si>
  <si>
    <t>Impacto residual</t>
  </si>
  <si>
    <t>probabilidad inherente</t>
  </si>
  <si>
    <t>Impacto inherente</t>
  </si>
  <si>
    <t>Recomendaciones</t>
  </si>
  <si>
    <t xml:space="preserve">Observaciones </t>
  </si>
  <si>
    <t>Fecha de revisión</t>
  </si>
  <si>
    <t>Descripción del cambio o del riesgo nuevo</t>
  </si>
  <si>
    <t>identificó riesgos nuevos?</t>
  </si>
  <si>
    <t xml:space="preserve">El control o plan de intervención requiere cambio? </t>
  </si>
  <si>
    <t>Descripción de la materialización (dónde y cómo)</t>
  </si>
  <si>
    <t>Se materializó</t>
  </si>
  <si>
    <t>Evidencia control</t>
  </si>
  <si>
    <t>Descripción del monitoreo del control</t>
  </si>
  <si>
    <t>Fecha del monitoreo</t>
  </si>
  <si>
    <t>PYI</t>
  </si>
  <si>
    <t>GCN</t>
  </si>
  <si>
    <t>GTR</t>
  </si>
  <si>
    <t>GCI</t>
  </si>
  <si>
    <t>GD</t>
  </si>
  <si>
    <t>SI</t>
  </si>
  <si>
    <t>GA</t>
  </si>
  <si>
    <t>GC</t>
  </si>
  <si>
    <t>Objetivo específico / Activo específico / Aspecto ambiental / Tipo de peligro</t>
  </si>
  <si>
    <t>Objetivo Institucional / Proceso/ Producto / Activo / Actividad operativa</t>
  </si>
  <si>
    <t>Segunda Línea</t>
  </si>
  <si>
    <t>Primera Línea</t>
  </si>
  <si>
    <t>Fecha de ejecución</t>
  </si>
  <si>
    <t>Dependencia responsable</t>
  </si>
  <si>
    <t>Soporte</t>
  </si>
  <si>
    <t>Descripción de las actividades para implementar la opción de manejo</t>
  </si>
  <si>
    <t>Tratamiento</t>
  </si>
  <si>
    <t>Descripción</t>
  </si>
  <si>
    <t>Nivel de Riesgo Residual</t>
  </si>
  <si>
    <t>Riesgo Residual</t>
  </si>
  <si>
    <t>Nivel de probabilidad residual</t>
  </si>
  <si>
    <t>Nivel de Impacto residual</t>
  </si>
  <si>
    <t>Solidez de los controles</t>
  </si>
  <si>
    <t xml:space="preserve">Valor del control </t>
  </si>
  <si>
    <t>Controles</t>
  </si>
  <si>
    <t>Riesgo Inherente</t>
  </si>
  <si>
    <t>Riesgo Inherente cálculo</t>
  </si>
  <si>
    <t>Probabilidad de ocurrencia</t>
  </si>
  <si>
    <t xml:space="preserve">Nivel de probabilidad </t>
  </si>
  <si>
    <t>Grupos de Consecuencia (Impacto)</t>
  </si>
  <si>
    <t>Nivel de impacto</t>
  </si>
  <si>
    <t>Grupos de Causas</t>
  </si>
  <si>
    <t>Fuente del riesgo</t>
  </si>
  <si>
    <t xml:space="preserve">Aplicación de la afectación </t>
  </si>
  <si>
    <t xml:space="preserve">¿Dónde se podría materializar el riesgo? </t>
  </si>
  <si>
    <t>Responsable del Monitoreo</t>
  </si>
  <si>
    <t>Descripción  Riesgo 
Impacto Ambiental</t>
  </si>
  <si>
    <t>Tipo de riesgo</t>
  </si>
  <si>
    <t>Nivel de Riesgo</t>
  </si>
  <si>
    <t>Nº</t>
  </si>
  <si>
    <t>SEGUIMIENTO</t>
  </si>
  <si>
    <t>OPCIÓN DE MANEJO, PLAN DE INTERVENCIÓN</t>
  </si>
  <si>
    <t>PRIORIZACIÓN</t>
  </si>
  <si>
    <t>VALORACIÓN</t>
  </si>
  <si>
    <t>IDENTIFICACIÓN</t>
  </si>
  <si>
    <t>Gestor T1, grado 11</t>
  </si>
  <si>
    <t>F-GCO-017 Tabla de análisis de experiencia e idoneidad</t>
  </si>
  <si>
    <t xml:space="preserve">Suscribir el formato de F-GCO-017 Tabla de análisis de experiencia e idoneidad de los auditores de la Oficina de Control Interno. </t>
  </si>
  <si>
    <t>Funcionario y/o Contratista dirección ADT</t>
  </si>
  <si>
    <t>Listado de Priorizados
Presupuesto</t>
  </si>
  <si>
    <t xml:space="preserve">Priorización y viabilización de proyectos a través de la instancia establecida en el reglamento  FONAT.
Asignación de recursos aprobados a través de la instancia establecida en el reglamento </t>
  </si>
  <si>
    <t>Procedimiento y la metodología</t>
  </si>
  <si>
    <t xml:space="preserve">Socialización del procedimiento y la metodología para acceder a la oferta de los proyectos de Adecuación de Tierras con recursos del FONAT, nivel central, UTT´s y a la comunidad  
Garantizar que los canales de entrada de los proyectos (Postulación permanente, focalización y/o convocatoria) estén habilitados y sean gestionados oportunamente </t>
  </si>
  <si>
    <t>El equipo de la Oficina de Comunicaciones</t>
  </si>
  <si>
    <t>Piezas de divulgación</t>
  </si>
  <si>
    <t>Realizar campaña de sensibilizacion y socialización para fortalecer los tiempos establecidos en el formato de requerimiento de acuerdo a los valores y principios de Integridad fundamentales de la Entidad, de manera anual.</t>
  </si>
  <si>
    <t xml:space="preserve">El jefe de la Oficina de Comunicaciones </t>
  </si>
  <si>
    <t>Listado de Asistencia</t>
  </si>
  <si>
    <t>Socialización cuatrimetral del tráfico de comunicaciones, que sirve como hoja de ruta para el correcto flujo de información.</t>
  </si>
  <si>
    <t>El profesional designado de la Direccion de Calificacion y Financiación</t>
  </si>
  <si>
    <t>Formato de Conflicto de intereses debidamente diligenciados y correos electrónicos</t>
  </si>
  <si>
    <t xml:space="preserve">Revisar la existencia del formato de conflicto de intereses e implementarlo y sino existiese, proceder a su elaboración y estandarización, durante el primer semestre de la vigencia 2024. </t>
  </si>
  <si>
    <t>Documento aprobado</t>
  </si>
  <si>
    <t>Documentar el control preventivo propuesto dentro del procedimiento del proceso, en el primer semestre.</t>
  </si>
  <si>
    <t>El profesional designado d ela Direccion de Calificacion y financiación</t>
  </si>
  <si>
    <t xml:space="preserve"> Listado de asistencia, invitación, Grabaciones.</t>
  </si>
  <si>
    <t>Sensibilizar a los profesionales del proceso de la Evaluación, Calificación y Viabilidad de PIDAR, cada vez que se vinculan nuevos profesionales y cuando se actualice la documentación del proceso. Evidencia Listado de asistencia, invitación, Grabaciones</t>
  </si>
  <si>
    <t>Responsable Dirección de Participación y Asociatividad</t>
  </si>
  <si>
    <t>Profesional Asignado por la Direccion de Seguimiento y control</t>
  </si>
  <si>
    <t>Socializar al interior de la Dirección de Seguimiento y control el informe consolidado de lecciones aprendidas, con el fin de revisar los mecanismos a mejorar, en la implementación del proceso.</t>
  </si>
  <si>
    <t>Evidencia listados de asistencia y/o grabación por Microsoft Teams, presentación</t>
  </si>
  <si>
    <t xml:space="preserve">Socializar trimestralmente al personal, ya sea por ingreso, actualización documental y/o refuerzo. </t>
  </si>
  <si>
    <t>Los profesionales de la VGC</t>
  </si>
  <si>
    <t>presentaciones y/o listados de asistencia.</t>
  </si>
  <si>
    <t xml:space="preserve">Socialización de los lineamientos y directrices del proceso enmarcados en la planeación Estratégica y objetivos de la ADR, de manera semestral </t>
  </si>
  <si>
    <t>Realizar reuniones de seguimiento de manera trimestral,  al interior de la dependencia con el fin de fortalecer los puntos de control dentro del proceso</t>
  </si>
  <si>
    <t>Direccion Activos productivos</t>
  </si>
  <si>
    <t>F-DER-001 acta de reunión.                           
Formato F-IMP-013 Visita de Verificación de Actividades del PIDAR.
Evidencias de la publicación de los términos de referencia en la página web.</t>
  </si>
  <si>
    <t>Reuniones del Comité Técnico de Gestión Local en el cual se realiza la aprobación de términos de referencia, evaluación y selección de proveedores 
Publicaciones de los términos de referencia en la página web de la Agencia</t>
  </si>
  <si>
    <t>Socialización al equipo de activos productivos formato F-DER-002 listado de asistencia, F-DER-001 acta de reunión y presentación formato F-DER-002 listado de asistencia</t>
  </si>
  <si>
    <t xml:space="preserve">Socialización, capacitación  </t>
  </si>
  <si>
    <t>Ajustes documentales en procedimientos, formatos en el SIG, TDR-Tipo , Acta de seleccion y adjudicacion de oferentes</t>
  </si>
  <si>
    <t xml:space="preserve">Realizar ajustes en los procedimientos y formatos actuales que se encuentran en el sistema de gestión de calidad. </t>
  </si>
  <si>
    <t>Dirección de Activos proudctivos</t>
  </si>
  <si>
    <t xml:space="preserve">Formato F-DER-002 listado de asistencia, F-DER-001 acta de reunión </t>
  </si>
  <si>
    <t xml:space="preserve">Realizar las mesas de verificación a la ejecución del PIDAR </t>
  </si>
  <si>
    <t xml:space="preserve">Formato F-DER-002 listado de asistencia, F-DER-001 acta de reunión y correos electrónicos </t>
  </si>
  <si>
    <t>La UTT realiza los Comités Técnicos de Gestión Local, el cargue de la información requerida en el share point  y la dirección de Activos productivos valida la evidencia cargada, para el CTGL</t>
  </si>
  <si>
    <t>Formato F-IMP-013 visita de verificación de actividades del PIDAR Modalidad ejecución directa.</t>
  </si>
  <si>
    <t xml:space="preserve">Realizar como mínimo una visita en terrero de verificación a cada uno de los proyectos a Implementar, de acuerdo con el porcentaje de avance </t>
  </si>
  <si>
    <t>profesional designado por la Dirección de Activos proudctivos</t>
  </si>
  <si>
    <t>Formato F-DER-002 listado de asistencia, F-DER-001 acta de reunión y correos electrónicos, presentación, circulares enviadas</t>
  </si>
  <si>
    <t>Socialización de los lineamientos y temas de procedimiento, formatos, base para desarrollar la estructuración de PIDAR.</t>
  </si>
  <si>
    <t>Correo a comunicaciones con la solicitud de la publicación de las cápsulas</t>
  </si>
  <si>
    <t>Cápsula informativa sobre la divulgación de los programas y la gratuidad de los mismos.</t>
  </si>
  <si>
    <t xml:space="preserve">El líder de la Dirección de Comercialización </t>
  </si>
  <si>
    <t xml:space="preserve">Documento con los aspectos consolidados para la identificación y selección de las Organizaciones rurales </t>
  </si>
  <si>
    <t>Consultar el proceso y proyecto de inversión para consolidar los apectos necesarios a tener en cuenta para la identificación y seleccción de las organizaciones rurales potenciales beneficarias de los servicios de apoyo a la comercialización.</t>
  </si>
  <si>
    <t>Líder de proceso 
Apoyo de Oficial de Seguridad Digital (Colaborador de OTI)</t>
  </si>
  <si>
    <t>Procedimiento con los controles documentados (Sistema de Información Isolución)</t>
  </si>
  <si>
    <t>Documentar el procedimiento de Gestión de Incidente, eventos y debilidades de seguridad de la información como complemento del control descrito en el riesgo</t>
  </si>
  <si>
    <t>Designado del proceso de Asesoria y Defensa Jurídica</t>
  </si>
  <si>
    <t>Informe</t>
  </si>
  <si>
    <t>Socializar el procedimiento de cobro coactivo actualizado de manera interna en el equipo de la oficina jurídica, en las unidades técnicas territoriales y en las asociaciones de usuarios en el tercer trimestre</t>
  </si>
  <si>
    <t>Realizar seguimiento a la implementación del procedimiento de cobro coactivo actualizado en el cuarto trimestre, a través de un informe de la gestión de los procesos de cobro coactivo</t>
  </si>
  <si>
    <t>Designado del proceso de Servicio al ciudadano</t>
  </si>
  <si>
    <t xml:space="preserve"> Listados de asistencia y/o grabaciones</t>
  </si>
  <si>
    <t>Sensibilizar el tramite de Derechos de Petición de manera semestral.</t>
  </si>
  <si>
    <t>Registro de las llamadas realizadas.</t>
  </si>
  <si>
    <t>Realizar campañas telefónicas con la ciudadanía, de manera mensual.</t>
  </si>
  <si>
    <t>Responsable del área de Control Interno Disciplinario</t>
  </si>
  <si>
    <t>Certificado</t>
  </si>
  <si>
    <t>El encargado del proceso de instrucción debera realizar del curso "Integridad, Transparencia y Lucha contra la Corrupción" dictado por Funcion Publica.</t>
  </si>
  <si>
    <t>Jefe Oficina de Control Interno / Profesional Designado</t>
  </si>
  <si>
    <t>Documento de Análisis del Informe.</t>
  </si>
  <si>
    <t>Revisión del informe por parte de otro equipo de trabajo, diferente al que realizo el proceso de auditoría</t>
  </si>
  <si>
    <t>Listado de asistencia 
Presentación"</t>
  </si>
  <si>
    <t xml:space="preserve">Perfil de Supervisión de Trabajos de auditoría </t>
  </si>
  <si>
    <t xml:space="preserve">Socializar los procedimientos y/o metodologías existentes para el proceso de auditoria al equipo auditor	Perfil de Supervisión de Trabajos de auditoría </t>
  </si>
  <si>
    <t>Jefe Oficina de Control Interno</t>
  </si>
  <si>
    <t>Acta sesión comité</t>
  </si>
  <si>
    <t>Convocar al comité de coordinación del sistema de control interno para informar sobre dicha situación y ajustar el plan basado en la realidad operativa de la Oficina</t>
  </si>
  <si>
    <t>FECHA FINAL DE EJECUCIÓN</t>
  </si>
  <si>
    <t>SOPORTE</t>
  </si>
  <si>
    <t>FECHA DE EJECUCIÓN</t>
  </si>
  <si>
    <t>ACTIVIDAD 3</t>
  </si>
  <si>
    <t>ACTIVIDAD 2</t>
  </si>
  <si>
    <t>ACTIVIDAD 1</t>
  </si>
  <si>
    <t>LISTADO DE ACTIVIDADES DEL PLAN DE MANEJO</t>
  </si>
  <si>
    <t>Etiquetas de fila</t>
  </si>
  <si>
    <t>Total general</t>
  </si>
  <si>
    <t>Cuenta de Responsable del Monitoreo</t>
  </si>
  <si>
    <t>Etiquetas de columna</t>
  </si>
  <si>
    <t>Planificar, dirigir, coordinar y adelantar la ejecución de la fase precontractual de los contratos con el fin de llevar a cabo la ejecución de los proyectos de inversión y los gastos para el funcionamiento de la AGENCIA DE DESARROLLO RURAL, así como adelantar los demás actos contractuales de los procesos de selección de la Agencia, a través del cumplimiento del marco normativo vigente.</t>
  </si>
  <si>
    <t>Verificar que los bienes y/o servicios a adquirir se encuentren contemplados en el plan anual de adquisiciones.</t>
  </si>
  <si>
    <t>Posibilidad de afectación reputacional por la celebración de contratos que no atiendan las necesidades de la ADR, como consecuencia de una ineficiente planeación en la identificación de los bienes y servicios a adquirir.</t>
  </si>
  <si>
    <t>Gestión Contractual (GCO)</t>
  </si>
  <si>
    <t xml:space="preserve">Todos los procesos contractuales </t>
  </si>
  <si>
    <t xml:space="preserve">A2 Entrenamiento/ conocimiento o competencia insuficiente (Falta de conocimientos o formación)
A3 Fallas deliberadas o involuntarias (Error involuntario humano )
A8 Desconocimiento de los procedimientos y el marco normativo (Por desconocimiento de un procedimiento, metodologías, necesidades y/o normativa)( Falta de conocimientos o formación)
A17 Incumplimiento en la aplicación de lineamientos / directrices / manuales / metodologías / procedimientos
A19 Demora en la toma de decisiones por parte de las personas (Demoras generadas por las personas)
A24 Ocultamiento o eliminación de información
B1 Por ausencia de estandarización del procedimiento (incluye manualidad)
B3 Demora en la entrega de documentos y/o información
B4 Limitadas Capacidades Institucionales (Cobertura, Técnica y Económica)
B6 Falta de planeación  
B11 Falta de análisis adecuado en la información
</t>
  </si>
  <si>
    <t xml:space="preserve">1. Cada vez que se requiera, el comité estructurador y evaluador (Técnica, Jurídica y Financiera) verifica los criterios establecidos en el pliego de condiciones o su equivalente de conformidad a la modalidad de contratación, con el fin de comparar y evaluar de forma objetiva las propuestas presentadas dentro del proceso de selección, cuyo resultado queda registrado en un informe que da cuenta de la oferta más favorable. Si hay observaciones dicho comité las atiende y las publica en el SECOP.  
2.  
3. </t>
  </si>
  <si>
    <t xml:space="preserve">1. N/A 
2.  
3. </t>
  </si>
  <si>
    <t>Gestionar actividades para la celebración de contratos y convenios</t>
  </si>
  <si>
    <t>Posibilidad de afectación reputacional por perdida de soportes documentales (fisicos y digitales) que hacen parte del expediente contractual que reposa en el archivo de gestión, debido a la ausencia de controles que identifiquen el flujo de la documentación.</t>
  </si>
  <si>
    <t>Todos los procesos contractuales</t>
  </si>
  <si>
    <t xml:space="preserve">Procedimientos </t>
  </si>
  <si>
    <t xml:space="preserve">A2 Entrenamiento/ conocimiento o competencia insuficiente (Falta de conocimientos o formación)
A8 Desconocimiento de los procedimientos y el marco normativo (Por desconocimiento de un procedimiento, metodologías, necesidades y/o normativa)( Falta de conocimientos o formación)
A17 Incumplimiento en la aplicación de lineamientos / directrices / manuales / metodologías / procedimientos
B1 Por ausencia de estandarización del procedimiento (incluye manualidad)
B5 Ausencia de herramientas y/o mecanismos para seguimiento y control
</t>
  </si>
  <si>
    <t xml:space="preserve">1. El profesional encargado del archivo de Gestión en la Vicepresidencia de Gestión Contractual, diligencia el formato de préstamo o consulta de documentos cada vez que algún usuario requiera de la consulta de la información documental del expediente contractual, con el fin de evitar su pérdida. Si hay observaciones se insta al usuario que requirió el documento para que sea devuelto de manera inmediata. 
2.  
3. </t>
  </si>
  <si>
    <t>Posibilidad de afectación reputacional por seleccionar a un oferente que no corresponde al más idóneo para satisfacer las necesidades de la entidad en el marco del objeto contractual, debido a una inadecuada verificación y revisión de los requisitos y documentos; así como la evaluación subjetiva de las propuestas presentadas.</t>
  </si>
  <si>
    <t xml:space="preserve">A17 Incumplimiento en la aplicación de lineamientos / directrices / manuales / metodologías / procedimientos
A20 Intereses económicos y políticos del personal o particulares
B1 Por ausencia de estandarización del procedimiento (incluye manualidad)
B5 Ausencia de herramientas y/o mecanismos para seguimiento y control
B11 Falta de análisis adecuado en la información
</t>
  </si>
  <si>
    <t xml:space="preserve">1. Cada vez que se requiera, el comité estructurador y evaluador (Técnica, Jurídica y Financiera) verifica los criterios establecidos en el pliego de condiciones o su equivalente de conformidad a la modalidad de contratación, con el fin de comparar y evaluar de forma objetiva las propuestas presentadas dentro del proceso de selección, cuyo resultado queda registrado en un informe que da cuenta de la oferta más favorable. Si hay observaciones dicho comité las atiende y las publica en el SECOP. 
2.  
3. </t>
  </si>
  <si>
    <t>Planificar, dirigir, coordinar y adelantar la ejecución de
la fase precontractual de los contratos con el fin de
llevar a cabo la ejecución de los proyectos de inversión
y los gastos para el funcionamiento de la AGENCIA DE
DESARROLLO RURAL</t>
  </si>
  <si>
    <t>Gestionar actividades para la
celebración de contratos y convenios</t>
  </si>
  <si>
    <t xml:space="preserve">A10 Abuso de poder y autoridad
A12 Falta de responsabilidad ante lo público y ética profesional (Falta de ética profesional)
A21 Presión que pudiese ejercer un tercero
O1 Acción u omisión 
O2 Uso del poderO3 Desviar la gestión de lo público
O4 Beneficio Privado
O5 Beneficio de un tercero
</t>
  </si>
  <si>
    <t xml:space="preserve">1. Los profesionales designados de la Vicepresidencia de Gestión Contractual, cada vez que se requiera para todos los procesos, realizan la verificación de las evaluaciones de los Comités estructuradores y evaluadores de los procesos, con el fin de que se cumplan con el lleno de los requisitos exigidos. En caso de cumplir con los requisitos continua con el proceso, en caso de no cumplimiento se hacen las observaciones por medio de reuniones o socializaciones respectivas con los integrantes de los comités, para hacer las correcciones respectivas, previa publicación en el SECOP II. Evidencia Publicaciones del SECOP II 
2. Cada vez que se requiera, los profesionales del comité estructurador y verificador, someteran a consideración los Procesos de Contratación ante el Comité de Contratación de la ADR, con el fin de aprobar la conveniencia y viabilidad de adelantarlos. Si hay observaciones por parte del Comité de Contratación,el comite estructurador y verificador realiza los respectivos ajustes para subsanarlas dentro de los términos de ley y las respuestas son públicadas en el Portal de Contratación SECOP II. Evidencia Publicaciones del SECOP II. 
3. </t>
  </si>
  <si>
    <t xml:space="preserve">1. Capacitar trimestral al personal, ya sea por ingreso, actualización documental, refuerzo. 
2. Coordinar con la oficina de comunicaciones de manera semestral una campaña que muestre las condiciones para la Habilitación de EPSEA.
3. </t>
  </si>
  <si>
    <t xml:space="preserve">1. Evidencia listados de asistencia y/o grabación por Microsoft Teams
2. Piezas informativa o cápsulas
3. </t>
  </si>
  <si>
    <t xml:space="preserve">1. Profesional Asignado por la Direccion de Asistencia Tecnica- VIP
2. Profesional Asignado por la Direccion de Asistencia Tecnica- VIP
3. </t>
  </si>
  <si>
    <t xml:space="preserve">Realizar la verificación de la
información y efectuar los pagos </t>
  </si>
  <si>
    <t>Posibilidad de afectación económica por requerimiento (imposición de sanciones y/o intereses) de la DIAN o entes territoriales donde se pagan impuestos a nivel Nacional, distrital, departamental o municipal, debido a la inadecuada e inoportuna presentación y pago de las obligaciones tributarias.</t>
  </si>
  <si>
    <t>Sede Central yUTT</t>
  </si>
  <si>
    <t xml:space="preserve">A3 Fallas deliberadas o involuntarias (Error involuntario humano )
A22 Ausencia en el seguimiento de responsabilidades (Falta o inadecuado acompañamiento en los servicios)
F1 Información no disponible o incompleta
F2 Información no confiable
</t>
  </si>
  <si>
    <t>Genera Incremento de costos menos del 5% 
Genera variación Mayor o igual al 0.5% y menor al 5 % del presupuesto de la entidad</t>
  </si>
  <si>
    <t xml:space="preserve">1. El contador mensualmente, con el fin de validar la información y firmar. Verifica que toda la información de los formularios sea coherente con la registrada en las bases de datos. En caso de encontrar algún error se hace la devolución física o electrónica al profesional que genero el formulario para subsanar y posteriormente presentarlo. Evidencias: Formulario presentado. 
2. El responsable designado mensualmente, realiza presentación y pago oportuno de las obligaciones tributarias. Verifica el cumplimiento de las fechas establecidas en el cronograma teniendo en cuenta el calendario tributario de la vigencia. En caso de encontrar inconsistencias en el cumplimiento del cronograma, se  genera una alerta por correo al contador del área financiera para que proceda con el cumplimiento del cronograma. Evidencias: Relacion de las declaraciones presentadas 
3. </t>
  </si>
  <si>
    <t>Realizar el análisis de los saldos, preparar y presentar los Estados Financieros e informe de ejecución presupuestal de la vigencia.</t>
  </si>
  <si>
    <t>Posibilidad de afectación reputacional por omisión y/o inconsistencias en la información financiera generada no razonable con la realidad económica de la entidad, debido a la inoportuna y/o incompleta entrega de información por parte de las diferentes áreas de la entidad</t>
  </si>
  <si>
    <t>Infromación Financiera</t>
  </si>
  <si>
    <t xml:space="preserve">A4 Ausencia de compromiso
A19 Demora en la toma de decisiones por parte de las personas (Demoras generadas por las personas)
B3 Demora en la entrega de documentos y/o información
</t>
  </si>
  <si>
    <t xml:space="preserve">1. Socializar los lineamientos de la circular de envio de información al area financiera o contable (cuando se requiera) 
2. Se realiza un ajuste contable en la conciliación del periodo siguiente 
3. </t>
  </si>
  <si>
    <t xml:space="preserve">1. Llista de Asistencia 
2. Soporte del ajuste 
3. </t>
  </si>
  <si>
    <t xml:space="preserve">1. Profesional designado 
2. Profesional designado 
3. </t>
  </si>
  <si>
    <t>El contador mensualmente, con el fin de validar la información y firmar. Verifica que toda la información de los formularios sea coherente con la registrada en las bases de datos. En caso de encontrar algún error se hace la devolución física o electrónica al profesional que genero el formulario para subsanar y posteriormente presentarlo. Evidencias: Formulario presentado.</t>
  </si>
  <si>
    <t>Formulario presentado.</t>
  </si>
  <si>
    <t>El contador</t>
  </si>
  <si>
    <t>El responsable designado mensualmente, realiza presentación y pago oportuno de las obligaciones tributarias. Verifica el cumplimiento de las fechas establecidas en el cronograma teniendo en cuenta el calendario tributario de la vigencia. En caso de encontrar inconsistencias en el cumplimiento del cronograma, se  genera una alerta por correo al contador del área financiera para que proceda con el cumplimiento del cronograma. Evidencias: Relacion de las declaraciones presentadas</t>
  </si>
  <si>
    <t>Relacion de las declaraciones presentadas</t>
  </si>
  <si>
    <t xml:space="preserve">El responsable designado </t>
  </si>
  <si>
    <t>Soportes de las conciliaciones y algunos casos actas.</t>
  </si>
  <si>
    <t xml:space="preserve">Los profesionales designados </t>
  </si>
  <si>
    <t xml:space="preserve">Conciliación o actas </t>
  </si>
  <si>
    <t xml:space="preserve">Cada vez que se requiera, el comité estructurador y evaluador (Técnica, Jurídica y Financiera) verifica los criterios establecidos en el pliego de condiciones o su equivalente de conformidad a la modalidad de contratación, con el fin de comparar y evaluar de forma objetiva las propuestas presentadas dentro del proceso de selección, cuyo resultado queda registrado en un informe que da cuenta de la oferta más favorable. Si hay observaciones dicho comité las atiende y las publica en el SECOP. </t>
  </si>
  <si>
    <t>Publicaciones en SECOP II de los procesos del periodo reportado</t>
  </si>
  <si>
    <t xml:space="preserve">Comité evaluador </t>
  </si>
  <si>
    <t>El profesional encargado del archivo de Gestión en la Vicepresidencia de Gestión Contractual, diligencia el formato de préstamo o consulta de documentos cada vez que algún usuario requiera de la consulta de la información documental del expediente contractual, con el fin de evitar su pérdida. Si hay observaciones se insta al usuario que requirió el documento para que sea devuelto de manera inmediata.</t>
  </si>
  <si>
    <t>Formato de préstamo consulta de documentos donde se especifica si es digital o fisico.</t>
  </si>
  <si>
    <t>Encargado del archivo de gestión</t>
  </si>
  <si>
    <t>Cada vez que se requiera, el comité estructurador y evaluador (Técnica, Jurídica y Financiera) verifica los criterios establecidos en el pliego de condiciones o su equivalente de conformidad a la modalidad de contratación, con el fin de comparar y evaluar de forma objetiva las propuestas presentadas dentro del proceso de selección, cuyo resultado queda registrado en un informe que da cuenta de la oferta más favorable. Si hay observaciones dicho comité las atiende y las publica en el SECOP.</t>
  </si>
  <si>
    <t>Responsable del SECOP</t>
  </si>
  <si>
    <t>Comunicación Oficial</t>
  </si>
  <si>
    <t>Profesional responsable</t>
  </si>
  <si>
    <t>Notificar de cambios en los lineamientos de pago y presentación de impuestos cuando aplique</t>
  </si>
  <si>
    <t>Socializar los lineamientos de la circular de envio de información al area financiera o contable (cuando se requiera)</t>
  </si>
  <si>
    <t>Llista de Asistencia</t>
  </si>
  <si>
    <t>Profesional designado</t>
  </si>
  <si>
    <t>Se realiza un ajuste contable en la conciliación del periodo siguiente</t>
  </si>
  <si>
    <t>Soporte del ajuste</t>
  </si>
  <si>
    <t>N/A</t>
  </si>
  <si>
    <t xml:space="preserve">Capacitar trimestral al personal, ya sea por ingreso, actualización documental, refuerzo. </t>
  </si>
  <si>
    <t>Evidencia listados de asistencia y/o grabación por Microsoft Teams.</t>
  </si>
  <si>
    <t>Profesional Asignado por la Direccion de Asistencia Tecnica- VIP</t>
  </si>
  <si>
    <t>Coordinar con la oficina de comunicaciones de manera semestral una campaña que muestre las condiciones para la Habilitación de EPSEA.</t>
  </si>
  <si>
    <t xml:space="preserve">Piezas informativa o cápsulas. </t>
  </si>
  <si>
    <t>MATRIZ INTEGRAL DE RIESGOS</t>
  </si>
  <si>
    <t>Código</t>
  </si>
  <si>
    <t>F-SIG-003</t>
  </si>
  <si>
    <t>Versión</t>
  </si>
  <si>
    <t>METODOLOGÍA</t>
  </si>
  <si>
    <r>
      <rPr>
        <b/>
        <sz val="12"/>
        <color theme="1"/>
        <rFont val="Calibri"/>
        <family val="2"/>
        <scheme val="minor"/>
      </rPr>
      <t xml:space="preserve">Política de Gestión Integral de Riesgos
Objetivo: </t>
    </r>
    <r>
      <rPr>
        <sz val="12"/>
        <color theme="1"/>
        <rFont val="Calibri"/>
        <family val="2"/>
        <scheme val="minor"/>
      </rPr>
      <t xml:space="preserve">Proporcionar un enfoque integral y preventivo de la gestión de riesgos de la ADR entregando un nivel de aseguramiento en el cumplimiento de los objetivos institucionales, por medio de la identificación, evaluación,  control y seguimiento contemplando los principios de eficiencia, economía y objetividad, para evitar la afectación de la gestión institucional en el logro de objetivos, en el desarrollo de los procesos y en los productos (bienes y servicios) ofrecidos.
</t>
    </r>
    <r>
      <rPr>
        <b/>
        <sz val="12"/>
        <color theme="1"/>
        <rFont val="Calibri"/>
        <family val="2"/>
        <scheme val="minor"/>
      </rPr>
      <t xml:space="preserve">Alcance: </t>
    </r>
    <r>
      <rPr>
        <sz val="12"/>
        <color theme="1"/>
        <rFont val="Calibri"/>
        <family val="2"/>
        <scheme val="minor"/>
      </rPr>
      <t>Aplica para la gestión de riesgos en todos los niveles de planeación de la entidad: estratégico, táctico y operativo. Integra los riesgos asociados a los diferentes de sistemas de gestión que se implementen en la entidad a través de los componentes del SIG, así como los riesgos de corrupción y LAFT, de acuerdo con los tipos de riesgo establecidos en el Manual de Gestión Integral de Riesgos.</t>
    </r>
  </si>
  <si>
    <t>1. Identificación</t>
  </si>
  <si>
    <t>En esta etapa se identifica el riesgos y sus escenarios causantes e impactos, se debe tener en cuenta que el riesgo debe identificarse en un contexto especifico dentro de la cadena de valor de la Agencia de Desarrollo Rural (ADR). La asignación de estos campos se realiza con base en el despliegue las siguientes filas</t>
  </si>
  <si>
    <t>1. Nivel de Riesgo</t>
  </si>
  <si>
    <t>Opciones</t>
  </si>
  <si>
    <t>Estratégico: Es el nivel que establece la visión que mueve a la entidad y se encarga de la toma de decisiones. Para el caso de proyectos se refiere al objetivo general</t>
  </si>
  <si>
    <t>Estratégico - Política u objetivos SIG</t>
  </si>
  <si>
    <t>Táctico: Es el nivel que establece el despliegue de los diferentes procesos. Para el caso de proyectos se refiere al componente/producto</t>
  </si>
  <si>
    <t>Táctico - Producto o componente</t>
  </si>
  <si>
    <t>Operativo: Es el nivel que establece a la ejecución de las actividades y/o componentes de los procesos y proyectos.</t>
  </si>
  <si>
    <t>Operativo - Activos de información</t>
  </si>
  <si>
    <t>Operativo - Actividades SST - Ambiental</t>
  </si>
  <si>
    <t>2. y 3. Descripción específica</t>
  </si>
  <si>
    <t>2. Objetivo Institucional / Proceso/ Producto / Activo / Actividad operativa</t>
  </si>
  <si>
    <t>3. Objetivo específico / Activo específico / Aspecto ambiental / Tipo de peligro</t>
  </si>
  <si>
    <t>Número del objetivo</t>
  </si>
  <si>
    <t>Nombre del objetivo</t>
  </si>
  <si>
    <t>Número del proyecto</t>
  </si>
  <si>
    <t>Nombre del proyecto</t>
  </si>
  <si>
    <t>Nombre de la Política u objetivo SIG</t>
  </si>
  <si>
    <t>Descrpción de la Política u objetivo SIG</t>
  </si>
  <si>
    <t>Nombre del proceso o procedimiento</t>
  </si>
  <si>
    <t>Objetivo del proceso o procedimiento</t>
  </si>
  <si>
    <t>Nombre del producto</t>
  </si>
  <si>
    <t>Nombre del activo (inventario)</t>
  </si>
  <si>
    <t>Nombre del activo específico</t>
  </si>
  <si>
    <t>Nombre de la infraestructura</t>
  </si>
  <si>
    <t>Nombre de la actividad</t>
  </si>
  <si>
    <t>Tipo de peligro SST / Nombre del aspecto ambiental</t>
  </si>
  <si>
    <t>4. Tipo de riesgo</t>
  </si>
  <si>
    <t>Se selecciona la clasificación del riesgo de las opciones establecidas</t>
  </si>
  <si>
    <t>Derivados del funcionamiento de los sistemas de gestión institucional, la definición y ejecución de los procesos, la operación de los sistemas de información y herramientas de apoyo a la gestión, de la estructura de la entidad y de los mecanismos de comunicación y articulación entre dependencias.</t>
  </si>
  <si>
    <t>Transparencia e integridad</t>
  </si>
  <si>
    <t>Son todos lo riesgos que esten asociados a la posibilidad de que, por acción u omisión, se use el poder para desviar la gestión de lo público hacia un beneficio privado para cometer un acto de corrupción o se genere alguna falla al cumplimiento del código de integridad, estos incluyen los riesgos relacionados con SARLAFT.</t>
  </si>
  <si>
    <t>Están relacionados con la planificación, diseño y conceptualización de la Entidad por parte de la Alta Dirección, en relación con su marco estratégico: misión, visión, cumplimiento de los objetivos estratégicos y la definición de políticas.</t>
  </si>
  <si>
    <t>Financiero - Fiscal</t>
  </si>
  <si>
    <t>Factores que pueden producir desviaciones potenciales en los ingresos, gastos y resultados fiscales con respecto a los valores esperados, y pueden afectar la sostenibilidad fiscal del país en el mediano plazo o representar una amenaza en el largo plazo</t>
  </si>
  <si>
    <t>Son los riesgos que están relacionados con la responsabilidad y compromiso de la entidad hacia el cuidado del ambiente. Están asociados a la posibilidad de que por forma natural o por acción humana se produzca daño en el medio ambiente.</t>
  </si>
  <si>
    <t>Seguridad de la Seguridad y Salud en el Trabajo</t>
  </si>
  <si>
    <t>Son los riesgos que están asociados con la combinación de la probabilidad de que ocurra un evento o exposición peligrosa relacionado con el trabajo y la severidad de la lesión y/o deterioro de la salud que puede causar el evento o la exposición.</t>
  </si>
  <si>
    <t>Seguridad de la información</t>
  </si>
  <si>
    <t>Están relacionados con la capacidad tecnológica de la Entidad para satisfacer sus necesidades actuales y futuras y el cumplimiento de la misión.
Son los riesgos asociados con la afectación a la confidencialidad, la integridad y la disponibilidad de información. Están asociados con el potencial de que las amenazas exploten las vulnerabilidades de un activo de información o grupo de activos de información y, por lo tanto, causen daños a la entidad.</t>
  </si>
  <si>
    <t>4. Descripción del Riesgo e Impacto Ambiental</t>
  </si>
  <si>
    <r>
      <t xml:space="preserve">Se describe el riesgo teniendo en cuenta que es la posible variación hacia el logro de los objetivos, considerando las siguientes indicaciones:
• Redactar de forma clara y concisa para expresar específicamente el evento indeseado que podría presentarse.
• Considerar los eventos que pueden impedir, afectar, degradar o retrasar el logro de los objetivos o la gestión a nivel estratégico, táctico u operativo según el nivel de aplicación.
• El riesgo de </t>
    </r>
    <r>
      <rPr>
        <b/>
        <sz val="12"/>
        <color theme="1"/>
        <rFont val="Calibri"/>
        <family val="2"/>
        <scheme val="minor"/>
      </rPr>
      <t>seguridad de la información</t>
    </r>
    <r>
      <rPr>
        <sz val="12"/>
        <color theme="1"/>
        <rFont val="Calibri"/>
        <family val="2"/>
        <scheme val="minor"/>
      </rPr>
      <t xml:space="preserve"> se identifican y gestionan por grupos de activos de acuerdo con lo establecido en el procedimiento y se encuentren en el inventario de activos de información los cuales estan orientados a gestionar la afectación de la confidencialidad, integridad, disponibilidad y privacidad de la información. Los riesgos asociables a los activos de información pueden ser: Daño a la información, Fuga de información, Hurto de la información, No disponibilidad, Pérdida de integridad. Ejemplo: Daño + Afectación o vulnerabilidad (Pérdida de la confidencialidad, Pérdida de la integridad, Pérdida de la disponibilidad) + Clasificación (información, software) + Activo de información
• La descripción del riesgo de </t>
    </r>
    <r>
      <rPr>
        <b/>
        <sz val="12"/>
        <color theme="1"/>
        <rFont val="Calibri"/>
        <family val="2"/>
        <scheme val="minor"/>
      </rPr>
      <t>SST</t>
    </r>
    <r>
      <rPr>
        <sz val="12"/>
        <color theme="1"/>
        <rFont val="Calibri"/>
        <family val="2"/>
        <scheme val="minor"/>
      </rPr>
      <t xml:space="preserve"> esta asociado con el peligro que genera la lesión y/o deterioro de la salud de las personas que puede causar el evento o la exposición. Ejemplo: Consecuencia, fuente y contexto. 
• La descripción del riesgo </t>
    </r>
    <r>
      <rPr>
        <b/>
        <sz val="12"/>
        <color theme="1"/>
        <rFont val="Calibri"/>
        <family val="2"/>
        <scheme val="minor"/>
      </rPr>
      <t>ambiental</t>
    </r>
    <r>
      <rPr>
        <sz val="12"/>
        <color theme="1"/>
        <rFont val="Calibri"/>
        <family val="2"/>
        <scheme val="minor"/>
      </rPr>
      <t xml:space="preserve"> esta asociado con el daño al aire, suelo y/o agua que se generaría al ambiente a partir de los aspectos identificados y las actividades que desarrolla la entidad. Ejemplo: Daño + Componente afectado (Aire, Agua, Suelo, Flora, Fauna, Sociocultural
• La descripción de los </t>
    </r>
    <r>
      <rPr>
        <b/>
        <sz val="12"/>
        <color theme="1"/>
        <rFont val="Calibri"/>
        <family val="2"/>
        <scheme val="minor"/>
      </rPr>
      <t>riesgos de corrupción</t>
    </r>
    <r>
      <rPr>
        <sz val="12"/>
        <color theme="1"/>
        <rFont val="Calibri"/>
        <family val="2"/>
        <scheme val="minor"/>
      </rPr>
      <t xml:space="preserve"> se deben redactar de la siguiente forma: "Posibilidad de recibir o solicitar cualquier dádiva o beneficio a nombre propio o de terceros" + conector + complemento que esta relacionado con la acción específica.</t>
    </r>
  </si>
  <si>
    <t>5. Responsable del monitoreo</t>
  </si>
  <si>
    <t>En este campo se escribe el cargo/rol  o dependencia responsable del objetivo, proceso, recurso o actividad sobre el que se gestiona el riesgo, quien debe hacer consolidación y seguimiento a eventos de materialización y asegurar la definición y desarrollo de las opciones de manejo correspondientes.  Corresponde a la 1a línea de defensa: Responsables por Objetivos Institucionales, Líder del Proceso y/o responsables operacionales de los  componentes del SIG</t>
  </si>
  <si>
    <t xml:space="preserve">6. ¿Dónde se podría materializar el riesgo? </t>
  </si>
  <si>
    <t>En esta se describe el alcance de aplicación ya sea de proceso, dependencia, funcionarioe o contratistas cuando se requiera</t>
  </si>
  <si>
    <t>Repercutibilidad del riesgo</t>
  </si>
  <si>
    <t>En los campos a continuación  Se debe marcar con una "X"  la relación, influencia o repercusión  que puede tener el riesgo identificado sobre los diferentes componentes del SIG, aumentando o modificando sus consecuencias:</t>
  </si>
  <si>
    <t xml:space="preserve">GA - Gestión Ambiental: Se marca cuando el riesgo identificado genere algún impacto al ambiente.	</t>
  </si>
  <si>
    <t>SST - Salud y Seguridad en el trabajo: Se marca cuando el riesgo identificado afecte las condiciones de seguridad o salud de los colaboradores de la Agencia</t>
  </si>
  <si>
    <t xml:space="preserve">SI - Seguridad de la Información: Se marca cuando el riesgo identificado afecte la confidencialidad, integridad, disponibilidad o privacidad de la información de la entidad.	</t>
  </si>
  <si>
    <t>GD - Gestión Documental: Se marca cuando el riesgo identificado afecte la memoria institucional o la conservación de documentos vitales para la entidad.</t>
  </si>
  <si>
    <t>GCI - Gestión del Conocimiento: Se marca cuando el riesgo identificado pueda generar pérdida o fuga de conocimiento clave para la entidad.</t>
  </si>
  <si>
    <t>GTR- Gestión de Transparencia e Integridad: Se marca cuando el riesgo identificado pueda afectar la confianza de la ciudadanía y/o de los grupos de valor o cuando esté relacionado con un hecho de corrupción entendiéndose como la posibilidad de que por acción u omisión, se use el poder para desviar la gestión de lo público hacia un beneficio privado este incluye la afectación referente al SARLAFT.</t>
  </si>
  <si>
    <t>GCN - Gestión de Continuidad del Negocio: Se marca cuando el riesgo identificado puede degradar o suspender las actividades criticas de la entidad.</t>
  </si>
  <si>
    <t>Proy  Inv.</t>
  </si>
  <si>
    <t>Proy  Inv.:  Proyectos de Inversión:  Se marca cuando el riesgo se ha identificado en los proyectos de inversión (a nivel de objetivo, productos o actividades de algún proyecto de inversión)</t>
  </si>
  <si>
    <t>7. Fuente del riesgo</t>
  </si>
  <si>
    <t xml:space="preserve">Se describe cuando se identifique la fuente que emite el riesgo </t>
  </si>
  <si>
    <t>8. Causas</t>
  </si>
  <si>
    <t xml:space="preserve">Las causas son los factores que pueden generar el riesgo. Estas se han clasificado y parametrizado en grupos causales, que permiten la unificación de los factores, para facilitar la posterior identificación de controles institucionales. Esta parametrización se muestra  en la hoja "Causas", en la cual se incluyen los grupos, su descripción y su segmentación:  
• Personas
• Proceso / metodologías
• Financieras - fiscales
• Infraestructura 
• Tecnológicas (Vulnerabilidades)
• Información (Vulnerabilidades)
• Salud y seguridad en el trabajo (Factores de riesgos)
• Medio ambiente (Aire, Agua, Suelo, Flora, Fauna, Sociocultural) (Aspecto ambiental)
Se establece el grupo de causas "Adicionales" en el cual se pueden registran causas que no se hayan identificadas anteriormente 
</t>
  </si>
  <si>
    <t xml:space="preserve">2. Valoración </t>
  </si>
  <si>
    <t>Análisis del Riesgo</t>
  </si>
  <si>
    <t>9. Impacto</t>
  </si>
  <si>
    <t>10. Probabilidad</t>
  </si>
  <si>
    <t>• Frecuencia de ejecución de la actividad  generadora (DAFP)
• Valor de Probabilidad asociada
• Por Frecuencia para actividades continuas
• Frecuencia por consolidación
• Frecuencia en función de la exposición
• Nivel  de Oportunismo
• Por percepción - Descriptiva</t>
  </si>
  <si>
    <t>Cálculo</t>
  </si>
  <si>
    <t>Para el cálculo del Riesgo Inherente este se genera con la combinación del impacto y la probabilidad de ocurrencia (I*P=NR) 
El nivel de riesgo inherente se establece automáticamente de acuerdo con la combinación de la  probabilidad e impacto valorados para el riesgo, teniendo en cuenta las zonas establecidas en el mapa de calor, ubicando el riesgo en un nivel "aceptable", "tolerable", "Importante" o "Inaceptable"</t>
  </si>
  <si>
    <t>11. Controles</t>
  </si>
  <si>
    <t>Los controles son las medidas que modifican el riesgo. 
Este campo se diligencia la hoja de "Controles" se pueden describir 3 controles principales para el riesgo identifcado en caso de tener más notificar a planeación. Para la redacción correcta del control debe describir tres aspectos importantes: 1. Responsable de ejecutar el control, 2. Acción y 3. Complemento
Seguido de la redacción de control seleccione los siguiente items</t>
  </si>
  <si>
    <t xml:space="preserve">3. Priorización </t>
  </si>
  <si>
    <t>Para el cálculo del Riesgo Residual el valor del control disminuye el nivel de riesgo inherente  (NRI - C = NRR) 
El nivel de riesgo residual se establece automáticamente teniendo en cuenta las zonas establecidas en el mapa de calor, ubicando el riesgo en un nivel "aceptable", "tolerable", "Importante" o "Inaceptable"</t>
  </si>
  <si>
    <t>Priorización</t>
  </si>
  <si>
    <t>A partir del nivel de riesgo residual se establece diferentes opciones de tratamiento con el fin de generar una priorización de actividades y así establecer el plan de tratamiento o de manejo del riesgo.</t>
  </si>
  <si>
    <t>4. Plan de Tratamiento / Intervención</t>
  </si>
  <si>
    <t>13. Descripción</t>
  </si>
  <si>
    <t>Se debe describir la actividad específica a realizar de forma específica</t>
  </si>
  <si>
    <t>14. Soporte</t>
  </si>
  <si>
    <t xml:space="preserve">Se describe el soporte especifico como evidencia de ejecución </t>
  </si>
  <si>
    <t>15. Responsable</t>
  </si>
  <si>
    <t>Se debe describir el nombre y cargo específico de la persona que ejecuta la actividad y posee la responsabilidad de la misma</t>
  </si>
  <si>
    <t>16. Fecha de Ejecución</t>
  </si>
  <si>
    <t>Se debe establecer la fecha de ejecución con el fin de verificar posteriormente</t>
  </si>
  <si>
    <t>5. Seguimiento</t>
  </si>
  <si>
    <t>17. Fecha del monitoreo</t>
  </si>
  <si>
    <t>Se refiere a la fecha en la cual se realiza el seguimiento por parte del líder o responsable del proceso</t>
  </si>
  <si>
    <t>18. Descripción del monitoreo del control</t>
  </si>
  <si>
    <t xml:space="preserve">Se debe describir el avance en la ejecución de los controles establecidos es fundamental explicar la cómo se han cumplido, en caso de tener dificultades describir la gestión realizada </t>
  </si>
  <si>
    <t>19. Evidencia control y fechas</t>
  </si>
  <si>
    <t>Se debe establecer cuál es la evidencia de la ejecución del control teniendo en cuenta los soportes establecidos en la decripción del control explicando las fechas de ejecución</t>
  </si>
  <si>
    <t>20. Descripción del monitoreo del Plan de Intervensión</t>
  </si>
  <si>
    <t>Se debe describir el avance en la ejecución de las actividades establecidas es fundamental explicar la cómo se han cumplido, en caso de tener dificultades describir la gestión realizada o la justificación del por qué no se ha cumplido</t>
  </si>
  <si>
    <t>21. Evidencia Plan de Intervensión y fechas</t>
  </si>
  <si>
    <t>Se debe establecer cuál es la evidencia de la ejecución del actividades teniendo en cuenta los soportes establecidos en la decripción explicando las fechas de ejecución</t>
  </si>
  <si>
    <t>22. Se materializó</t>
  </si>
  <si>
    <t>Se escoge la opción SI en el caso que el Riegos identificado se Materializó es decir ocurrio, se escoge la pción NO en el caso que no se haya materializado</t>
  </si>
  <si>
    <t>23. Descripción de la materialización (dónde y cómo)</t>
  </si>
  <si>
    <t xml:space="preserve">Si en la opción anterior se escogió SI, se debe describir la situación de cómo se materializó el riesgo así mismo se debe describir cuándo sucedió el hecho, en caso de escoger la opción NO colocar no aplica </t>
  </si>
  <si>
    <t xml:space="preserve">24. El control o plan de intervención requiere cambio? </t>
  </si>
  <si>
    <t>Si el riesgo se materializó se debe realizar el análisis de causas y verificar si hubo falencias en la ejecución de los controles o del plan de intervención, en el caso que se requiera se debe escoger la opción SI, para los casos en que no se haya materializado se debe escoger la opción NO</t>
  </si>
  <si>
    <t>25. ¿Identificó riesgos nuevos?</t>
  </si>
  <si>
    <t>Dentro de la ejecución de los controles y las actividades se debe realizar el análisis del proceso e identificar si existen nuevos riesgos que puedan afectar el proceso se debe escoger la opción SI, en caso contrario escoger la opción NO</t>
  </si>
  <si>
    <t>26. Descripción del cambio o del riesgo nuevo</t>
  </si>
  <si>
    <t>Si en este seguimiento se han identificado la necesidades de realizar un cambio en los controles, las actividades o en el caso que se haya identificado un riesgo nuevo se deben describir dichos cambios con el fin de que la segunda línea de defensa realice mesa de trabajo con el proceso y diligenciar nuevamente la matriz integral y generar el versionamiento de la matriz</t>
  </si>
  <si>
    <t>27. Fecha de revisión</t>
  </si>
  <si>
    <t>Se describe establecer la fecha de revisión y seguimiento de la matriz y del cumplimiento de los controles y las actividades</t>
  </si>
  <si>
    <t xml:space="preserve">28. Observaciones </t>
  </si>
  <si>
    <t>Se describen observaciones de la revisión realizada</t>
  </si>
  <si>
    <t>29. Recomendaciones</t>
  </si>
  <si>
    <t>Una vez culminada la revisión se deacriben las recomendaciones de la revisión en al caso que se requieran</t>
  </si>
  <si>
    <t>23</t>
  </si>
  <si>
    <t>Tolerable</t>
  </si>
  <si>
    <t>11</t>
  </si>
  <si>
    <t>Aceptable</t>
  </si>
  <si>
    <t>Aceptar o Asumir
Compensar	
Corregir
Aprovechar (solo impacto ambiental positivo)</t>
  </si>
  <si>
    <t>32</t>
  </si>
  <si>
    <t>34</t>
  </si>
  <si>
    <t>Importante</t>
  </si>
  <si>
    <t>54</t>
  </si>
  <si>
    <t>Extremo</t>
  </si>
  <si>
    <t>51</t>
  </si>
  <si>
    <t>Reducir-Controles Administrativos	
Reducir-Controles de Ingeniería	
Reducir- Uso de EPP Elementos de protección Personal	
Reducir o Mitigar
Aceptar o Asumir
Compensar	
Corregir
Aprovechar (solo impacto ambiental positivo)</t>
  </si>
  <si>
    <t>13</t>
  </si>
  <si>
    <t>24</t>
  </si>
  <si>
    <t>33</t>
  </si>
  <si>
    <t>41</t>
  </si>
  <si>
    <t>2. BAJA</t>
  </si>
  <si>
    <t>21</t>
  </si>
  <si>
    <t>12</t>
  </si>
  <si>
    <t>22</t>
  </si>
  <si>
    <t>31</t>
  </si>
  <si>
    <t>42</t>
  </si>
  <si>
    <t>44</t>
  </si>
  <si>
    <t>53</t>
  </si>
  <si>
    <t>3B</t>
  </si>
  <si>
    <t>43</t>
  </si>
  <si>
    <t>Descripción del monitoreo del Plan de Intervención</t>
  </si>
  <si>
    <t>Evidencia Plan de Intervención</t>
  </si>
  <si>
    <t>Segunda Línea (Planeación)</t>
  </si>
  <si>
    <t>Los efectos o impactos, son las consecuencias que podrían generarse en caso de la materialización del riesgo.  Se han definido categorías de impacto en función de la afectación que puede tenerse. 
Se clasifican categorías generales y categorías específicas,  así: 
Categorías Generales:  Pueden aplicar a todos los tipos y niveles de riesgos, estas son:
• Afectación en los objetivos y resultados
• Afectación a grupos de valor
• Afectación Reputacional o  de Imagen
• Afectación Económica
• Afectación Disciplinaria / Legal
Categorías Específicas:  Pueden aplicar a los riesgos de tipo: SST, ambientales, de seguridad de información y/o de continuidad del negocio: 
• Afectación SST
• Impacto Ambiental Recuperabilidad
• Impacto Ambiental Duración
• Afectación en la Seguridad de la Información
• Impacto en la GESCO
• Afectación en la continuidad del negocio – Suspensión
• Afectación en la continuidad del negocio – Recuperación
• Afectación en la continuidad del negocio – Degradación
• Escala de Impacto del DAFP
• Escala de Impacto Positivo Ambiental
La descripción de cada una de las categorías y  sus niveles específicos que dan los grados de afectación (1.Muy bajo, 2. Bajo, 3. Moderado, 4. Alto, 5. Muy Alto)  se presentan en la hoja de "Criterios de Impacto". 
NOTA: para los riesgos de transparencia e integridad que escojan la escala de Impacto del DAFP deben tener en cuenta la hoja de cálculo del impacto propuesta por la Función Pública como referencia para escoger el nivel correspondiente</t>
  </si>
  <si>
    <t>Control de Cambios</t>
  </si>
  <si>
    <t>Fecha</t>
  </si>
  <si>
    <t>Se establecen y publican los riesgos identificados para la vigencia 2025</t>
  </si>
  <si>
    <t>Operativo - Actividades - Actividades Recurrentes SST - Ambiental</t>
  </si>
  <si>
    <t>Operación de servicios tecnológicos</t>
  </si>
  <si>
    <t>Uso de materiales para impresión o plotter</t>
  </si>
  <si>
    <t>Alteración a la calidad fisico-química y/o biológica del agua</t>
  </si>
  <si>
    <t>Gestión Administrativa (GAD)</t>
  </si>
  <si>
    <t>Todo</t>
  </si>
  <si>
    <t xml:space="preserve">A6 Responsabilidad/ autoridad no designadas o poco claras
A17 Incumplimiento en la aplicación de lineamientos / directrices / manuales / metodologías / procedimientos
B6 Falta de planeación  
</t>
  </si>
  <si>
    <t>Constante - alteración del recurso durante un lapso de tiempo de un mes</t>
  </si>
  <si>
    <t>Ocasional La situación de exposición se puede presentar alguna vez por un periodo de tiempo prolongado durante la jornada laboral</t>
  </si>
  <si>
    <t xml:space="preserve">1. Aplicación de programa de manejo integral de residuos sólidos 
2.  
3. </t>
  </si>
  <si>
    <t>1. hacer control y manejo de materiales para impresión</t>
  </si>
  <si>
    <t>1.  Bitacora de residuos
2, Certificados disposición de materiales para impresión.</t>
  </si>
  <si>
    <t>Gestión Ambienta - Dirección administrativa</t>
  </si>
  <si>
    <t>Uso de energía eléctrica</t>
  </si>
  <si>
    <t>Presión sobre el recurso energético</t>
  </si>
  <si>
    <t>Todo edificio</t>
  </si>
  <si>
    <t xml:space="preserve">H4 Consumo de energía eléctrica
</t>
  </si>
  <si>
    <t>Intermitente - alteración del recurso durante un lapso de tiempo corto con intermitencia</t>
  </si>
  <si>
    <t>Frecuente La situación de exposición se puede presentar varias veces, por periodos de tiempo cortos durante la jornada laboral</t>
  </si>
  <si>
    <t xml:space="preserve">1. Aplicación de programa de uso y ahorro eficiente de energía 
2.  
3. </t>
  </si>
  <si>
    <t>1. Llevar a cabo actividades del programa de uso y ahorro eficiente de energía.</t>
  </si>
  <si>
    <t>1. Registros de consumos.
2, Indicadores del programa
3. Registros de capacitaciones
4. Informes</t>
  </si>
  <si>
    <t>Uso de aparatos eléctricos y electrónicos</t>
  </si>
  <si>
    <t>Contaminación del agua
Alteración del paísaje</t>
  </si>
  <si>
    <t>Proceso</t>
  </si>
  <si>
    <t xml:space="preserve">E2 Baja capacidad de la tecnología
E3 Daños en infraestructura tecnológica
</t>
  </si>
  <si>
    <t xml:space="preserve">1. Disposición adecuada de RAEES 
2.  
3. </t>
  </si>
  <si>
    <t xml:space="preserve">1. Realizar buena disposición de Residuos de Aparatos Electricos y Electronicos </t>
  </si>
  <si>
    <t>1. Certidificación de disposición</t>
  </si>
  <si>
    <t>Uso de vehículos y movilización de personal</t>
  </si>
  <si>
    <t>Generación de residuos especiales</t>
  </si>
  <si>
    <t>Contaminación visual</t>
  </si>
  <si>
    <t xml:space="preserve">A3 Fallas deliberadas o involuntarias (Error involuntario humano )
A8 Desconocimiento de los procedimientos y el marco normativo (Por desconocimiento de un procedimiento, metodologías, necesidades y/o normativa)( Falta de conocimientos o formación)
A12 Falta de responsabilidad ante lo público y ética profesional (Falta de ética profesional)
</t>
  </si>
  <si>
    <t xml:space="preserve">1. Sin control 
2.  
3. </t>
  </si>
  <si>
    <t>1. No aplica</t>
  </si>
  <si>
    <t>1. No aplica.</t>
  </si>
  <si>
    <t>Potenciales fugas de aceites o refrigerantes</t>
  </si>
  <si>
    <t>Contaminanción al suelo y agua
Cambios en las propiedades fisico-químicas del suelo y agua</t>
  </si>
  <si>
    <t xml:space="preserve">Proceso - medio </t>
  </si>
  <si>
    <t xml:space="preserve">A2 Entrenamiento/ conocimiento o competencia insuficiente (Falta de conocimientos o formación)
B1 Por ausencia de estandarización del procedimiento (incluye manualidad)
H3 Consumo de combustibles, aceites, etc
</t>
  </si>
  <si>
    <t xml:space="preserve">1. Reportes 
2.  
3. </t>
  </si>
  <si>
    <t>Consumo de combustible</t>
  </si>
  <si>
    <t>Contaminación a la atmosfera</t>
  </si>
  <si>
    <t>Proceso - Terceros</t>
  </si>
  <si>
    <t xml:space="preserve">G41 Mecánico
H3 Consumo de combustibles, aceites, etc
</t>
  </si>
  <si>
    <t>Uso de servicio sanitario</t>
  </si>
  <si>
    <t>Generación de residuos no aprovechable</t>
  </si>
  <si>
    <t>Contaminación al suelo</t>
  </si>
  <si>
    <t xml:space="preserve">Todos </t>
  </si>
  <si>
    <t xml:space="preserve">H17 Generación de residuos no aprovechables
</t>
  </si>
  <si>
    <t xml:space="preserve">1. Separación en la fuente, inspección de puntos ecológicos 
2.  
3. </t>
  </si>
  <si>
    <t xml:space="preserve">1, Llevar a cabo las actividades planteadas en el plan de manejo integral de residuos solidos. </t>
  </si>
  <si>
    <t>1 Informe trimestral.
2, Indicadores de programa
3. Botacora de residuos
4. Certificados de disposición</t>
  </si>
  <si>
    <t>Generación de olores ofensivos</t>
  </si>
  <si>
    <t>Alteración del paisaje
Generación de gases tóxicos</t>
  </si>
  <si>
    <t xml:space="preserve">A7 Dependencia de terceros o de contratistas
A12 Falta de responsabilidad ante lo público y ética profesional (Falta de ética profesional)
G18 Fluidos o excrementos
</t>
  </si>
  <si>
    <t xml:space="preserve">1. Jornadas de orden y aseo  
2.  
3. </t>
  </si>
  <si>
    <t>1. Seguimiento a jornadas de orden y aseo 
2. Control en saneamiento ambiental</t>
  </si>
  <si>
    <t>1. Planillas de aseo - Servicios generales
2, Certificados de fumigación (si aplica)</t>
  </si>
  <si>
    <t xml:space="preserve">Consumo de agua </t>
  </si>
  <si>
    <t>Desperdicio del recurso hídrico</t>
  </si>
  <si>
    <t>Todo el proceso</t>
  </si>
  <si>
    <t xml:space="preserve">A4 Ausencia de compromiso
A12 Falta de responsabilidad ante lo público y ética profesional (Falta de ética profesional)
H2 Consumo de agua 
</t>
  </si>
  <si>
    <t>Permanente - alteración del recurso permanente en el tiempo.</t>
  </si>
  <si>
    <t>Continua La situación de exposición se puede presentar varias veces por periodos de tiempo prolongados durante la jornada laboral</t>
  </si>
  <si>
    <t xml:space="preserve">1. Aplicación del programa de uso y ahorro eficiente de agua  
2.  
3. </t>
  </si>
  <si>
    <t>1. Llevar a cabo actividades del programa de uso y ahorro eficiente de agua</t>
  </si>
  <si>
    <t>Potenciales fugas de agua</t>
  </si>
  <si>
    <t>Variación de la disponibilidad y/o cantidad del recurso hídrico</t>
  </si>
  <si>
    <t xml:space="preserve">A3 Fallas deliberadas o involuntarias (Error involuntario humano )
D2 Falta de mantenimiento y/o reposición de elementos
</t>
  </si>
  <si>
    <t xml:space="preserve">1. Reportes de actos y condiciones inseguras (fallas, goteos, fuas y otros) 
2.  
3. </t>
  </si>
  <si>
    <t>Uso de servicio de cafetería</t>
  </si>
  <si>
    <t>Utilización de productos químicos</t>
  </si>
  <si>
    <t>Afectación a la salud humana
Contaminación del agua, aire y suelo</t>
  </si>
  <si>
    <t xml:space="preserve">A8 Desconocimiento de los procedimientos y el marco normativo (Por desconocimiento de un procedimiento, metodologías, necesidades y/o normativa)( Falta de conocimientos o formación)
A22 Ausencia en el seguimiento de responsabilidades (Falta o inadecuado acompañamiento en los servicios)
</t>
  </si>
  <si>
    <t>Temporal - alteración del recurso durante un lapso de una semana</t>
  </si>
  <si>
    <t>Esporádica La situación de exposición se puede presentar alguna vez en un periodo de tiempo corto durante la jornada laboral</t>
  </si>
  <si>
    <t xml:space="preserve">1. Promoción de productos biodegradables 
2.  
3. </t>
  </si>
  <si>
    <t>Compensar</t>
  </si>
  <si>
    <t>1. Capacitación de buen manejo de químicos a personal de servicios generales</t>
  </si>
  <si>
    <t>1. Registro de asistencia</t>
  </si>
  <si>
    <t>Uso de agua y energía</t>
  </si>
  <si>
    <t>Agotamiento de los recursos naturales</t>
  </si>
  <si>
    <t>Todo el edificio</t>
  </si>
  <si>
    <t xml:space="preserve">H2 Consumo de agua 
H4 Consumo de energía eléctrica
</t>
  </si>
  <si>
    <t xml:space="preserve">1. Cumplimiento a los programas de uso y ahorro de energía 
2.  
3. </t>
  </si>
  <si>
    <t>1. Llevar a cabo actividades del programa de uso y ahorro eficiente de agua
2. Llevar a cabo actividades del programa de uso y ahorro eficiente de energía</t>
  </si>
  <si>
    <t>Vertimientos domésticos</t>
  </si>
  <si>
    <t>Contaminación al agua y al suelo</t>
  </si>
  <si>
    <t xml:space="preserve">H21 Vertimientos a cuerpos de agua superficial o suelo
H22 Vertimientos al sistema de alcantarillado
</t>
  </si>
  <si>
    <t xml:space="preserve">1. Verificación de análisis de vertimientos 
2.  
3. </t>
  </si>
  <si>
    <t xml:space="preserve">1. Control y seguimiento a vertimientos </t>
  </si>
  <si>
    <t>1. Certificado de analisis de vertimientos (si aplica)</t>
  </si>
  <si>
    <t xml:space="preserve">Utilización de materiales de un solo uso </t>
  </si>
  <si>
    <t>Contaminación al aire, suelo y agua
Alteración paisajística
Sobrepresión de relleno sanitario</t>
  </si>
  <si>
    <t xml:space="preserve">A2 Entrenamiento/ conocimiento o competencia insuficiente (Falta de conocimientos o formación)
A7 Dependencia de terceros o de contratistas
A12 Falta de responsabilidad ante lo público y ética profesional (Falta de ética profesional)
</t>
  </si>
  <si>
    <t xml:space="preserve">1. Seguimiento en la adquisición de bienes (materiales) 
2.  
3. </t>
  </si>
  <si>
    <t>1. Realizar seguimiento a la adquisición de bienes 
2. Llevar a cabo campañas para reducir consumo de materiales de un solo uso.</t>
  </si>
  <si>
    <t>1. Contratos
2. Registro de campañas</t>
  </si>
  <si>
    <t>Desarrollo de trámites e informes</t>
  </si>
  <si>
    <t>Consumo de suministros  para impresión (toneres, tinta)</t>
  </si>
  <si>
    <t xml:space="preserve">E2 Baja capacidad de la tecnología
E3 Daños en infraestructura tecnológica
H5 Consumo de papelería, madera, y demás elementos generados con materia prima
</t>
  </si>
  <si>
    <t xml:space="preserve">1. Monitoreo y seguimiento de puntos de acopio temporal de materias primas 
2.  
3. </t>
  </si>
  <si>
    <t xml:space="preserve">Desarrollo de trámites e informes </t>
  </si>
  <si>
    <t>Consumo de energía eléctrica</t>
  </si>
  <si>
    <t>Agotamiento de recursos</t>
  </si>
  <si>
    <t xml:space="preserve">A12 Falta de responsabilidad ante lo público y ética profesional (Falta de ética profesional)
H4 Consumo de energía eléctrica
</t>
  </si>
  <si>
    <t xml:space="preserve">1. Seguimiento al consumo de energía 
2.  
3. </t>
  </si>
  <si>
    <t>Generación de residuos no aprovechables</t>
  </si>
  <si>
    <t>Contaminación al suelo
Pérdida de la vida útil de rellenos sanitarios
Alteración paisajística</t>
  </si>
  <si>
    <t xml:space="preserve">A3 Fallas deliberadas o involuntarias (Error involuntario humano )
A8 Desconocimiento de los procedimientos y el marco normativo (Por desconocimiento de un procedimiento, metodologías, necesidades y/o normativa)( Falta de conocimientos o formación)
A12 Falta de responsabilidad ante lo público y ética profesional (Falta de ética profesional)
B2 Ausencia y/o no entrega de los soportes de ejecución de actividades
</t>
  </si>
  <si>
    <t xml:space="preserve">1. Control de residuos no aprovechables 
2.  
3. </t>
  </si>
  <si>
    <t>Generación de residuos aprovechables</t>
  </si>
  <si>
    <t>Aumento en la calidad de vida de los asociados al reciclaje
Aumento en la economía circular</t>
  </si>
  <si>
    <t xml:space="preserve">A3 Fallas deliberadas o involuntarias (Error involuntario humano )
H5 Consumo de papelería, madera, y demás elementos generados con materia prima
</t>
  </si>
  <si>
    <t>Aprovechamiento que genera beneficios a tercero
Representa un ahorro en costos y tiempo
Se aprovecha entre 60% y el 80%</t>
  </si>
  <si>
    <t xml:space="preserve">1. Monitoreo y control de residuos aprovechables 
2.  
3. </t>
  </si>
  <si>
    <t>Contaminación al  agua 
Alteración del paisaje</t>
  </si>
  <si>
    <t xml:space="preserve">A17 Incumplimiento en la aplicación de lineamientos / directrices / manuales / metodologías / procedimientos
B5 Ausencia de herramientas y/o mecanismos para seguimiento y control
H5 Consumo de papelería, madera, y demás elementos generados con materia prima
</t>
  </si>
  <si>
    <t xml:space="preserve">1. Disposicipon adecuada de RAEES 
2.  
3. </t>
  </si>
  <si>
    <t>1. Realizar buena disposición de Residuos de Aparatos Electricos y Electronicos - RAEES</t>
  </si>
  <si>
    <t>1. Certificación de disposición de RAAES</t>
  </si>
  <si>
    <t>Uso de papel</t>
  </si>
  <si>
    <t>Contaminación del suelo
Agotamiento de los recursos naturales</t>
  </si>
  <si>
    <t xml:space="preserve">A4 Ausencia de compromiso
A12 Falta de responsabilidad ante lo público y ética profesional (Falta de ética profesional)
B5 Ausencia de herramientas y/o mecanismos para seguimiento y control
</t>
  </si>
  <si>
    <t xml:space="preserve">1. Aplicación programa de uso y ahorro eficiente de papel 
2.  
3. </t>
  </si>
  <si>
    <t>1. Realizar campañas de reciclaje de papel
2, Aplicar la política de "cero papel"</t>
  </si>
  <si>
    <t>1. Resgistros
2. Seguimiento política</t>
  </si>
  <si>
    <t>Gestión Ambiental - Dirección administrativa</t>
  </si>
  <si>
    <t>Control de vectores y fumigación</t>
  </si>
  <si>
    <t>Uso e pesticidas, plagicidas y otros componentes</t>
  </si>
  <si>
    <t>Contaminación de la calidad del aire
Alteración del paisaje 
Afectaciones sobre bienes de terceros</t>
  </si>
  <si>
    <t xml:space="preserve">A7 Dependencia de terceros o de contratistas
A8 Desconocimiento de los procedimientos y el marco normativo (Por desconocimiento de un procedimiento, metodologías, necesidades y/o normativa)( Falta de conocimientos o formación)
B9 Falta de divulgación o socialización
</t>
  </si>
  <si>
    <t xml:space="preserve">1. Revisión del componente ambiental en contratación de estos servicios  
2.  
3. </t>
  </si>
  <si>
    <t>Generación de residuos peligrosos</t>
  </si>
  <si>
    <t>Contaminación al agua, suelo y aire
Alteración de los componentes del suelo</t>
  </si>
  <si>
    <t>Puntua - actividad</t>
  </si>
  <si>
    <t xml:space="preserve">A4 Ausencia de compromiso
A7 Dependencia de terceros o de contratistas
A12 Falta de responsabilidad ante lo público y ética profesional (Falta de ética profesional)
B1 Por ausencia de estandarización del procedimiento (incluye manualidad)
</t>
  </si>
  <si>
    <t xml:space="preserve">1. Control en disposición de residuos peligrosos 
2.  
3. </t>
  </si>
  <si>
    <t>Arreglos locativos</t>
  </si>
  <si>
    <t>Generación de ruido</t>
  </si>
  <si>
    <t>Alteración en la fauna
Migración de especies</t>
  </si>
  <si>
    <t xml:space="preserve">A4 Ausencia de compromiso
A8 Desconocimiento de los procedimientos y el marco normativo (Por desconocimiento de un procedimiento, metodologías, necesidades y/o normativa)( Falta de conocimientos o formación)
A12 Falta de responsabilidad ante lo público y ética profesional (Falta de ética profesional)
</t>
  </si>
  <si>
    <t xml:space="preserve">Generación de residuos aprovechables </t>
  </si>
  <si>
    <t xml:space="preserve">H5 Consumo de papelería, madera, y demás elementos generados con materia prima
H11 Generación de empleo
</t>
  </si>
  <si>
    <t>Aprovechar</t>
  </si>
  <si>
    <t>1. Reducir, Reutilizar y reciclar</t>
  </si>
  <si>
    <t>1. Convenio con gestor de material aprovechable
2. Certificado de disposición de material aprovechable</t>
  </si>
  <si>
    <t>Contaminación del suelo
Alteración al paisaje</t>
  </si>
  <si>
    <t>Puntual - actividad</t>
  </si>
  <si>
    <t xml:space="preserve">A3 Fallas deliberadas o involuntarias (Error involuntario humano )
A4 Ausencia de compromiso
</t>
  </si>
  <si>
    <t xml:space="preserve">1. Monitoreo y conrtrol de disposición adecuada de residuos 
2.  
3. </t>
  </si>
  <si>
    <t>Contaminación al agua
Alteriación del paisaje</t>
  </si>
  <si>
    <t>Puntual - actividad propia</t>
  </si>
  <si>
    <t xml:space="preserve">A7 Dependencia de terceros o de contratistas
A12 Falta de responsabilidad ante lo público y ética profesional (Falta de ética profesional)
E2 Baja capacidad de la tecnología
</t>
  </si>
  <si>
    <t xml:space="preserve">1. Disposición adecuada de residuos RAEES 
2. Aplicación de programa de gestión integral de residuos sólidos 
3. </t>
  </si>
  <si>
    <t xml:space="preserve">Consumo de materias primas </t>
  </si>
  <si>
    <t>Contaminación del agua, aire y suelo
Perdida de especies por sobrexplotación</t>
  </si>
  <si>
    <t xml:space="preserve">A3 Fallas deliberadas o involuntarias (Error involuntario humano )
A4 Ausencia de compromiso
A12 Falta de responsabilidad ante lo público y ética profesional (Falta de ética profesional)
</t>
  </si>
  <si>
    <t xml:space="preserve">1. Seguimiento a compras y servicios  
2.  
3. </t>
  </si>
  <si>
    <t>Generación de material particulado</t>
  </si>
  <si>
    <t>Cambio en la composición de la atmosfera
Contribución al cambio climático</t>
  </si>
  <si>
    <t xml:space="preserve">A4 Ausencia de compromiso
A7 Dependencia de terceros o de contratistas
A8 Desconocimiento de los procedimientos y el marco normativo (Por desconocimiento de un procedimiento, metodologías, necesidades y/o normativa)( Falta de conocimientos o formación)
</t>
  </si>
  <si>
    <t xml:space="preserve">1. Monitoreo de actividades  
2.  
3. </t>
  </si>
  <si>
    <t>1. Realizar actividades de aprovechamiento de materiales (conjunto con los programas existentes)</t>
  </si>
  <si>
    <t>1. Registros de actividades</t>
  </si>
  <si>
    <t>Generación de residuos de construcción y demolición</t>
  </si>
  <si>
    <t>Contaminación de la calidad del aire
Cambios en las propiedades y uso del suelo</t>
  </si>
  <si>
    <t xml:space="preserve">A7 Dependencia de terceros o de contratistas
A12 Falta de responsabilidad ante lo público y ética profesional (Falta de ética profesional)
A17 Incumplimiento en la aplicación de lineamientos / directrices / manuales / metodologías / procedimientos
</t>
  </si>
  <si>
    <t xml:space="preserve">1. Disposición adecuada de residuos especiales 
2.  
3. </t>
  </si>
  <si>
    <t>Uso de recurso hídrico y energía</t>
  </si>
  <si>
    <t>Agotamiento de recursos
Contaminación del agua</t>
  </si>
  <si>
    <t>Puntual - Actividad propia</t>
  </si>
  <si>
    <t xml:space="preserve">A2 Entrenamiento/ conocimiento o competencia insuficiente (Falta de conocimientos o formación)
A4 Ausencia de compromiso
A12 Falta de responsabilidad ante lo público y ética profesional (Falta de ética profesional)
</t>
  </si>
  <si>
    <t xml:space="preserve">1. Monitorieo de consumo durante los trabajos  
2.  
3. </t>
  </si>
  <si>
    <t xml:space="preserve">Contaminación de agua y suelo </t>
  </si>
  <si>
    <t>Cumplimiento del programa de manejo integral de residuos</t>
  </si>
  <si>
    <t xml:space="preserve">Control detectivo - 15 
</t>
  </si>
  <si>
    <t>Programa</t>
  </si>
  <si>
    <t>Servicios generales - administrativo - GA</t>
  </si>
  <si>
    <t>Aplicación de programa de manejo integral de residuos sólidos</t>
  </si>
  <si>
    <t>Servicios generales - GA</t>
  </si>
  <si>
    <t>Aplicación de programa de uso y ahorro eficiente de energía</t>
  </si>
  <si>
    <t>Infraestructura  - GA</t>
  </si>
  <si>
    <t>Disposición adecuada de RAEES</t>
  </si>
  <si>
    <t>Programa de manejo integral de residuos sólidos</t>
  </si>
  <si>
    <t>Servicios generales</t>
  </si>
  <si>
    <t>Sin control</t>
  </si>
  <si>
    <t>Reportes</t>
  </si>
  <si>
    <t>No asignado - 0</t>
  </si>
  <si>
    <t>Separación en la fuente, inspección de puntos ecológicos</t>
  </si>
  <si>
    <t>Programación de inspecciones</t>
  </si>
  <si>
    <t xml:space="preserve">Jornadas de orden y aseo </t>
  </si>
  <si>
    <t>Cronogramas de aseo</t>
  </si>
  <si>
    <t xml:space="preserve">Aplicación del programa de uso y ahorro eficiente de agua </t>
  </si>
  <si>
    <t xml:space="preserve">Programa </t>
  </si>
  <si>
    <t>Mantenimiento - GA</t>
  </si>
  <si>
    <t>Reportes de actos y condiciones inseguras (fallas, goteos, fuas y otros)</t>
  </si>
  <si>
    <t>Programas de uso eficiente y ahorro de energía y aua</t>
  </si>
  <si>
    <t>Todos</t>
  </si>
  <si>
    <t>Promoción de productos biodegradables</t>
  </si>
  <si>
    <t xml:space="preserve">Guía de requisitos ambientales para la adquisición de bienes y servicios </t>
  </si>
  <si>
    <t>Administrativo - GA</t>
  </si>
  <si>
    <t>Aleatoria - 5</t>
  </si>
  <si>
    <t>Cumplimiento a los programas de uso y ahorro de energía</t>
  </si>
  <si>
    <t>Programa de uso eficiente de agua y energía</t>
  </si>
  <si>
    <t>Infraestructura - GA</t>
  </si>
  <si>
    <t>Verificación de análisis de vertimientos</t>
  </si>
  <si>
    <t>Certificación vertimientos</t>
  </si>
  <si>
    <t>Administrativo</t>
  </si>
  <si>
    <t>Automático - 15</t>
  </si>
  <si>
    <t>Certificaión de analisis de vertimientos</t>
  </si>
  <si>
    <t>Seguimiento en la adquisición de bienes (materiales)</t>
  </si>
  <si>
    <t>GA - administrativo</t>
  </si>
  <si>
    <t>Monitoreo y seguimiento de puntos de acopio temporal de materias primas</t>
  </si>
  <si>
    <t>Seguimiento al consumo de energía</t>
  </si>
  <si>
    <t>Programa de uso y ahorro eficiente de energía</t>
  </si>
  <si>
    <t>Mantenimiento - administrativa - GA</t>
  </si>
  <si>
    <t>Control de residuos no aprovechables</t>
  </si>
  <si>
    <t>Control correctivo - 10</t>
  </si>
  <si>
    <t xml:space="preserve">Programa de manejo integral de residuos sólidos </t>
  </si>
  <si>
    <t>Monitoreo y control de residuos aprovechables</t>
  </si>
  <si>
    <t>Servicios generales - administrativa - GA</t>
  </si>
  <si>
    <t>Disposicipon adecuada de RAEES</t>
  </si>
  <si>
    <t>Servicios generales - OTI</t>
  </si>
  <si>
    <t>Aplicación programa de uso y ahorro eficiente de papel</t>
  </si>
  <si>
    <t>Programa de uso y ahorro eficiente de papel
Formatos de resporte consumos</t>
  </si>
  <si>
    <t>Cada dependencia del edificio</t>
  </si>
  <si>
    <t xml:space="preserve">Revisión del componente ambiental en contratación de estos servicios </t>
  </si>
  <si>
    <t>Contratista</t>
  </si>
  <si>
    <t>Control en disposición de residuos peligrosos</t>
  </si>
  <si>
    <t xml:space="preserve">Servicios generales </t>
  </si>
  <si>
    <t>Monitoreo y conrtrol de disposición adecuada de residuos</t>
  </si>
  <si>
    <t>Programa manejo integral de residuos sólidos</t>
  </si>
  <si>
    <t>Disposición adecuada de residuos RAEES</t>
  </si>
  <si>
    <t>Bitacora de residuos</t>
  </si>
  <si>
    <t>Aplicación de programa de gestión integral de residuos sólidos</t>
  </si>
  <si>
    <t>Programa de gestión integrada de residuos sólidos</t>
  </si>
  <si>
    <t xml:space="preserve">Seguimiento a compras y servicios </t>
  </si>
  <si>
    <t>guía requisitos ambientales para la adquisición de bienes y servicios</t>
  </si>
  <si>
    <t xml:space="preserve">Monitoreo de actividades </t>
  </si>
  <si>
    <t>Mantenimiento</t>
  </si>
  <si>
    <t>Disposición adecuada de residuos especiales</t>
  </si>
  <si>
    <t>Programa de manejo integral de residuos sólidos - GA</t>
  </si>
  <si>
    <t xml:space="preserve">Monitorieo de consumo durante los trabajos </t>
  </si>
  <si>
    <t>Se realiza la adaptación de los riesgos identificados en la herramienta establecida en el Manual Gestión Integral de Riesgo MA-SIG-003 y el procedimiento de Gestión Integral Riesgos PR-SIG-010. Se incluyen los riesgos de los componentes del SIG de gestión ambiental, seguridad y salud en el trabajo y seguridad de la información.</t>
  </si>
  <si>
    <t>Actividades rutinarias con esfuerzo físico y movimientos repetitivos (actividades generales de oficina; Cafetería; Aseo; archivo y correspondencia; mantenimiento locativo; desplazamiento entre pisos; Inspecciones y campañas piso a piso en actividades de SST).</t>
  </si>
  <si>
    <t>Peligro Biomecanico</t>
  </si>
  <si>
    <t>Seguridad y Salud en el Trabajo</t>
  </si>
  <si>
    <t>Lumbalgias - Problemas osteomusculares a nivel de miembros superiores e inferiores y cervicales - Cansancio por Posturas prolongadas mantenidas.</t>
  </si>
  <si>
    <t xml:space="preserve">Presidencia / Of Juridica / Of Planeacion / Of Tecnologia / Of Comunicaciones / Comercializacion / D. Adecuación Tierras /  G. Contractual / V. Integración Productiva / Secretaria General / Dir. Talento Humano / Dir. Administrativa / Vigilancia / Inventarios / Atención al Ciudadano / G. Documental / Vice. Proyectos / Aseo y cafeteria / Conducción / Distritos de Riego </t>
  </si>
  <si>
    <t xml:space="preserve"> Condiciones de la tarea</t>
  </si>
  <si>
    <t xml:space="preserve">G21 Postura (prologada mantenida, forzada, antigravitacionales) 
G23 Movimiento repetitivo 
</t>
  </si>
  <si>
    <t>Lesiones o enfermedades con incapacidad entre una semana y 30 días</t>
  </si>
  <si>
    <t>1.  -Sillas ergonómicas y apoyapies  
2. Inspecciones biomecanicas en puestos de trabajo  
3.  -  Tips de prevención y autocuidado
 - Talleres de distención y relajamiento muscular</t>
  </si>
  <si>
    <t xml:space="preserve">CORREGIR </t>
  </si>
  <si>
    <t xml:space="preserve">1. (Controles de Ingeniería)
 - Adecuación del plano de trabajo, monitor y silla con respecto la altura del trabajador 
-Mantenimiento de sillas ergonomicas. 
2. (Señalización, Advertencia, Controles Administrativos)
- Evaluaciones medicas ocupacionales periódicas
- Piezas de sensibilización uso de elementos biomecanicos 
- Programa de inspecciones biomecanicas
- Subprograma de medicina preventiva del trabajo
- Promover estilos de vida y hábitos saludables
- Instalacion de sofware ARL positiva para realizar las pausas activas 
De acuerdo a recomendaciones emitidas en exemenes ocupacionales, dar continuidad a PVE. 
3. </t>
  </si>
  <si>
    <t xml:space="preserve">1. Registro Fotografico de 
2. Concepto de Aptitud Laboral
Registro de Inspecciones
Seguimiento a recomendaciones medicas
Programa de Vigilancia Epidemiologica </t>
  </si>
  <si>
    <t xml:space="preserve">1. SST 
2. SST 
</t>
  </si>
  <si>
    <t>Peligro Psicosocial</t>
  </si>
  <si>
    <t>Bajo rendimiento laboral,   fatiga física y mental, estrés, desmotivación, sobre carga laboral, alterciones en el clima organizacional.</t>
  </si>
  <si>
    <t>Lugares de Trabajo</t>
  </si>
  <si>
    <t xml:space="preserve">G61 Gestión organizacional 
G62 Características de la organización del trabajo
G63 Características del grupo social del trabajo 
G64 Condiciones de la tarea
G66 Jornada de trabajo 
</t>
  </si>
  <si>
    <t>Lesiones o enfermedades con incapacidad menor a una semana.</t>
  </si>
  <si>
    <t>Eventual La situación de exposición se presenta de manera eventual durante la jornada laboral en una semana</t>
  </si>
  <si>
    <t>1.  Respetar horarios de trabajo,  ofrecer al servidor capacitaciones inherentes a las funciones que debe realizar, realizar ejercicios señalados en el programa de gimnasia laboral, realizar actividades para prevenir y mitigar el estrés.    
2. Psicóloga ocupacional_ Copasst- CCL- Servidores y contratistas. 
Capacitación frente a la comunicación asertiva. (Aplica solo para presidencia) 
3.  - Batería de riesgo psicosocial</t>
  </si>
  <si>
    <t>COMPENSAR</t>
  </si>
  <si>
    <t xml:space="preserve">1. Señalización, Advertencia, Controles Administrativos
- Pausas Activas cognitivas
- Aplicación encuesta de clima laboral (batería de riesgo psicosocial), de acuerdo a recomendaciones, realizar actividades de promocion y prevencion.
-Programa para prevencion de riesgo psicosocial 
</t>
  </si>
  <si>
    <t xml:space="preserve">1. Encuesta de Riesgo Psicosocial
Encuesta de Ambiente Laboral 
</t>
  </si>
  <si>
    <t xml:space="preserve">1. SST </t>
  </si>
  <si>
    <t>Peligro Fisico</t>
  </si>
  <si>
    <t>Dolores de cabeza - Irritabilidad - Mayor tensión emocional - Cansancio  - (sensibilidad al ruido) por exposicion al ruido generrado de Comunicación entre áreas de trabajo y Protestas externas</t>
  </si>
  <si>
    <t xml:space="preserve">Presidencia / Of Juridica / Of Planeacion / Of Tecnologia / Of Comunicaciones / Comercializacion / D. Adecuación Tierras /  G. Contractual / V. Integración Productiva / Secretaria General / Dir. Talento Humano / Dir. Administrativa / Vigilancia / Inventarios / Atención al Ciudadano / G. Documental / Vice. Proyectos / Aseo y cafeteria / Distritos de Riego </t>
  </si>
  <si>
    <t>Condiciones del Ambiente de trabajo</t>
  </si>
  <si>
    <t xml:space="preserve">G31 Ruido (impacto intermitente y continuo)
</t>
  </si>
  <si>
    <t>Lesiones o enfermedades que no requieren incapacidad.</t>
  </si>
  <si>
    <t xml:space="preserve">1.  Charlas de prevención </t>
  </si>
  <si>
    <t xml:space="preserve">ACEPTAR O ASUMIR </t>
  </si>
  <si>
    <t xml:space="preserve">1. (Señalización, Advertencia, Controles Administrativos)
 - Evaluaciones medicas ocupacionales
- Programa de capacitación e inducción  
</t>
  </si>
  <si>
    <t xml:space="preserve">1. Concepto de Aptitud Laboral
2. Registro de Induccion
3. Registro de Capacitacion 
</t>
  </si>
  <si>
    <t xml:space="preserve">1. SST 
</t>
  </si>
  <si>
    <t>Fatiga, cansancio, pérdida de la capacidad visual - Migraña - Cefalea - Estrés por exceso o deficiencia de iluminación</t>
  </si>
  <si>
    <t>Condiciones Ambientales</t>
  </si>
  <si>
    <t xml:space="preserve">G32 Iluminación (luz visible por exceso o deficiencia)
</t>
  </si>
  <si>
    <t xml:space="preserve">1. Mediciones Higienicas </t>
  </si>
  <si>
    <t xml:space="preserve">1. (Señalización, Advertencia, Controles Administrativos)
- Mantenimiento periodico de luminarias y distribución adecuada de acuerdo a la ubicación de puestos de trabajo. 
- Ejecucion de recomendaciones emitidas en los resultados de las mediciones higiénicas
Realizar pausas activas visuales  
</t>
  </si>
  <si>
    <t xml:space="preserve">1. Informe de adecuaciones locativas 
2. Recomendaciones de estudios higienicos 
3. </t>
  </si>
  <si>
    <t>Actividades con manipulación de cargas
Rutinarias (manejo de archivo y correspondencia (funcionarios), aseo, cafetería, mantenimiento locativo, almacenamiento de bienes) y No rutinarias (Prevención y atención de emergencias;  auxiliar administrativo de conductores)</t>
  </si>
  <si>
    <t>Peligro Biologico</t>
  </si>
  <si>
    <t>Reacciones alérgicas - Intoxicación - Enfermedades infectocontagiosas por  Exposición a picaduras, mordeduras, virus. Desplazamiento a zonas endémicas, contagio de enfermedades tropicales (Comisiones y desplazamientos)</t>
  </si>
  <si>
    <t>Presidencia / Of Juridica / Of Planeacion / Of Tecnologia / Of Comunicaciones / Comercializacion / D. Adecuación Tierras /  G. Contractual / V. Integración Productiva / Secretaria General / Dir. Talento Humano / Dir. Administrativa / Vigilancia / Inventarios / Atención al Ciudadano / G. Documental / Vice. Proyectos / Distritos de Riego</t>
  </si>
  <si>
    <t xml:space="preserve">G11 Virus
G16 Picaduras
G17 Mordeduras
</t>
  </si>
  <si>
    <t xml:space="preserve">1. Jornadas de Inmunización 
2.  Tipos (Recomendaciones para viajar) portar y tener al día carnet de vacunación en caso de que se requiera  </t>
  </si>
  <si>
    <t xml:space="preserve">1. (Señalización, Advertencia, Controles Administrativos )
- Programa de capacitación e inducción en manejo de situaciones en caso de picaduras o enfermedades tropicales.  
 - Continuar con la jornadas de inmunización y actualizar medias preventivas de acuerdo a la zona endemica a visitar .
- Dar cumplimiento a recomendaciones medicas, emitidas en los examenes medicos ocupacionales.
 - Jornadas de Inmunización (Aplica para el area comercial, Adecuacion de Tierras, Secretaria general, director administrativo) 
2.  
3. </t>
  </si>
  <si>
    <t xml:space="preserve">1. Registros de asistencia
2. Recomencaciones Medicas de Examenes Ocupacionales </t>
  </si>
  <si>
    <t xml:space="preserve">Enfermedades respiratorias y Dermatitis por exposición a virus, bacterias, hongos o parásitos y Ricketsias. </t>
  </si>
  <si>
    <t>Condiciones Ambientales, uso de Unidades Sanitarias</t>
  </si>
  <si>
    <t xml:space="preserve">G11 Virus
G12 Bacterias
G13 Hongos
G14 Ricketsias
</t>
  </si>
  <si>
    <t>1.  Talento Humano Uso de bolsas plástica en los cestos de basura 
2. Protocolo de bioseguridad 
3. Capacitación sobre normas de bioseguridad
protector buco nasal
 - Uso de EPI
Capacitación de elementos de protección personal</t>
  </si>
  <si>
    <t xml:space="preserve">1. Señalización, Advertencia, Controles Administrativos
- Charlas de prevención
- Lavado e higiene de manos
- Programa de inspecciones
- Piezas de autocuidado
- Contar con esquema de vacunación (Aplica para personal de aseo y cafeteria)
2. EPP
- Mascarilla o protector naso bucal (Todo el personal) 
- Tapabocas - Guantes de caucho - Delantal - Zapato antideslizante (Aplica para personal de aseo y cafeteria) 
</t>
  </si>
  <si>
    <t xml:space="preserve">1. Lista de asistencia
Registro de Inspecciones
Carné de Vacunacion 
2. Registro de entrega de EPP 
3. </t>
  </si>
  <si>
    <t xml:space="preserve">1. SST 
2. SST </t>
  </si>
  <si>
    <t>Peligro biomecánico</t>
  </si>
  <si>
    <t>Lesión o enfermedad por movimientos repetitivos o por  esfuerzo físico</t>
  </si>
  <si>
    <t>Talento Humano SST</t>
  </si>
  <si>
    <t>Todo el personal</t>
  </si>
  <si>
    <t>Puestos de trabajo</t>
  </si>
  <si>
    <t>Actividades rutinarias de limpieza y mantenimiento de instalaciones; manejo de correspondencia</t>
  </si>
  <si>
    <t>Enfermedad COVID-19, Infección Respiratoria Aguda (IRA) de leve a grave, que puede ocasionar  enfermedad pulmonar crónica, neumonía o muerte por Exposición a agentes biológicos</t>
  </si>
  <si>
    <t xml:space="preserve">G11 Virus
G12 Bacterias
G19Emergencias sanitarias
</t>
  </si>
  <si>
    <t>Lesiones o enfermedades con incapacidad entre 30 días y 90 días</t>
  </si>
  <si>
    <t>1.  Protocolos de limpieza, desinfección 
2. Suministro de tapabocas 
3. Aplicar medidas de seguridad y protocolos de bioseguridad.</t>
  </si>
  <si>
    <t>1. (Controles de Ingeniería)
- Se recomienda el uso de tapabocas cuando el personal presente síntoma gripales. 
2. (Señalización, Advertencia, Controles Administrativos)
- Continuar la divulgación  de estandares de seguridad para  personal, Realizar inspecciones de condiciones  y actos inseguros, Realizar Capacitacion y/o charlas que incentiven las pautas de autocuidado,   Verificación del uso de elementos de protección personal.Continuar con lavado e higiene de manos. 
- Uso de tapabocas cuando el personal presente síntomas gripales.</t>
  </si>
  <si>
    <t>1. Registro de Entrega de EPP 
2. Registro de Inspecciones
Registro de Asistencia 
3. Registro de Entrega de EPP</t>
  </si>
  <si>
    <t>1. SST 
2. SST 
3. SST</t>
  </si>
  <si>
    <t>Actividades con posturas prolongadas 
rutinarias (actividades generales de oficina, conmutador, mantenimiento y transporte de funcionarios)
No rutinarias (Representación o comisión, actividades de bienestar y capacitación)</t>
  </si>
  <si>
    <t>Actividades rutinarias en vías públicas (Correspondencia, transporte, actividades de SST, bienestar, capacitación, representación y comisión)</t>
  </si>
  <si>
    <t xml:space="preserve"> -Sillas ergonómicas y apoyapies </t>
  </si>
  <si>
    <t>Control de Ingeniería (Fuente) - 20</t>
  </si>
  <si>
    <t>Archivo de SST</t>
  </si>
  <si>
    <t xml:space="preserve">Inspecciones biomecanicas en puestos de trabajo </t>
  </si>
  <si>
    <t>Control Administrativo (Medio) - 15</t>
  </si>
  <si>
    <t xml:space="preserve"> -  Tips de prevención y autocuidado
 - Talleres de distención y relajamiento muscular</t>
  </si>
  <si>
    <t>Control Administrativo (Iindividuo) - 10</t>
  </si>
  <si>
    <t xml:space="preserve"> Respetar horarios de trabajo,  ofrecer al servidor capacitaciones inherentes a las funciones que debe realizar, realizar ejercicios señalados en el programa de gimnasia laboral, realizar actividades para prevenir y mitigar el estrés.   </t>
  </si>
  <si>
    <t>Archivo SST</t>
  </si>
  <si>
    <t>Psicóloga ocupacional_ Copasst- CCL- Servidores y contratistas. 
Capacitación frente a la comunicación asertiva. (Aplica solo para presidencia)</t>
  </si>
  <si>
    <t xml:space="preserve"> - Batería de riesgo psicosocial</t>
  </si>
  <si>
    <t xml:space="preserve"> Charlas de prevención</t>
  </si>
  <si>
    <t>Mediciones Higienicas</t>
  </si>
  <si>
    <t>Mediciones higiénicas</t>
  </si>
  <si>
    <t xml:space="preserve"> Protocolos de limpieza, desinfección</t>
  </si>
  <si>
    <t>Suministro de tapabocas</t>
  </si>
  <si>
    <t>Aplicar medidas de seguridad y protocolos de bioseguridad.</t>
  </si>
  <si>
    <t>Jornadas de Inmunización</t>
  </si>
  <si>
    <t xml:space="preserve"> Tipos (Recomendaciones para viajar) portar y tener al día carnet de vacunación en caso de que se requiera </t>
  </si>
  <si>
    <t xml:space="preserve"> Talento Humano Uso de bolsas plástica en los cestos de basura</t>
  </si>
  <si>
    <t>STT</t>
  </si>
  <si>
    <t>Protocolo de bioseguridad</t>
  </si>
  <si>
    <t>Capacitación sobre normas de bioseguridad
protector buco nasal
 - Uso de EPI
Capacitación de elementos de protección personal</t>
  </si>
  <si>
    <t>(Controles de Ingeniería)
 - Adecuación del plano de trabajo, monitor y silla con respecto la altura del trabajador 
-Mantenimiento de sillas ergonomicas.</t>
  </si>
  <si>
    <t>Registro Fotografico de</t>
  </si>
  <si>
    <t>(Señalización, Advertencia, Controles Administrativos)
- Evaluaciones medicas ocupacionales periódicas
- Piezas de sensibilización uso de elementos biomecanicos 
- Programa de inspecciones biomecanicas
- Subprograma de medicina preventiva del trabajo
- Promover estilos de vida y hábitos saludables
- Instalacion de sofware ARL positiva para realizar las pausas activas 
De acuerdo a recomendaciones emitidas en exemenes ocupacionales, dar continuidad a PVE.</t>
  </si>
  <si>
    <t>Concepto de Aptitud Laboral
Registro de Inspecciones
Seguimiento a recomendaciones medicas
Programa de Vigilancia Epidemiologica</t>
  </si>
  <si>
    <t>Señalización, Advertencia, Controles Administrativos
 - Pausas Activas cognitivas
- Aplicación encuesta de clima laboral (batería de riesgo psicosocial), de acuerdo a recomendaciones, realizar actividades de promocion y prevencion.
-Programa para prevencion de riesgo psicosocial</t>
  </si>
  <si>
    <t>Encuesta de Riesgo Psicosocial
Encuesta de Ambiente Laboral</t>
  </si>
  <si>
    <t xml:space="preserve">(Señalización, Advertencia, Controles Administrativos)
 - Evaluaciones medicas ocupacionales
- Programa de capacitación e inducción </t>
  </si>
  <si>
    <t>Concepto de Aptitud Laboral
Registro de Induccion
Registro de Capacitacion</t>
  </si>
  <si>
    <t>Mantenimiento periodico de luminarias y distribución adecuada de acuerdo a la ubicación de puestos de trabajo.</t>
  </si>
  <si>
    <t>Informe de adecuaciones locativas</t>
  </si>
  <si>
    <t xml:space="preserve">Ejecucion de recomendaciones emitidas en los resultados de las mediciones higiénicas
Realizar pausas activas visuales </t>
  </si>
  <si>
    <t>Recomendaciones de estudios higienicos</t>
  </si>
  <si>
    <t>Se recomienda el uso de tapabocas cuando el personal presente síntoma gripales.</t>
  </si>
  <si>
    <t>Registro de Entrega de EPP</t>
  </si>
  <si>
    <t>Continuar la divulgación  de estandares de seguridad para  personal, Realizar inspecciones de condiciones 
y actos inseguros, Realizar Capacitacion y/o charlas que incentiven las pautas de autocuidado,   Verificación del uso de elementos de protección personal.                                                         Continuar con lavado e higiene de manos.</t>
  </si>
  <si>
    <t>Registro de Inspecciones
Registro de Asistencia</t>
  </si>
  <si>
    <t>Uso de tapabocas cuando el personal presente síntomas gripales.</t>
  </si>
  <si>
    <t>(Señalización, Advertencia, Controles Administrativos )
- Programa de capacitación e inducción en manejo de situaciones en caso de picaduras o enfermedades tropicales.  
 - Continuar con la jornadas de inmunización y actualizar medias preventivas de acuerdo a la zona endemica a visitar .
- Dar cumplimiento a recomendaciones medicas, emitidas en los examenes medicos ocupacionales.
 - Jornadas de Inmunización (Aplica para el area comercial, Adecuacion de Tierras, Secretaria general, director administrativo)</t>
  </si>
  <si>
    <t>Registros de asistencia
Recomencaciones Medicas de Examenes Ocupacionales</t>
  </si>
  <si>
    <t xml:space="preserve">Señalización, Advertencia, Controles Administrativos
- Charlas de prevención
- Lavado e higiene de manos
- Programa de inspecciones
- Piezas de autocuidado
- Contar con esquema de vacunación (Aplica para personal de aseo y cafeteria)
</t>
  </si>
  <si>
    <t>Lista de asistencia
Registro de Inspecciones
Carné de Vacunacion</t>
  </si>
  <si>
    <t>EPP
- Mascarilla o protector naso bucal (Todo el personal) 
- Tapabocas - Guantes de caucho - Delantal - Zapato antideslizante (Aplica para personal de aseo y cafeteria)</t>
  </si>
  <si>
    <t>Registro de entrega de EPP</t>
  </si>
  <si>
    <t xml:space="preserve">Bajo rendimiento laboral,   fatiga física y mental, estrés, desmotivación, sobre carga laboral, alteraciones gastrointestinales, insomnio, ausentismo, alteraciones en el clima organizacional.  </t>
  </si>
  <si>
    <t xml:space="preserve"> realizar Pausas Activas cognitivas</t>
  </si>
  <si>
    <t>Evidencias fotograficas</t>
  </si>
  <si>
    <t>realizar actividades de promoción y prevención según resultados de bateria de riesgo psicosocial</t>
  </si>
  <si>
    <t xml:space="preserve">registros de asistencia, evidencias fotografias e informes </t>
  </si>
  <si>
    <t xml:space="preserve">Dolores de cabeza - Irritabilidad - Mayor tensión emocional - Cansancio  - (sensibilidad al ruido) </t>
  </si>
  <si>
    <t xml:space="preserve">Realizar pausas activas, en el momento que se genere mayor exposición al ruido aumentar frecuencia de las mismas </t>
  </si>
  <si>
    <t xml:space="preserve">Evidencia de pausas activas , videos , imágenes </t>
  </si>
  <si>
    <t xml:space="preserve">Fatiga, cansancio, pérdida de la capacidad visual - Migraña - Cefalea - Estrés </t>
  </si>
  <si>
    <t xml:space="preserve">Ejecución de recomendaciones emitidas en los resultados de las mediciones higiénicas
</t>
  </si>
  <si>
    <t xml:space="preserve">Realizar pausas activas visuales </t>
  </si>
  <si>
    <t>Reacciones alérgicas - Intoxicación - Enfermedades infectocontagiosas</t>
  </si>
  <si>
    <t xml:space="preserve">1.Programa de capacitación e inducción en manejo de situaciones en caso de picaduras o enfermedades tropicales.  
</t>
  </si>
  <si>
    <t>Registros de asistencias</t>
  </si>
  <si>
    <t xml:space="preserve"> 2.Continuar con la jornadas de inmunización y actualizar medias preventivas de acuerdo a la zona endémica a visitar.</t>
  </si>
  <si>
    <t xml:space="preserve">Carnet de vacunacion.certificado de fumigacion </t>
  </si>
  <si>
    <t>3. Dar cumplimiento a recomendaciones medicas, emitidas en los exámenes médicos ocupacionales.</t>
  </si>
  <si>
    <t xml:space="preserve">Constancia de seguimiento medico </t>
  </si>
  <si>
    <t xml:space="preserve">Enfermedades respiratorias y Dermatitis
Con Exposición a virus, bacterias, hongos o parásitos y Ricketsias. 
</t>
  </si>
  <si>
    <t>Señalización, advertencia, control administrativo (Charlas lavado de manos, programa de inspecciones, Piezas de autocuidado)</t>
  </si>
  <si>
    <t xml:space="preserve">listas asistencia  e inspecciones </t>
  </si>
  <si>
    <t>EPP (Mascarilla o protector naso bucal)</t>
  </si>
  <si>
    <t xml:space="preserve">lista de entrega </t>
  </si>
  <si>
    <t>Sistemas de información y Servicios Tecnológicos</t>
  </si>
  <si>
    <t>Activos de Información correspondiente a proyectos ejecutados y en proceso, respaldados desde Seguridad de la información y servicios tecnológicos</t>
  </si>
  <si>
    <t>Seguridad de la informacion</t>
  </si>
  <si>
    <t>Perdida de confidencialidad de: la información digital almacenada, procesada y manejada en los sistemas de información misional y administrativos</t>
  </si>
  <si>
    <t>Sede central</t>
  </si>
  <si>
    <t xml:space="preserve">Personal
Maquina 
Procedimiento </t>
  </si>
  <si>
    <t xml:space="preserve">A8 Desconocimiento de los procedimientos y el marco normativo (Por desconocimiento de un procedimiento, metodologías, necesidades y/o normativa)( Falta de conocimientos o formación)
A11 Conflicto de interés (Existencia de conflicto de Interés)
A18 Rotación / deserción del personal
B1 Por ausencia de estandarización del procedimiento (incluye manualidad)
F7 Información no sistematizada
O5 Beneficio de un tercero
</t>
  </si>
  <si>
    <t>Aprovechamiento que genera beneficios a tercero
Representa un ahorro en costos y tiempo
Se aprovecha entre 40% y el 60%</t>
  </si>
  <si>
    <t xml:space="preserve">1. La OTI a través del Manual Operativo Políticas Seguridad y Privacidad Información (MO-GTI-001), establece las politicas para la administración de la gestión de la seguridad y privacidad de la información, con el fin de propender por la protección de la confidencialidad, integridad, disponibilidad, privacidad, continuidad, autenticidad, no repudio de los activos de la ADR 
2.  
3. </t>
  </si>
  <si>
    <t>Debil</t>
  </si>
  <si>
    <t xml:space="preserve">1. Realizar campañas de divulgación y sensibilización de todos los usuarios de la ADR sobre las politicas de seguridad de la información que adopta la Agencia con enfasis entre otras en:
- Resposabilidad de los usuarios ante la seguridad de la información
- Procedimiento transferencia de información
- Inventario de Activos de información por dependencia, 
- Definición de la información que se puede compartir, divulgar según su sensibilidad y criticidad
- Garantizar la operación de las aplicaciones y sistemas de información de forma segura 
2.  
3. </t>
  </si>
  <si>
    <t xml:space="preserve">1. Listas de asistencia a charlas y capacitaciones 
2.  
3. </t>
  </si>
  <si>
    <t xml:space="preserve">1. Ing. Oficial de Seguridad/Jefe OTI 
2.  
3. </t>
  </si>
  <si>
    <t>Activos tipo Hardware, Software y Servicios críticos para el proceso, como  (herramientas de seguridad, herramientas de monitoreo, entre otros) descritos en el inventario de activos de información</t>
  </si>
  <si>
    <t>Los sistemas y documentos digitales están almacenados en soportes tecnológicos, que con el tiempo, son susceptibles de daño y degradación potencial.</t>
  </si>
  <si>
    <t>Maquina 
Procedimiento</t>
  </si>
  <si>
    <t>B4 Limitadas Capacidades Institucionales (Cobertura, Técnica y Económica)
D2 Falta de mantenimiento y/o reposición de elementos
E1 Tecnologías obsoletas</t>
  </si>
  <si>
    <t xml:space="preserve">1. La OTI a través del Manual Operativo Políticas Seguridad y Privacidad Información (MO-GTI-001), numeral 8.44 menciona que la OTI es la responsable de generar un plan de mantenimiento para fortalecer la infraestructura tecnológica de la ADR. Sin embargo no detalla como será realizado 
2.  
3. </t>
  </si>
  <si>
    <t xml:space="preserve">1. Finalizar el manual de mantenimiento, reutilización y baja de equipos que busca establecer y dar a conocer las pautas y lineamientos para el mantenimiento, reutilización, sustitución o baja de equipos, medios o dispositivos administrados por la Oficina de Tecnologías de la Información de la Agencia de Desarrollo Rural. 
2.  
3. </t>
  </si>
  <si>
    <t xml:space="preserve">1. Registros e informes de evaluación de estado de equipos, medios o dispositivos 
2.  
3. </t>
  </si>
  <si>
    <t xml:space="preserve">1. Ing. Especialista Infraestructura 
2.  
3. </t>
  </si>
  <si>
    <t>Equipo de seguridad perimetral (Firewall)
Consola de antivirus
Software de monitoreo de red
Consola de office 365</t>
  </si>
  <si>
    <t>Falta de un monitoreo y seguimiento efectivos de los incidentes de seguridad y ciberseguridad, vulneración de los controles de seguridad, comprometiendo así la integridad de los diversos activos de información de le Entidad.</t>
  </si>
  <si>
    <t>Sede central 
UTTs</t>
  </si>
  <si>
    <t>Personal
Maquina 
Procedimiento</t>
  </si>
  <si>
    <t xml:space="preserve">A8 Desconocimiento de los procedimientos y el marco normativo (Por desconocimiento de un procedimiento, metodologías, necesidades y/o normativa)( Falta de conocimientos o formación)
A18 Rotación / deserción del personal
B5 Ausencia de herramientas y/o mecanismos para seguimiento
E13 Falencias en el desarrollo de softwarento y control
</t>
  </si>
  <si>
    <t xml:space="preserve">1. La OTI a través del Manual Operativo Políticas Seguridad y Privacidad Información (MO-GTI-001), numeral 8.52 establece las politicas de Protección Contra Malware y numeral 8.53 Gestión de Vulnerabilidades y cuenta con una herramienta para identificar las vulnerabilidades de los principales sistemas de información activos en la ADR 
2. La OTI a través del Procedimiento Gestion de Vulnerabilidades Tecnicas (PR-GTI-010) Establece y estandariza las actividades para identificar, prevenir y tratar las vulnerabilidades técnicas a los que están expuestos los componentes de la infraestructura tecnológica o activos de información de la Agencia de Desarrollo Rural. 
3. </t>
  </si>
  <si>
    <t xml:space="preserve">1. Asegurar el cumplimiento del procedimiento de Gestión de Vulnerabilidades Técnicas, mediante la presentación del plan por parte del oficial de seguridad y realizando el seguimiento y control a través de la creación del comité de seguridad en cabeza del Jefe de la OTI 
2.  
3. </t>
  </si>
  <si>
    <t xml:space="preserve">1. Plan de pruebas de vulnerabilidad y actas de reunión del comité de seguridad 
2.  
3. </t>
  </si>
  <si>
    <t xml:space="preserve">1. Oficial de seguridad/Jefe OTI 
2.  
3. </t>
  </si>
  <si>
    <t>Daño en componentes tecnológicos</t>
  </si>
  <si>
    <t>Perdida de disponibilidad de la infraestructura que soporta los servicios y activos de información de TI</t>
  </si>
  <si>
    <t xml:space="preserve">Maquina 
Procedimiento </t>
  </si>
  <si>
    <t>A8 Desconocimiento de los procedimientos y el marco normativo (Por desconocimiento de un procedimiento, metodologías, necesidades y/o normativa)( Falta de conocimientos o formación)
A18 Rotación / deserción del personal
B1 Por ausencia de estandarización del procedimiento (incluye manualidad)
E3 Daños en infraestructura tecnológica
E5 Falla del hardware o software</t>
  </si>
  <si>
    <t xml:space="preserve">1. La OTI a través del Manual Operativo Políticas Seguridad y Privacidad Información (MO-GTI-001), numeral 8.20 establece las politicas de Preparación de las TIC para la Continuidad del Negocio. Sin embargo no estan definidos los planes de recuperación de desastres tecnológicos, así como las pruebas asociadas para garantizar la continuidad del negocio. 
2.  
3. </t>
  </si>
  <si>
    <t xml:space="preserve">1. Definir un plan de recuperación ante desastres tecnológicos, que consolide las actividades de los servicios críticos, que incluya los requerimientos y controles de seguridad de la información que se deben cumplir en la situación de contingencia o interrupción de los servicios de la ADR. 
2. Plan estrategico de continuidad de negocio, que incluye la realización de pruebas aleatorias, documentando el resultado. 
3. </t>
  </si>
  <si>
    <t xml:space="preserve">1. Plan de recuperación de desatres 
2. Plan Estrategico de Continuidad de Negocio 
3. </t>
  </si>
  <si>
    <t xml:space="preserve">1. Jefe OTI/Profesional Especializdo 
2. Jefe OTI/Profesional Especializdo 
3. </t>
  </si>
  <si>
    <t>Sistemas de Información, Aplicativos Software y Bases de Datos</t>
  </si>
  <si>
    <t>Ausencia de mecanismos alternos de respaldo que puede desencadenar en perdida de información reservada y/o confidencial por un ataque informatico sobre las bases de datos y los sistemas de información críticos.</t>
  </si>
  <si>
    <t>A8 Desconocimiento de los procedimientos y el marco normativo (Por desconocimiento de un procedimiento, metodologías, necesidades y/o normativa)( Falta de conocimientos o formación)
A18 Rotación / deserción del personal
B2 Ausencia y/o no entrega de los soportes de ejecución de actividades
O7 Ausencia de mecanimos alternos de respaldo</t>
  </si>
  <si>
    <t xml:space="preserve">1. La OTI a través del Manual Operativo Políticas Seguridad y Privacidad Información (MO-GTI-001), numeral 8.58 establece las politicas para realizar las copias de seguridad de la información (Backup) y el respaldo de las cuentas de correo electrónico. 
2.  
3. </t>
  </si>
  <si>
    <t>Conectividad y Telecomunicaciones, Correo Electrónico, Almacenamiento Compartido, bases de datos, sistemas de información</t>
  </si>
  <si>
    <t>Personas
Infraestructura 
Procedimiento</t>
  </si>
  <si>
    <t xml:space="preserve">B5 Ausencia de herramientas y/o mecanismos para seguimiento y control
B9 Falta de divulgación o socialización
E6 Suspensión del fluido eléctrico
E11 Falta de configuración y monitoreo de la infraestructura
G71  Sismo
G74 Inundación
</t>
  </si>
  <si>
    <t xml:space="preserve">1. La OTI a través del Manual Operativo Políticas Seguridad y Privacidad Información (MO-GTI-001), numeral 8.36 establece las politicas para el seguimiento de las condiciones ambientales como la temperatura y humedad, identificando oportunamente las situaciones que puedan afectar negativamente las instalaciones del datacenter con el fin de tomar las acciones pertinentes. 
2. La OTI a través del Manual Operativo Políticas Seguridad y Privacidad Información (MO-GTI-001), numeral 8.37 establece las politicas para monitoreo de los controles preventivos y correctivos como sistemas de detección y extinción de incendios, control de inundación, alarmas entre otros. Así como control de acceso al datacenter para cualquier mantenimiento que sea requerido 
3. </t>
  </si>
  <si>
    <t xml:space="preserve">1. Debido a que las instalaciones del Datacenter son compartidas con la ADT (Agencia de Adecuación de Tierras) es necesario verificar el Plan de mantenimiento de infraestructura de TI que actualmente se realiza tanto en la infraestructura f{isica como en la infraestructura virtual y validar los roles y las responsabilidades de cada una de las oficinas de TI de la agencia correspondiente. 
2. Brindar la continuidad de los servicios tecnológicos en caso de que se materialice eventos de desastre natural.
Esto debe logrado mediante la creación del Plan de Contingencia de TI, procedimiento e implementación de la continuidad de la seguridad de la información, que incluya los lineamientos para la atención y reacción en caso de desastre natural.
Se debe garantizar el restablecimiento y funcionalidad de servicios y equipos tecnológicos en el menor tiempo posible. 
3. </t>
  </si>
  <si>
    <t xml:space="preserve">1. Históricos de soporte plan de mantenimiento
2.  Manual o procedimiento y actas de reunión 
3. </t>
  </si>
  <si>
    <t xml:space="preserve">1. Ingeniero Infraestructura 
2. Ingeniero Infraestructura
Ingeniero de Calidad 
3. </t>
  </si>
  <si>
    <t>Sistemas de Información y Aplicativos Software</t>
  </si>
  <si>
    <t xml:space="preserve">Perdida de Integridad de la información digital almacenada, procesada y manejada en los sistemas de información misional y administrativos </t>
  </si>
  <si>
    <t xml:space="preserve">Sede central 
UTTs
todos los procesos </t>
  </si>
  <si>
    <t>}</t>
  </si>
  <si>
    <t xml:space="preserve">Personas
Maquina 
Procedimiento </t>
  </si>
  <si>
    <t xml:space="preserve">A8 Desconocimiento de los procedimientos y el marco normativo (Por desconocimiento de un procedimiento, metodologías, necesidades y/o normativa)( Falta de conocimientos o formación)
A17 Incumplimiento en la aplicación de lineamientos / directrices / manuales / metodologías / procedimientos
A18 Rotación / deserción del personal
B5 Ausencia de herramientas y/o mecanismos para seguimiento y control
B9 Falta de divulgación o socialización
O6 Demoras en la contratación del personal especializado
</t>
  </si>
  <si>
    <t>1. La OTI a través del Manual Operativo Políticas Seguridad y Privacidad Información (MO-GTI-001) establece los controles para proteger los sistemas de información contra malware y accesos no autorizados se realizan actividades de ingeniería social, pruebas de ataque fakemailing, phishing. Establece las politicas de control de acceso y generación de contraseñas para todos los usuarios de los sistemas de información la entidad (funcionarios y contratistas), con el fin de propender por la protección de la confidencialidad, integridad, disponibilidad, privacidad, continuidad, autenticidad 
2.  Socialización y charlas de seguridad a todos los colaboradores  
3. La OTI a través del procedimiento PR-GTI-001 "Gestión de Requerimientos y Solicitudes TIC", establece y estandariza la gestión efectiva de los requerimientos incluida la creación de usuarios, roles y permisos en los diferentes sistemas de información de la entidad a todos los colaboradores.</t>
  </si>
  <si>
    <t xml:space="preserve">1. Acelerar el proceso contractual del personal de la OTI en especial del equipo de la Mesa de Servicio en cabeza del lider o administrador de la Mesa y el oficial de seguridad, garantizando la continuidad de las medidas implementadas 
2. Establecer un proceso de socilización  de forma periodica de las politicas de seguridad y privacidad de la información a todos los usuarios y nuevos contratistas de la Agencia.  
3. </t>
  </si>
  <si>
    <t xml:space="preserve">1. Guia Operativa de la OTI 
2. Actualización Manual MO-GTI-001 
3. </t>
  </si>
  <si>
    <t>1. Jefe OTI
2. Abogada Contratación
3. Oficial Seguridad de la Información</t>
  </si>
  <si>
    <t>La OTI a través del Manual Operativo Políticas Seguridad y Privacidad Información (MO-GTI-001), establece las politicas para la administración de la gestión de la seguridad y privacidad de la información, con el fin de propender por la protección de la confidencialidad, integridad, disponibilidad, privacidad, continuidad, autenticidad, no repudio de los activos de la ADR</t>
  </si>
  <si>
    <t>Documentado, sin evidencias - 10</t>
  </si>
  <si>
    <t>Ing. Oficial de Seguridad</t>
  </si>
  <si>
    <t>No definido - 0</t>
  </si>
  <si>
    <t>Ineficaz ineficiente - 0</t>
  </si>
  <si>
    <t>La OTI a través del Manual Operativo Políticas Seguridad y Privacidad Información (MO-GTI-001), numeral 8.44 menciona que la OTI es la responsable de generar un plan de mantenimiento para fortalecer la infraestructura tecnológica de la ADR. Sin embargo no detalla como será realizado</t>
  </si>
  <si>
    <t>Registros de Mantenimiento de Infraestructura</t>
  </si>
  <si>
    <t>Ing. Especialista Infraestructura</t>
  </si>
  <si>
    <t>La OTI a través del Manual Operativo Políticas Seguridad y Privacidad Información (MO-GTI-001), numeral 8.52 establece las politicas de Protección Contra Malware y numeral 8.53 Gestión de Vulnerabilidades y cuenta con una herramienta para identificar las vulnerabilidades de los principales sistemas de información activos en la ADR</t>
  </si>
  <si>
    <t>Reporte de vulnerabilidades</t>
  </si>
  <si>
    <t>Ing. Seguridad de la Información</t>
  </si>
  <si>
    <t>La OTI a través del Procedimiento Gestion de Vulnerabilidades Tecnicas (PR-GTI-010) Establece y estandariza las actividades para identificar, prevenir y tratar las vulnerabilidades técnicas a los que están expuestos los componentes de la infraestructura tecnológica o activos de información de la Agencia de Desarrollo Rural.</t>
  </si>
  <si>
    <t>La OTI a través del Manual Operativo Políticas Seguridad y Privacidad Información (MO-GTI-001), numeral 8.20 establece las politicas de Preparación de las TIC para la Continuidad del Negocio. Sin embargo no estan definidos los planes de recuperación de desastres tecnológicos, así como las pruebas asociadas para garantizar la continuidad del negocio.</t>
  </si>
  <si>
    <t>No documentado, sin evidencias - 0</t>
  </si>
  <si>
    <t>La OTI a través del Manual Operativo Políticas Seguridad y Privacidad Información (MO-GTI-001), numeral 8.58 establece las politicas para realizar las copias de seguridad de la información (Backup) y el respaldo de las cuentas de correo electrónico.</t>
  </si>
  <si>
    <t>Backups configurados.docx</t>
  </si>
  <si>
    <t>Ingeniero Base de Datos</t>
  </si>
  <si>
    <t>La OTI a través del Manual Operativo Políticas Seguridad y Privacidad Información (MO-GTI-001), numeral 8.36 establece las politicas para el seguimiento de las condiciones ambientales como la temperatura y humedad, identificando oportunamente las situaciones que puedan afectar negativamente las instalaciones del datacenter con el fin de tomar las acciones pertinentes.</t>
  </si>
  <si>
    <t>La OTI a través del Manual Operativo Políticas Seguridad y Privacidad Información (MO-GTI-001), numeral 8.37 establece las politicas para monitoreo de los controles preventivos y correctivos como sistemas de detección y extinción de incendios, control de inundación, alarmas entre otros. Así como control de acceso al datacenter para cualquier mantenimiento que sea requerido</t>
  </si>
  <si>
    <t>La OTI a través del Manual Operativo Políticas Seguridad y Privacidad Información (MO-GTI-001) establece los controles para proteger los sistemas de información contra malware y accesos no autorizados se realizan actividades de ingeniería social, pruebas de ataque fakemailing, phishing. Establece las politicas de control de acceso y generación de contraseñas para todos los usuarios de los sistemas de información la entidad (funcionarios y contratistas), con el fin de propender por la protección de la confidencialidad, integridad, disponibilidad, privacidad, continuidad, autenticidad</t>
  </si>
  <si>
    <t>Mesa de Servicios 
Aplicativo Aranda</t>
  </si>
  <si>
    <t>Oficial Seguridad de la Información</t>
  </si>
  <si>
    <t xml:space="preserve"> Socialización y charlas de seguridad a todos los colaboradores </t>
  </si>
  <si>
    <t>Actividad 4</t>
  </si>
  <si>
    <t>No Establecido</t>
  </si>
  <si>
    <t>La OTI a través del procedimiento PR-GTI-001 "Gestión de Requerimientos y Solicitudes TIC", establece y estandariza la gestión efectiva de los requerimientos incluida la creación de usuarios, roles y permisos en los diferentes sistemas de información de la entidad a todos los colaboradores.</t>
  </si>
  <si>
    <t>Administrador de la Mesa de Servicios</t>
  </si>
  <si>
    <t>Realizar campañas de divulgación y sensibilización de todos los usuarios de la ADR sobre las politicas de seguridad de la información que adopta la Agencia con enfasis entre otras en:
- Resposabilidad de los usuarios ante la seguridad de la información
- Procedimiento transferencia de información
- Inventario de Activos de información por dependencia, 
- Definición de la información que se puede compartir, divulgar según su sensibilidad y criticidad
- Garantizar la operación de las aplicaciones y sistemas de información de forma segura</t>
  </si>
  <si>
    <t>Listas de asistencia a charlas y capacitaciones</t>
  </si>
  <si>
    <t>Ing. Oficial de Seguridad/Jefe OTI</t>
  </si>
  <si>
    <t>Finalizar el manual de mantenimiento, reutilización y baja de equipos que busca establecer y dar a conocer las pautas y lineamientos para el mantenimiento, reutilización, sustitución o baja de equipos, medios o dispositivos administrados por la Oficina de Tecnologías de la Información de la Agencia de Desarrollo Rural.</t>
  </si>
  <si>
    <t>Registros e informes de evaluación de estado de equipos, medios o dispositivos</t>
  </si>
  <si>
    <t>Asegurar el cumplimiento del procedimiento de Gestión de Vulnerabilidades Técnicas, mediante la presentación del plan por parte del oficial de seguridad y realizando el seguimiento y control a través de la creación del comité de seguridad en cabeza del Jefe de la OTI</t>
  </si>
  <si>
    <t>Plan de pruebas de vulnerabilidad y actas de reunión del comité de seguridad</t>
  </si>
  <si>
    <t>Oficial de seguridad/Jefe OTI</t>
  </si>
  <si>
    <t>Definir un plan de recuperación ante desastres tecnológicos, que consolide las actividades de los servicios críticos, que incluya los requerimientos y controles de seguridad de la información que se deben cumplir en la situación de contingencia o interrupción de los servicios de la ADR.</t>
  </si>
  <si>
    <t>Plan de recuperación de desatres</t>
  </si>
  <si>
    <t>Jefe OTI/Profesional Especializdo</t>
  </si>
  <si>
    <t>Plan estrategico de continuidad de negocio, que incluye la realización de pruebas aleatorias, documentando el resultado.</t>
  </si>
  <si>
    <t>Plan Estrategico de Continuidad de Negocio</t>
  </si>
  <si>
    <t>Debido a que las instalaciones del Datacenter son compartidas con la ADT (Agencia de Adecuación de Tierras) es necesario verificar el Plan de mantenimiento de infraestructura de TI que actualmente se realiza tanto en la infraestructura f{isica como en la infraestructura virtual y validar los roles y las responsabilidades de cada una de las oficinas de TI de la agencia correspondiente.</t>
  </si>
  <si>
    <t>Históricos de soporte plan de mantenimiento</t>
  </si>
  <si>
    <t>Ingeniero Infraestructura</t>
  </si>
  <si>
    <t>Brindar la continuidad de los servicios tecnológicos en caso de que se materialice eventos de desastre natural.
Esto debe logrado mediante la creación del Plan de Contingencia de TI, procedimiento e implementación de la continuidad de la seguridad de la información, que incluya los lineamientos para la atención y reacción en caso de desastre natural.
Se debe garantizar el restablecimiento y funcionalidad de servicios y equipos tecnológicos en el menor tiempo posible.</t>
  </si>
  <si>
    <t xml:space="preserve"> Manual o procedimiento y actas de reunión</t>
  </si>
  <si>
    <t>Ingeniero Infraestructura
Ingeniero de Calidad</t>
  </si>
  <si>
    <t>Acelerar el proceso contractual del personal de la OTI en especial del equipo de la Mesa de Servicio en cabeza del lider o administrador de la Mesa y el oficial de seguridad, garantizando la continuidad de las medidas implementadas</t>
  </si>
  <si>
    <t>Guia Operativa de la OTI</t>
  </si>
  <si>
    <t>Jefe OTI
Abogada Contratación</t>
  </si>
  <si>
    <t xml:space="preserve">Establecer un proceso de socilización  de forma periodica de las politicas de seguridad y privacidad de la información a todos los usuarios y nuevos contratistas de la Agencia. </t>
  </si>
  <si>
    <t>Actualización Manual MO-GTI-001</t>
  </si>
  <si>
    <t xml:space="preserve">1. Los profesionales designados trimestralmente, revisan que la información suministrada por las areas sea veridicada, concilian la información financiera con las diferentes áreas proveedoras de la información. En caso de encontrar alguna diferencia, se envia correo electronico solicitando aclaración del tema. Evidencias: Correos solicitando subsanar las diferencias presentadas cuando sean necesarios
2. El contador trimestralmente, verifica, revisa y aprueba las conciliaciones realizadas con las áreas. En caso de inconsistencia se envía correo electrónico al Profesional que realizó la conciliación informando el ajuste pertinente. Evidencias: Conciliación o actas.
3. </t>
  </si>
  <si>
    <t xml:space="preserve">1. Los profesionales de central de cuentas registran en base de datos de Excel denominada "CONTROL DE RADICACION" la información correspondiente a la solicitud de pago recibida a través de Orfeo,  una vez revisada y que cumpla con los requsitos para pago se procede a la  liquidación la cual se realiza para cada contrato en un archivo de Excel que contiene el historial de las liquidaciones por números de pago y periodos  de tal manera que se pueda validar y evidenciar  alguna  duplicidad , si llega a existir doble radicación para pago se realiza la correspondiente devolución por ORFEO. Evidencias: historial base de datos Excel y ORFEO.
2. Los profesionales designados del área financiera tesorería validaran que no existan órdenes de pago que generen doble pago a un contratista, para lo cual, se genera diariamente un listado de Klic con las órdenes de pago generadas en el día  y se cruza con el listado de órdenes de pago generada por el SIIF  utilizando las funciones de cuce de información en Excel se valida que no existan diferencias en los valores y números de obligación,  Si se encuentra alguna diferencia se confirmara y se procederá a anular la orden de pago doble si es procedente. Evidencias: listado de Klic y listado de ordenes de pago SIIF.
3. </t>
  </si>
  <si>
    <t xml:space="preserve">1. Una vez realizada la asesoría por los canales presencial y telefónico, el colaborador que realiza la atención consulta al ciudadano si quiere responder de manera inmediata una encuesta de 3 preguntas sobre la percepción de la atención, con el propósito de evaluar la calidad de la orientación y/o asesoría recibida, información que se registra en el aplicativo de registro de asesorias al ciudadano; posteriormente, el profesional designado desde el nivel central exporta la información de las atenciones registradas en la herramienta para su respectivo analisis; en caso de evidenciar insatisfacción del ciudadano, se realiza contacto de forma telefónica al ciudadano para ampliar la información y poder tomar las acciones del caso con el servidor público y/o contratista que dio la asesoría. Evidencia: Estadísticas mensuales ingresadas en el Registro de Ciudadanos 
2. El Servidor público y/o contratista responsable en la sede central, semestralmente coordina sesiones de conocimiento con las áreas misionales, teniendo como propósito fortalecer las competencias del equipo que realiza la asesoría y/u orientación a los ciudadanos sobre la oferta institucional, tanto en la sede central como en las UTT´s. En caso de detectar debilidades en el conocimiento se solicita capacitación adicional a la dependencia misional responsable. Evidencia: Listas de asistencia. 
3. </t>
  </si>
  <si>
    <t xml:space="preserve">1. El servidor encargado de la administración de las Historias Laborales, realiza seguimiento mensual y emite una alerta mediante correo electrónico a los miembros del Equipo de la Dirección de Talento Humano que tramitan documentacion relacionada con novedades, situaciones administrativas entre otras de funcionarios y ex  para que envíen la relación de documentos que deben anexarse a las historias laborales con el respectivo anexo bien sea en físico y/o digital lo cual se resgistra en una base de datos denominada "F-DOC-003 Entrega de Documentos para incorporación de expedientes" para su trazabilidad. Si no se da cumplimiento al requerimiento, se reitera la solicitud para dejar trazabilidad de la actividad. Evidencia: Correos electrónicos  
2.  
3. </t>
  </si>
  <si>
    <t>Los profesionales designados trimestralmente, revisan que la información suministrada por las areas sea veridicada, concilian la información financiera con las diferentes áreas proveedoras de la información. En caso de encontrar alguna diferencia, se envia correo electronico solicitando aclaración del tema. Evidencias: Correos solicitando subsanar las diferencias presentadas cuando sean necesarios</t>
  </si>
  <si>
    <t>El contador trimestralmente, verifica, revisa y aprueba las conciliaciones realizadas con las áreas. En caso de inconsistencia se envía correo electrónico al Profesional que realizó la conciliación informando el ajuste pertinente. Evidencias: Conciliación o actas.</t>
  </si>
  <si>
    <t>Los profesionales de central de cuentas registran en base de datos de Excel denominada "CONTROL DE RADICACION" la información correspondiente a la solicitud de pago recibida a través de Orfeo,  una vez revisada y que cumpla con los requsitos para pago se procede a la  liquidación la cual se realiza para cada contrato en un archivo de Excel que contiene el historial de las liquidaciones por números de pago y periodos  de tal manera que se pueda validar y evidenciar  alguna  duplicidad , si llega a existir doble radicación para pago se realiza la correspondiente devolución por ORFEO. Evidencias: historial base de datos Excel y ORFEO.</t>
  </si>
  <si>
    <t>Los profesionales designados del área financiera tesorería validaran que no existan órdenes de pago que generen doble pago a un contratista, para lo cual, se genera diariamente un listado de Klic con las órdenes de pago generadas en el día  y se cruza con el listado de órdenes de pago generada por el SIIF  utilizando las funciones de cuce de información en Excel se valida que no existan diferencias en los valores y números de obligación,  Si se encuentra alguna diferencia se confirmara y se procederá a anular la orden de pago doble si es procedente. Evidencias: listado de Klic y listado de ordenes de pago SIIF.</t>
  </si>
  <si>
    <t xml:space="preserve">Una vez realizada la asesoría por los canales presencial y telefónico, el colaborador que realiza la atención consulta al ciudadano si quiere responder de manera inmediata una encuesta de 3 preguntas sobre la percepción de la atención, con el propósito de evaluar la calidad de la orientación y/o asesoría recibida, información que se registra en el aplicativo de registro de asesorias al ciudadano; posteriormente, el profesional designado desde el nivel central exporta la información de las atenciones registradas en la herramienta para su respectivo analisis; en caso de evidenciar insatisfacción del ciudadano, se realiza contacto de forma telefónica al ciudadano para ampliar la información y poder tomar las acciones del caso con el servidor público y/o contratista que dio la asesoría. Evidencia: Estadísticas mensuales ingresadas en el Registro de Ciudadanos </t>
  </si>
  <si>
    <t xml:space="preserve">El Servidor público y/o contratista responsable en la sede central, semestralmente coordina sesiones de conocimiento con las áreas misionales, teniendo como propósito fortalecer las competencias del equipo que realiza la asesoría y/u orientación a los ciudadanos sobre la oferta institucional, tanto en la sede central como en las UTT´s. En caso de detectar debilidades en el conocimiento se solicita capacitación adicional a la dependencia misional responsable. Evidencia: Listas de asistencia. </t>
  </si>
  <si>
    <t>El servidor encargado de la administración de las Historias Laborales, realiza seguimiento mensual y emite una alerta mediante correo electrónico a los miembros del Equipo de la Dirección de Talento Humano que tramitan documentacion relacionada con novedades, situaciones administrativas entre otras de funcionarios y ex  para que envíen la relación de documentos que deben anexarse a las historias laborales con el respectivo anexo bien sea en físico y/o digital lo cual se resgistra en una base de datos denominada "F-DOC-003 Entrega de Documentos para incorporación de expedientes" para su trazabilidad. Si no se da cumplimiento al requerimiento, se reitera la solicitud para dejar trazabilidad de la actividad. Evidencia: Correos electrónicos</t>
  </si>
  <si>
    <t xml:space="preserve">1.  Los profesionales de intervención en campo de la DPA, velarán por que la mayoría de los beneficiarios asistentes a los servicios de fomento, fortalecimiento y asesoría en la formulación estrategias de sostenibilidad, diligencien el formato de evaluación F-PAA-029, con el fin de obtener insumos necesarios para el análisis e identificación de riesgos de corrupción; posteriormente el profesional de la DPA o el profesional que delegue el líder del proceso, de manera mensua,l con el fin de identificar la posible ocurrencia de un acto de corrupción en el desarrollo de las actividades a cargo de la DPA, analiza las respuestas a las preguntas de corrupción incluidas en el formato anteriormente mencionado. 
Si producto del análisis se evidencia un acto de corrupción, desde la DPA se notificará a la Oficina de Control Interno Disciplinario para su respectivo proceso. La Evidencia es: Informe mensual de monitoreo F-PAA-032, que incluye el análisis de riesgo de corrupción.  
2.
3. </t>
  </si>
  <si>
    <t xml:space="preserve">Socialización cápsula informativa sobre la gratuidad de los servicios que presta la Agencia, a los usuarios en la prestación de los servicios de fomento y fortalecimiento a cargo de la Dirección de Participación y Asociatividad, con el fin de mitigar posibles riesgos de corrupción </t>
  </si>
  <si>
    <t xml:space="preserve">1. Socialización cápsula informativa sobre la gratuidad de los servicios que presta la Agencia, a los usuarios en la prestación de los servicios de fomento y fortalecimiento a cargo de la Dirección de Participación y Asociatividad, con el fin de mitigar posibles riesgos de corrupción 
2. 
3. </t>
  </si>
  <si>
    <t xml:space="preserve">1. Cápsulas de gratuidad de los servicios de la DPA en las presentaciones a la comunidad o correos electrónicos notificando a los beneficiarios sobre la gratuidad del servicios.
2. 
3. </t>
  </si>
  <si>
    <t xml:space="preserve">1. Responsable Dirección de Participación y Asociatividad 
2. 
3. </t>
  </si>
  <si>
    <t>Cápsulas de gratuidad de los servicios de la DPA en las presentaciones a la comunidad o correos electrónicos notificando a los beneficiarios sobre la gratuidad del servicios.</t>
  </si>
  <si>
    <t>Se realiza actualización de los siguientes riesgos
Gestión Financiera - 31:  Se elimina las actividades del plane de intervención debido a la 
Gestión Financiera - 30:  Se realiza actualización de la redaccion de los controles que dan respuesta a la causa real del riesgo y a las actividades del plan de intervención
Gestión Financiera  - 25: Se realiza actualización de la redaccion de los controles que dan respuesta a la causa real del riesgo
Servicio al ciudadano - 24: Se realiza actualización de la redacción del control 1 que da respuesta a la causa real del riesgo
Gestión del Talento Humano - 20: Se realiza actualización de la redacción del control 1 que da respuesta a la causa real del riesgo
Promoción y Apoyo a la Asociatividad - 5: Se realiza eliminación del control 1 por duplicidad con los controles del programa de transparencia, y se corrige el plan de manejo por error de digitación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</si>
</sst>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Calibri"/>
      <family val="2"/>
      <scheme val="minor"/>
    </font>
    <font>
      <sz val="12"/>
      <color rgb="FFFF0000"/>
      <name val="Calibri"/>
      <family val="2"/>
      <scheme val="minor"/>
    </font>
    <font>
      <b/>
      <sz val="12"/>
      <color theme="1"/>
      <name val="Calibri"/>
      <family val="2"/>
      <scheme val="minor"/>
    </font>
    <font>
      <sz val="10"/>
      <name val="Arial"/>
      <family val="2"/>
    </font>
    <font>
      <sz val="10"/>
      <color rgb="FFFF0000"/>
      <name val="Arial"/>
      <family val="2"/>
    </font>
    <font>
      <sz val="10"/>
      <color theme="1"/>
      <name val="Arial"/>
      <family val="2"/>
    </font>
    <font>
      <b/>
      <sz val="10"/>
      <name val="Arial"/>
      <family val="2"/>
    </font>
    <font>
      <sz val="10"/>
      <color theme="1"/>
      <name val="Calibri"/>
      <family val="2"/>
      <scheme val="minor"/>
    </font>
    <font>
      <sz val="12"/>
      <color theme="1"/>
      <name val="Arial Narrow"/>
      <family val="2"/>
    </font>
    <font>
      <sz val="11"/>
      <color theme="1"/>
      <name val="Calibri"/>
      <family val="2"/>
      <scheme val="minor"/>
    </font>
    <font>
      <b/>
      <sz val="8"/>
      <color theme="1"/>
      <name val="Arial"/>
      <family val="2"/>
    </font>
    <font>
      <b/>
      <sz val="12"/>
      <color theme="1"/>
      <name val="Arial"/>
      <family val="2"/>
    </font>
    <font>
      <b/>
      <sz val="9"/>
      <name val="Arial"/>
      <family val="2"/>
    </font>
    <font>
      <sz val="9"/>
      <color theme="1"/>
      <name val="Arial"/>
      <family val="2"/>
    </font>
    <font>
      <sz val="8"/>
      <color theme="1"/>
      <name val="Arial"/>
      <family val="2"/>
    </font>
    <font>
      <sz val="9"/>
      <name val="Arial"/>
      <family val="2"/>
    </font>
    <font>
      <sz val="10"/>
      <color rgb="FF000000"/>
      <name val="Arial"/>
      <family val="2"/>
    </font>
    <font>
      <b/>
      <sz val="10"/>
      <color theme="1"/>
      <name val="Arial"/>
      <family val="2"/>
    </font>
    <font>
      <b/>
      <sz val="12"/>
      <color rgb="FF000000"/>
      <name val="Calibri"/>
      <family val="2"/>
      <scheme val="minor"/>
    </font>
    <font>
      <sz val="12"/>
      <color rgb="FF000000"/>
      <name val="Calibri"/>
      <family val="2"/>
      <scheme val="minor"/>
    </font>
    <font>
      <sz val="12"/>
      <color theme="1"/>
      <name val="Arial"/>
      <family val="2"/>
    </font>
    <font>
      <b/>
      <sz val="14"/>
      <color theme="1"/>
      <name val="Arial"/>
      <family val="2"/>
    </font>
  </fonts>
  <fills count="15">
    <fill>
      <patternFill patternType="none"/>
    </fill>
    <fill>
      <patternFill patternType="gray125"/>
    </fill>
    <fill>
      <patternFill patternType="solid">
        <fgColor rgb="FFCCFFCC"/>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CEFF"/>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B0904B"/>
        <bgColor indexed="64"/>
      </patternFill>
    </fill>
    <fill>
      <patternFill patternType="solid">
        <fgColor rgb="FFB0904B"/>
        <bgColor rgb="FFC4BD97"/>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rgb="FF000000"/>
      </top>
      <bottom/>
      <diagonal/>
    </border>
    <border>
      <left style="thin">
        <color rgb="FF000000"/>
      </left>
      <right/>
      <top/>
      <bottom/>
      <diagonal/>
    </border>
    <border>
      <left style="thin">
        <color rgb="FF000000"/>
      </left>
      <right/>
      <top style="thin">
        <color rgb="FF000000"/>
      </top>
      <bottom/>
      <diagonal/>
    </border>
    <border>
      <left/>
      <right/>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diagonal/>
    </border>
  </borders>
  <cellStyleXfs count="3">
    <xf numFmtId="0" fontId="0" fillId="0" borderId="0"/>
    <xf numFmtId="0" fontId="3" fillId="0" borderId="0"/>
    <xf numFmtId="0" fontId="16" fillId="0" borderId="0"/>
  </cellStyleXfs>
  <cellXfs count="216">
    <xf numFmtId="0" fontId="0" fillId="0" borderId="0" xfId="0"/>
    <xf numFmtId="0" fontId="0" fillId="0" borderId="0" xfId="0" applyAlignment="1">
      <alignment wrapText="1"/>
    </xf>
    <xf numFmtId="0" fontId="0" fillId="0" borderId="1" xfId="0" applyBorder="1" applyAlignment="1">
      <alignment horizontal="center" vertical="center"/>
    </xf>
    <xf numFmtId="1" fontId="0" fillId="0" borderId="1" xfId="0" applyNumberFormat="1" applyBorder="1" applyAlignment="1">
      <alignment horizontal="center" vertical="center"/>
    </xf>
    <xf numFmtId="1" fontId="3" fillId="2" borderId="1" xfId="0" applyNumberFormat="1" applyFont="1" applyFill="1" applyBorder="1" applyAlignment="1" applyProtection="1">
      <alignment horizontal="center" vertical="center" wrapText="1"/>
      <protection hidden="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1" applyFill="1" applyBorder="1" applyAlignment="1">
      <alignment horizontal="center" vertical="center" wrapText="1"/>
    </xf>
    <xf numFmtId="0" fontId="4" fillId="3" borderId="1" xfId="0" applyFont="1" applyFill="1" applyBorder="1" applyAlignment="1">
      <alignment horizontal="center" vertical="center" wrapText="1"/>
    </xf>
    <xf numFmtId="0" fontId="3" fillId="3" borderId="1" xfId="0" applyFont="1" applyFill="1" applyBorder="1" applyAlignment="1">
      <alignment horizontal="left" vertical="center" wrapText="1" indent="1"/>
    </xf>
    <xf numFmtId="0" fontId="5" fillId="3"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xf numFmtId="0" fontId="7" fillId="0" borderId="0" xfId="0" applyFont="1" applyAlignment="1">
      <alignment horizontal="center" vertical="center"/>
    </xf>
    <xf numFmtId="0" fontId="7" fillId="0" borderId="0" xfId="0" applyFont="1"/>
    <xf numFmtId="0" fontId="0" fillId="0" borderId="0" xfId="0" applyAlignment="1">
      <alignment horizontal="left" vertical="center"/>
    </xf>
    <xf numFmtId="14" fontId="7" fillId="0" borderId="1" xfId="0" applyNumberFormat="1" applyFont="1" applyBorder="1" applyAlignment="1">
      <alignment horizontal="center" vertical="center"/>
    </xf>
    <xf numFmtId="0" fontId="0" fillId="0" borderId="1" xfId="0" applyBorder="1" applyAlignment="1">
      <alignment vertical="center" wrapText="1"/>
    </xf>
    <xf numFmtId="0" fontId="0" fillId="5" borderId="1" xfId="0" applyFill="1" applyBorder="1" applyAlignment="1">
      <alignment horizontal="center" vertical="center"/>
    </xf>
    <xf numFmtId="0" fontId="8" fillId="0" borderId="1" xfId="0" applyFont="1" applyBorder="1" applyAlignment="1">
      <alignment horizontal="center" vertical="center"/>
    </xf>
    <xf numFmtId="0" fontId="5"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0" xfId="0" applyAlignment="1">
      <alignment vertical="center"/>
    </xf>
    <xf numFmtId="0" fontId="0" fillId="0" borderId="1" xfId="0" applyBorder="1" applyAlignment="1">
      <alignment vertical="center"/>
    </xf>
    <xf numFmtId="14" fontId="0" fillId="0" borderId="1" xfId="0" applyNumberFormat="1" applyBorder="1" applyAlignment="1">
      <alignment vertical="center"/>
    </xf>
    <xf numFmtId="0" fontId="7" fillId="0" borderId="1" xfId="0" applyFont="1" applyBorder="1" applyAlignment="1">
      <alignment vertical="center"/>
    </xf>
    <xf numFmtId="0" fontId="7" fillId="0" borderId="1" xfId="0" applyFont="1" applyBorder="1" applyAlignment="1">
      <alignment vertical="center" wrapText="1"/>
    </xf>
    <xf numFmtId="0" fontId="0" fillId="5" borderId="1" xfId="0" applyFill="1" applyBorder="1" applyAlignment="1">
      <alignment horizontal="center" vertical="center" wrapText="1"/>
    </xf>
    <xf numFmtId="0" fontId="3" fillId="0" borderId="6" xfId="0" applyFont="1" applyBorder="1" applyAlignment="1">
      <alignment horizontal="left" vertical="center" wrapText="1"/>
    </xf>
    <xf numFmtId="0" fontId="9"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0" xfId="0" applyAlignment="1">
      <alignment horizontal="center" vertical="center"/>
    </xf>
    <xf numFmtId="0" fontId="2" fillId="6" borderId="1" xfId="0" applyFont="1" applyFill="1" applyBorder="1" applyAlignment="1">
      <alignment horizontal="center" vertical="center" wrapText="1"/>
    </xf>
    <xf numFmtId="0" fontId="2" fillId="6" borderId="1" xfId="0" applyFont="1" applyFill="1" applyBorder="1" applyAlignment="1">
      <alignment horizontal="center" vertical="center"/>
    </xf>
    <xf numFmtId="0" fontId="0" fillId="0" borderId="0" xfId="0" applyAlignment="1">
      <alignment vertical="center" wrapText="1"/>
    </xf>
    <xf numFmtId="14" fontId="0" fillId="0" borderId="0" xfId="0" applyNumberFormat="1"/>
    <xf numFmtId="14" fontId="0" fillId="0" borderId="1" xfId="0" applyNumberFormat="1" applyBorder="1" applyAlignment="1">
      <alignment horizontal="center" vertical="center"/>
    </xf>
    <xf numFmtId="14" fontId="3" fillId="3" borderId="1" xfId="0" applyNumberFormat="1" applyFont="1" applyFill="1" applyBorder="1" applyAlignment="1">
      <alignment horizontal="center" vertical="center" wrapText="1"/>
    </xf>
    <xf numFmtId="0" fontId="2" fillId="7" borderId="1" xfId="0" applyFont="1" applyFill="1" applyBorder="1" applyAlignment="1">
      <alignment vertical="center" wrapText="1"/>
    </xf>
    <xf numFmtId="0" fontId="0" fillId="0" borderId="0" xfId="0" pivotButton="1"/>
    <xf numFmtId="0" fontId="0" fillId="0" borderId="0" xfId="0" applyAlignment="1">
      <alignment horizontal="left"/>
    </xf>
    <xf numFmtId="14" fontId="7" fillId="0" borderId="1" xfId="0" applyNumberFormat="1" applyFont="1" applyBorder="1" applyAlignment="1">
      <alignment vertical="center"/>
    </xf>
    <xf numFmtId="0" fontId="12" fillId="8" borderId="2" xfId="0" applyFont="1" applyFill="1" applyBorder="1" applyAlignment="1">
      <alignment horizontal="left" vertical="center"/>
    </xf>
    <xf numFmtId="0" fontId="13" fillId="0" borderId="1" xfId="0" applyFont="1" applyBorder="1" applyAlignment="1">
      <alignment horizontal="center" vertical="center"/>
    </xf>
    <xf numFmtId="0" fontId="14" fillId="0" borderId="0" xfId="0" applyFont="1" applyAlignment="1">
      <alignment vertical="center"/>
    </xf>
    <xf numFmtId="0" fontId="15"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6" fillId="0" borderId="17" xfId="2" applyFont="1" applyBorder="1" applyAlignment="1" applyProtection="1">
      <alignment horizontal="center" vertical="center" wrapText="1"/>
      <protection locked="0"/>
    </xf>
    <xf numFmtId="0" fontId="6" fillId="0" borderId="18" xfId="2" applyFont="1" applyBorder="1" applyAlignment="1" applyProtection="1">
      <alignment horizontal="center" vertical="center" wrapText="1"/>
      <protection locked="0"/>
    </xf>
    <xf numFmtId="0" fontId="6" fillId="0" borderId="1" xfId="2" applyFont="1" applyBorder="1" applyAlignment="1" applyProtection="1">
      <alignment horizontal="center" vertical="center" wrapText="1"/>
      <protection locked="0"/>
    </xf>
    <xf numFmtId="0" fontId="2" fillId="0" borderId="9" xfId="0" applyFont="1" applyBorder="1" applyAlignment="1">
      <alignment vertical="center" wrapText="1"/>
    </xf>
    <xf numFmtId="0" fontId="2" fillId="0" borderId="1" xfId="0" applyFont="1" applyBorder="1" applyAlignment="1">
      <alignment vertical="center"/>
    </xf>
    <xf numFmtId="0" fontId="19" fillId="0" borderId="0" xfId="0" applyFont="1" applyAlignment="1">
      <alignment horizontal="center" vertical="center"/>
    </xf>
    <xf numFmtId="14" fontId="19" fillId="0" borderId="0" xfId="0" applyNumberFormat="1" applyFont="1" applyAlignment="1">
      <alignment horizontal="center" vertical="center"/>
    </xf>
    <xf numFmtId="14" fontId="0" fillId="0" borderId="1" xfId="0" applyNumberFormat="1" applyBorder="1" applyAlignment="1">
      <alignment vertical="center" wrapText="1"/>
    </xf>
    <xf numFmtId="0" fontId="0" fillId="0" borderId="0" xfId="0" applyAlignment="1">
      <alignment horizontal="center"/>
    </xf>
    <xf numFmtId="0" fontId="20" fillId="0" borderId="1" xfId="0" applyFont="1" applyBorder="1" applyAlignment="1">
      <alignment horizontal="center" vertical="center"/>
    </xf>
    <xf numFmtId="14" fontId="20" fillId="0" borderId="1" xfId="0" applyNumberFormat="1" applyFont="1" applyBorder="1" applyAlignment="1">
      <alignment horizontal="center" vertical="center"/>
    </xf>
    <xf numFmtId="0" fontId="20" fillId="0" borderId="1" xfId="0" applyFont="1" applyBorder="1" applyAlignment="1">
      <alignment horizontal="left" vertical="center" wrapText="1"/>
    </xf>
    <xf numFmtId="1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0" fillId="9" borderId="1" xfId="0" applyFill="1" applyBorder="1" applyAlignment="1">
      <alignment horizontal="center" vertical="center" wrapText="1"/>
    </xf>
    <xf numFmtId="0" fontId="0" fillId="9" borderId="15" xfId="0" applyFill="1" applyBorder="1" applyAlignment="1">
      <alignment vertical="center" wrapText="1"/>
    </xf>
    <xf numFmtId="0" fontId="3" fillId="9" borderId="20" xfId="0" applyFont="1" applyFill="1" applyBorder="1" applyAlignment="1">
      <alignment horizontal="center" vertical="center" wrapText="1"/>
    </xf>
    <xf numFmtId="0" fontId="5" fillId="9" borderId="20" xfId="0" applyFont="1" applyFill="1" applyBorder="1" applyAlignment="1">
      <alignment horizontal="center" vertical="center" wrapText="1"/>
    </xf>
    <xf numFmtId="0" fontId="0" fillId="9" borderId="1" xfId="0" applyFill="1" applyBorder="1" applyAlignment="1">
      <alignment vertical="center" wrapText="1"/>
    </xf>
    <xf numFmtId="1" fontId="0" fillId="9" borderId="1" xfId="0" applyNumberFormat="1" applyFill="1" applyBorder="1" applyAlignment="1">
      <alignment horizontal="center" vertical="center"/>
    </xf>
    <xf numFmtId="0" fontId="8" fillId="9" borderId="1" xfId="0" applyFont="1" applyFill="1" applyBorder="1" applyAlignment="1">
      <alignment horizontal="center" vertical="center"/>
    </xf>
    <xf numFmtId="0" fontId="2" fillId="9" borderId="1" xfId="0" applyFont="1" applyFill="1" applyBorder="1" applyAlignment="1">
      <alignment vertical="center" wrapText="1"/>
    </xf>
    <xf numFmtId="14" fontId="0" fillId="9" borderId="1" xfId="0" applyNumberFormat="1" applyFill="1" applyBorder="1" applyAlignment="1">
      <alignment vertical="center"/>
    </xf>
    <xf numFmtId="14" fontId="0" fillId="0" borderId="9" xfId="0" applyNumberFormat="1" applyBorder="1" applyAlignment="1">
      <alignment vertical="center"/>
    </xf>
    <xf numFmtId="0" fontId="0" fillId="0" borderId="9" xfId="0" applyBorder="1" applyAlignment="1">
      <alignment vertical="center"/>
    </xf>
    <xf numFmtId="0" fontId="0" fillId="0" borderId="11" xfId="0" applyBorder="1" applyAlignment="1">
      <alignment vertical="center"/>
    </xf>
    <xf numFmtId="0" fontId="0" fillId="0" borderId="15" xfId="0" applyBorder="1" applyAlignment="1">
      <alignment vertical="center"/>
    </xf>
    <xf numFmtId="0" fontId="3" fillId="9" borderId="6" xfId="0" applyFont="1" applyFill="1" applyBorder="1" applyAlignment="1">
      <alignment horizontal="center" vertical="center" wrapText="1"/>
    </xf>
    <xf numFmtId="0" fontId="5" fillId="9" borderId="6"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15" xfId="0" applyFill="1" applyBorder="1" applyAlignment="1">
      <alignment vertical="center" wrapText="1"/>
    </xf>
    <xf numFmtId="0" fontId="3" fillId="7" borderId="20" xfId="0" applyFont="1" applyFill="1" applyBorder="1" applyAlignment="1">
      <alignment horizontal="center" vertical="center" wrapText="1"/>
    </xf>
    <xf numFmtId="0" fontId="5" fillId="7" borderId="20" xfId="0" applyFont="1" applyFill="1" applyBorder="1" applyAlignment="1">
      <alignment horizontal="center" vertical="center" wrapText="1"/>
    </xf>
    <xf numFmtId="0" fontId="0" fillId="7" borderId="1" xfId="0" applyFill="1" applyBorder="1" applyAlignment="1">
      <alignment vertical="center" wrapText="1"/>
    </xf>
    <xf numFmtId="1" fontId="0" fillId="7" borderId="1" xfId="0" applyNumberFormat="1" applyFill="1" applyBorder="1" applyAlignment="1">
      <alignment horizontal="center" vertical="center"/>
    </xf>
    <xf numFmtId="0" fontId="8" fillId="7" borderId="1" xfId="0" applyFont="1" applyFill="1" applyBorder="1" applyAlignment="1">
      <alignment horizontal="center" vertical="center"/>
    </xf>
    <xf numFmtId="14" fontId="0" fillId="7" borderId="1" xfId="0" applyNumberFormat="1" applyFill="1" applyBorder="1" applyAlignment="1">
      <alignment vertical="center"/>
    </xf>
    <xf numFmtId="0" fontId="3" fillId="7" borderId="6"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0" fillId="7" borderId="9" xfId="0" applyFill="1" applyBorder="1" applyAlignment="1">
      <alignment vertical="center" wrapText="1"/>
    </xf>
    <xf numFmtId="0" fontId="5" fillId="7" borderId="21" xfId="0" applyFont="1" applyFill="1" applyBorder="1" applyAlignment="1">
      <alignment horizontal="left" vertical="center" wrapText="1" indent="1"/>
    </xf>
    <xf numFmtId="0" fontId="0" fillId="7" borderId="9" xfId="0" applyFill="1" applyBorder="1" applyAlignment="1">
      <alignment horizontal="center" vertical="center" wrapText="1"/>
    </xf>
    <xf numFmtId="0" fontId="0" fillId="10" borderId="1" xfId="0" applyFill="1" applyBorder="1" applyAlignment="1">
      <alignment horizontal="center" vertical="center" wrapText="1"/>
    </xf>
    <xf numFmtId="0" fontId="5" fillId="10" borderId="6" xfId="0" applyFont="1" applyFill="1" applyBorder="1" applyAlignment="1">
      <alignment horizontal="center" vertical="center" wrapText="1"/>
    </xf>
    <xf numFmtId="0" fontId="3" fillId="10" borderId="6" xfId="0" applyFont="1" applyFill="1" applyBorder="1" applyAlignment="1">
      <alignment horizontal="center" vertical="center" wrapText="1"/>
    </xf>
    <xf numFmtId="0" fontId="0" fillId="10" borderId="1" xfId="0" applyFill="1" applyBorder="1" applyAlignment="1">
      <alignment vertical="center" wrapText="1"/>
    </xf>
    <xf numFmtId="1" fontId="0" fillId="10" borderId="1" xfId="0" applyNumberFormat="1" applyFill="1" applyBorder="1" applyAlignment="1">
      <alignment horizontal="center" vertical="center"/>
    </xf>
    <xf numFmtId="0" fontId="8" fillId="10" borderId="1" xfId="0" applyFont="1" applyFill="1" applyBorder="1" applyAlignment="1">
      <alignment horizontal="center" vertical="center"/>
    </xf>
    <xf numFmtId="0" fontId="2" fillId="10" borderId="1" xfId="0" applyFont="1" applyFill="1" applyBorder="1" applyAlignment="1">
      <alignment vertical="center" wrapText="1"/>
    </xf>
    <xf numFmtId="14" fontId="0" fillId="10" borderId="1" xfId="0" applyNumberFormat="1" applyFill="1" applyBorder="1" applyAlignment="1">
      <alignment vertical="center"/>
    </xf>
    <xf numFmtId="0" fontId="0" fillId="4" borderId="1" xfId="0" applyFill="1" applyBorder="1" applyAlignment="1">
      <alignment horizontal="center" vertical="center" wrapText="1"/>
    </xf>
    <xf numFmtId="0" fontId="5" fillId="4" borderId="2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0" fillId="4" borderId="1" xfId="0" applyFill="1" applyBorder="1" applyAlignment="1">
      <alignment vertical="center" wrapText="1"/>
    </xf>
    <xf numFmtId="1" fontId="0" fillId="4" borderId="1" xfId="0" applyNumberFormat="1" applyFill="1" applyBorder="1" applyAlignment="1">
      <alignment horizontal="center" vertical="center"/>
    </xf>
    <xf numFmtId="0" fontId="8" fillId="4" borderId="1" xfId="0" applyFont="1" applyFill="1" applyBorder="1" applyAlignment="1">
      <alignment horizontal="center" vertical="center"/>
    </xf>
    <xf numFmtId="0" fontId="2" fillId="4" borderId="1" xfId="0" applyFont="1" applyFill="1" applyBorder="1" applyAlignment="1">
      <alignment vertical="center" wrapText="1"/>
    </xf>
    <xf numFmtId="14" fontId="0" fillId="4" borderId="1" xfId="0" applyNumberFormat="1" applyFill="1" applyBorder="1" applyAlignment="1">
      <alignment vertical="center"/>
    </xf>
    <xf numFmtId="0" fontId="0" fillId="0" borderId="2" xfId="0" applyBorder="1" applyAlignment="1">
      <alignment vertical="center"/>
    </xf>
    <xf numFmtId="0" fontId="3" fillId="4" borderId="20" xfId="0" applyFont="1" applyFill="1" applyBorder="1" applyAlignment="1">
      <alignment horizontal="center" vertical="center" wrapText="1"/>
    </xf>
    <xf numFmtId="0" fontId="0" fillId="11" borderId="1" xfId="0" applyFill="1" applyBorder="1" applyAlignment="1">
      <alignment horizontal="center" vertical="center" wrapText="1"/>
    </xf>
    <xf numFmtId="0" fontId="5" fillId="11" borderId="6"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0" fillId="11" borderId="1" xfId="0" applyFill="1" applyBorder="1" applyAlignment="1">
      <alignment vertical="center" wrapText="1"/>
    </xf>
    <xf numFmtId="1" fontId="0" fillId="11" borderId="1" xfId="0" applyNumberFormat="1" applyFill="1" applyBorder="1" applyAlignment="1">
      <alignment horizontal="center" vertical="center"/>
    </xf>
    <xf numFmtId="0" fontId="8" fillId="11" borderId="1" xfId="0" applyFont="1" applyFill="1" applyBorder="1" applyAlignment="1">
      <alignment horizontal="center" vertical="center"/>
    </xf>
    <xf numFmtId="0" fontId="2" fillId="11" borderId="1" xfId="0" applyFont="1" applyFill="1" applyBorder="1" applyAlignment="1">
      <alignment vertical="center" wrapText="1"/>
    </xf>
    <xf numFmtId="14" fontId="0" fillId="11" borderId="1" xfId="0" applyNumberFormat="1" applyFill="1" applyBorder="1" applyAlignment="1">
      <alignment vertical="center"/>
    </xf>
    <xf numFmtId="0" fontId="0" fillId="11" borderId="1" xfId="0" applyFill="1" applyBorder="1"/>
    <xf numFmtId="0" fontId="0" fillId="4" borderId="1" xfId="0" applyFill="1" applyBorder="1"/>
    <xf numFmtId="0" fontId="0" fillId="12" borderId="1" xfId="0" applyFill="1" applyBorder="1"/>
    <xf numFmtId="0" fontId="0" fillId="12" borderId="1" xfId="0" applyFill="1" applyBorder="1" applyAlignment="1">
      <alignment horizontal="center" vertical="center"/>
    </xf>
    <xf numFmtId="0" fontId="2" fillId="13" borderId="1" xfId="0" applyFont="1" applyFill="1" applyBorder="1" applyAlignment="1">
      <alignment horizontal="center" vertical="center"/>
    </xf>
    <xf numFmtId="0" fontId="0" fillId="13" borderId="0" xfId="0" applyFill="1"/>
    <xf numFmtId="0" fontId="0" fillId="13" borderId="0" xfId="0" applyFill="1" applyAlignment="1">
      <alignment horizontal="left" vertical="center"/>
    </xf>
    <xf numFmtId="0" fontId="7" fillId="13" borderId="0" xfId="0" applyFont="1" applyFill="1"/>
    <xf numFmtId="0" fontId="7" fillId="13" borderId="0" xfId="0" applyFont="1" applyFill="1" applyAlignment="1">
      <alignment horizontal="center" vertical="center"/>
    </xf>
    <xf numFmtId="0" fontId="2" fillId="13" borderId="1" xfId="0" applyFont="1" applyFill="1" applyBorder="1" applyAlignment="1">
      <alignment vertical="center"/>
    </xf>
    <xf numFmtId="0" fontId="2" fillId="13" borderId="1" xfId="0" applyFont="1" applyFill="1" applyBorder="1" applyAlignment="1">
      <alignment vertical="center" wrapText="1"/>
    </xf>
    <xf numFmtId="0" fontId="2" fillId="13" borderId="9" xfId="0" applyFont="1" applyFill="1" applyBorder="1" applyAlignment="1">
      <alignment vertical="center" wrapText="1"/>
    </xf>
    <xf numFmtId="0" fontId="2" fillId="13" borderId="7" xfId="0" applyFont="1" applyFill="1" applyBorder="1" applyAlignment="1">
      <alignment vertical="center"/>
    </xf>
    <xf numFmtId="0" fontId="2" fillId="13" borderId="9" xfId="0" applyFont="1" applyFill="1" applyBorder="1" applyAlignment="1">
      <alignment vertical="center"/>
    </xf>
    <xf numFmtId="0" fontId="6" fillId="14" borderId="1" xfId="0" applyFont="1" applyFill="1" applyBorder="1" applyAlignment="1" applyProtection="1">
      <alignment horizontal="center" vertical="center" wrapText="1"/>
      <protection locked="0"/>
    </xf>
    <xf numFmtId="0" fontId="6" fillId="14" borderId="2" xfId="0" applyFont="1" applyFill="1" applyBorder="1" applyAlignment="1" applyProtection="1">
      <alignment horizontal="center" vertical="center" wrapText="1"/>
      <protection locked="0"/>
    </xf>
    <xf numFmtId="0" fontId="6" fillId="13" borderId="1" xfId="0" applyFont="1" applyFill="1" applyBorder="1" applyAlignment="1" applyProtection="1">
      <alignment horizontal="center" vertical="center" wrapText="1"/>
      <protection locked="0" hidden="1"/>
    </xf>
    <xf numFmtId="0" fontId="0" fillId="0" borderId="1" xfId="0" applyBorder="1" applyAlignment="1">
      <alignment horizontal="center" vertical="center" wrapText="1"/>
    </xf>
    <xf numFmtId="0" fontId="18" fillId="0" borderId="1" xfId="0" applyFont="1" applyBorder="1" applyAlignment="1">
      <alignment horizontal="center" vertical="center"/>
    </xf>
    <xf numFmtId="0" fontId="2" fillId="13"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textRotation="90"/>
    </xf>
    <xf numFmtId="0" fontId="2" fillId="0" borderId="4" xfId="0" applyFont="1" applyBorder="1" applyAlignment="1">
      <alignment horizontal="center" vertical="center" textRotation="90"/>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8" xfId="0" applyBorder="1" applyAlignment="1">
      <alignment horizontal="left" vertical="top" wrapText="1"/>
    </xf>
    <xf numFmtId="0" fontId="0" fillId="0" borderId="7" xfId="0" applyBorder="1" applyAlignment="1">
      <alignment horizontal="left" vertical="top" wrapText="1"/>
    </xf>
    <xf numFmtId="0" fontId="2" fillId="0" borderId="12" xfId="0" applyFont="1" applyBorder="1" applyAlignment="1">
      <alignment horizontal="center" vertical="center" textRotation="90" wrapText="1"/>
    </xf>
    <xf numFmtId="0" fontId="2" fillId="0" borderId="5" xfId="0" applyFont="1" applyBorder="1" applyAlignment="1">
      <alignment horizontal="center" vertical="center" textRotation="90"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0" fillId="0" borderId="11" xfId="0" applyBorder="1" applyAlignment="1">
      <alignment horizontal="left" vertical="center" wrapText="1"/>
    </xf>
    <xf numFmtId="0" fontId="0" fillId="0" borderId="15" xfId="0" applyBorder="1" applyAlignment="1">
      <alignment horizontal="left" vertical="center" wrapText="1"/>
    </xf>
    <xf numFmtId="0" fontId="0" fillId="0" borderId="12" xfId="0" applyBorder="1" applyAlignment="1">
      <alignment horizontal="left" vertical="center" wrapText="1"/>
    </xf>
    <xf numFmtId="0" fontId="0" fillId="0" borderId="14" xfId="0" applyBorder="1" applyAlignment="1">
      <alignment horizontal="left" vertical="center" wrapText="1"/>
    </xf>
    <xf numFmtId="0" fontId="0" fillId="0" borderId="10" xfId="0"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2" fillId="0" borderId="0" xfId="0" applyFont="1" applyAlignment="1">
      <alignment horizontal="center" vertical="center" textRotation="90"/>
    </xf>
    <xf numFmtId="0" fontId="16" fillId="0" borderId="2" xfId="2" applyBorder="1" applyAlignment="1">
      <alignment horizontal="center" vertical="center" wrapText="1"/>
    </xf>
    <xf numFmtId="0" fontId="16" fillId="0" borderId="8" xfId="2" applyBorder="1" applyAlignment="1">
      <alignment horizontal="center" vertical="center" wrapText="1"/>
    </xf>
    <xf numFmtId="0" fontId="16" fillId="0" borderId="7" xfId="2" applyBorder="1" applyAlignment="1">
      <alignment horizontal="center" vertical="center" wrapText="1"/>
    </xf>
    <xf numFmtId="0" fontId="17" fillId="0" borderId="16" xfId="2" applyFont="1" applyBorder="1" applyAlignment="1" applyProtection="1">
      <alignment horizontal="center" vertical="center" textRotation="90" wrapText="1"/>
      <protection locked="0"/>
    </xf>
    <xf numFmtId="0" fontId="17" fillId="0" borderId="0" xfId="2" applyFont="1" applyAlignment="1" applyProtection="1">
      <alignment horizontal="center" vertical="center" textRotation="90" wrapText="1"/>
      <protection locked="0"/>
    </xf>
    <xf numFmtId="0" fontId="17" fillId="0" borderId="19" xfId="2" applyFont="1" applyBorder="1" applyAlignment="1" applyProtection="1">
      <alignment horizontal="center" vertical="center" textRotation="90" wrapText="1"/>
      <protection locked="0"/>
    </xf>
    <xf numFmtId="0" fontId="16" fillId="0" borderId="1" xfId="2" applyBorder="1" applyAlignment="1">
      <alignment horizontal="center" vertical="center" wrapText="1"/>
    </xf>
    <xf numFmtId="0" fontId="16" fillId="0" borderId="14" xfId="2" applyBorder="1" applyAlignment="1">
      <alignment horizontal="center" vertical="center" wrapText="1"/>
    </xf>
    <xf numFmtId="0" fontId="16" fillId="0" borderId="10" xfId="2" applyBorder="1" applyAlignment="1">
      <alignment horizontal="center" vertical="center" wrapText="1"/>
    </xf>
    <xf numFmtId="0" fontId="16" fillId="0" borderId="3" xfId="2" applyBorder="1" applyAlignment="1">
      <alignment horizontal="center" vertical="center" wrapText="1"/>
    </xf>
    <xf numFmtId="0" fontId="0" fillId="0" borderId="11" xfId="0" applyBorder="1" applyAlignment="1">
      <alignment horizontal="left" vertical="center"/>
    </xf>
    <xf numFmtId="0" fontId="0" fillId="0" borderId="15" xfId="0" applyBorder="1" applyAlignment="1">
      <alignment horizontal="left" vertical="center"/>
    </xf>
    <xf numFmtId="0" fontId="0" fillId="0" borderId="12" xfId="0" applyBorder="1" applyAlignment="1">
      <alignment horizontal="left" vertical="center"/>
    </xf>
    <xf numFmtId="0" fontId="0" fillId="0" borderId="14" xfId="0" applyBorder="1" applyAlignment="1">
      <alignment horizontal="center" vertical="center" wrapText="1"/>
    </xf>
    <xf numFmtId="0" fontId="0" fillId="0" borderId="10" xfId="0" applyBorder="1" applyAlignment="1">
      <alignment horizontal="center" vertical="center" wrapText="1"/>
    </xf>
    <xf numFmtId="0" fontId="0" fillId="0" borderId="2" xfId="0" applyBorder="1" applyAlignment="1">
      <alignment horizontal="left" vertical="center"/>
    </xf>
    <xf numFmtId="0" fontId="0" fillId="0" borderId="8" xfId="0" applyBorder="1" applyAlignment="1">
      <alignment horizontal="left" vertical="center"/>
    </xf>
    <xf numFmtId="0" fontId="0" fillId="0" borderId="7" xfId="0" applyBorder="1" applyAlignment="1">
      <alignment horizontal="left" vertical="center"/>
    </xf>
    <xf numFmtId="0" fontId="0" fillId="0" borderId="11" xfId="0" applyBorder="1" applyAlignment="1">
      <alignment horizontal="center" vertical="center"/>
    </xf>
    <xf numFmtId="0" fontId="0" fillId="0" borderId="15" xfId="0" applyBorder="1" applyAlignment="1">
      <alignment horizontal="center" vertical="center"/>
    </xf>
    <xf numFmtId="0" fontId="0" fillId="0" borderId="12" xfId="0"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1" fillId="0" borderId="14" xfId="0" applyFont="1" applyBorder="1" applyAlignment="1">
      <alignment horizontal="center" vertical="center"/>
    </xf>
    <xf numFmtId="0" fontId="11" fillId="0" borderId="10" xfId="0" applyFont="1" applyBorder="1" applyAlignment="1">
      <alignment horizontal="center" vertical="center"/>
    </xf>
    <xf numFmtId="0" fontId="11" fillId="0" borderId="3" xfId="0" applyFont="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xf>
    <xf numFmtId="0" fontId="2" fillId="0" borderId="11" xfId="0" applyFont="1" applyBorder="1" applyAlignment="1">
      <alignment horizontal="center" vertical="center"/>
    </xf>
    <xf numFmtId="0" fontId="2" fillId="0" borderId="15" xfId="0" applyFont="1" applyBorder="1" applyAlignment="1">
      <alignment horizontal="center" vertical="center"/>
    </xf>
    <xf numFmtId="0" fontId="2" fillId="0" borderId="12" xfId="0" applyFont="1" applyBorder="1" applyAlignment="1">
      <alignment horizontal="center" vertical="center"/>
    </xf>
    <xf numFmtId="0" fontId="2" fillId="6" borderId="2" xfId="0" applyFont="1" applyFill="1" applyBorder="1" applyAlignment="1">
      <alignment horizontal="center" vertical="center"/>
    </xf>
    <xf numFmtId="0" fontId="2" fillId="6" borderId="8" xfId="0" applyFont="1" applyFill="1" applyBorder="1" applyAlignment="1">
      <alignment horizontal="center" vertical="center"/>
    </xf>
    <xf numFmtId="0" fontId="2" fillId="6" borderId="7" xfId="0" applyFont="1" applyFill="1" applyBorder="1" applyAlignment="1">
      <alignment horizontal="center" vertical="center"/>
    </xf>
    <xf numFmtId="0" fontId="2" fillId="13" borderId="2" xfId="0" applyFont="1" applyFill="1" applyBorder="1" applyAlignment="1">
      <alignment horizontal="center" vertical="center" wrapText="1"/>
    </xf>
    <xf numFmtId="0" fontId="2" fillId="13" borderId="8" xfId="0" applyFont="1" applyFill="1" applyBorder="1" applyAlignment="1">
      <alignment horizontal="center" vertical="center" wrapText="1"/>
    </xf>
    <xf numFmtId="0" fontId="2" fillId="13" borderId="7" xfId="0" applyFont="1" applyFill="1" applyBorder="1" applyAlignment="1">
      <alignment horizontal="center" vertical="center" wrapText="1"/>
    </xf>
    <xf numFmtId="0" fontId="2" fillId="13" borderId="2" xfId="0" applyFont="1" applyFill="1" applyBorder="1" applyAlignment="1">
      <alignment horizontal="center" vertical="center"/>
    </xf>
    <xf numFmtId="0" fontId="2" fillId="13" borderId="8" xfId="0" applyFont="1" applyFill="1" applyBorder="1" applyAlignment="1">
      <alignment horizontal="center" vertical="center"/>
    </xf>
    <xf numFmtId="0" fontId="2" fillId="13" borderId="7" xfId="0" applyFont="1" applyFill="1" applyBorder="1" applyAlignment="1">
      <alignment horizontal="center" vertical="center"/>
    </xf>
    <xf numFmtId="0" fontId="2" fillId="6" borderId="1" xfId="0" applyFont="1" applyFill="1" applyBorder="1" applyAlignment="1">
      <alignment horizontal="center" vertical="center"/>
    </xf>
    <xf numFmtId="0" fontId="6" fillId="14" borderId="5" xfId="0" applyFont="1" applyFill="1" applyBorder="1" applyAlignment="1" applyProtection="1">
      <alignment horizontal="center" vertical="center" wrapText="1"/>
      <protection locked="0"/>
    </xf>
    <xf numFmtId="0" fontId="6" fillId="14" borderId="3" xfId="0" applyFont="1" applyFill="1" applyBorder="1" applyAlignment="1" applyProtection="1">
      <alignment horizontal="center" vertical="center" wrapText="1"/>
      <protection locked="0"/>
    </xf>
    <xf numFmtId="0" fontId="2" fillId="13" borderId="4" xfId="0" applyFont="1" applyFill="1" applyBorder="1" applyAlignment="1">
      <alignment horizontal="center"/>
    </xf>
    <xf numFmtId="0" fontId="6" fillId="14" borderId="4" xfId="0" applyFont="1" applyFill="1" applyBorder="1" applyAlignment="1" applyProtection="1">
      <alignment horizontal="center" vertical="center" wrapText="1"/>
      <protection locked="0"/>
    </xf>
    <xf numFmtId="0" fontId="6" fillId="14" borderId="1" xfId="0" applyFont="1" applyFill="1" applyBorder="1" applyAlignment="1" applyProtection="1">
      <alignment horizontal="center" vertical="center" wrapText="1"/>
      <protection locked="0"/>
    </xf>
    <xf numFmtId="0" fontId="2" fillId="13" borderId="10" xfId="0" applyFont="1" applyFill="1" applyBorder="1" applyAlignment="1">
      <alignment horizontal="center" vertical="center"/>
    </xf>
    <xf numFmtId="0" fontId="6" fillId="14" borderId="9" xfId="0" applyFont="1" applyFill="1" applyBorder="1" applyAlignment="1" applyProtection="1">
      <alignment horizontal="center" vertical="center" wrapText="1"/>
      <protection locked="0"/>
    </xf>
    <xf numFmtId="0" fontId="2" fillId="13" borderId="2" xfId="0" applyFont="1" applyFill="1" applyBorder="1" applyAlignment="1">
      <alignment horizontal="center"/>
    </xf>
    <xf numFmtId="0" fontId="2" fillId="13" borderId="8" xfId="0" applyFont="1" applyFill="1" applyBorder="1" applyAlignment="1">
      <alignment horizontal="center"/>
    </xf>
    <xf numFmtId="0" fontId="21" fillId="13" borderId="1" xfId="0" applyFont="1" applyFill="1" applyBorder="1" applyAlignment="1">
      <alignment horizontal="center" vertical="center"/>
    </xf>
  </cellXfs>
  <cellStyles count="3">
    <cellStyle name="Normal" xfId="0" builtinId="0"/>
    <cellStyle name="Normal 13" xfId="2" xr:uid="{74D3B065-B775-824C-A644-4D02C85A9EB8}"/>
    <cellStyle name="Normal 2 2 2" xfId="1" xr:uid="{9262EDD5-2826-604C-8C5E-4F80C834FA7B}"/>
  </cellStyles>
  <dxfs count="24">
    <dxf>
      <fill>
        <patternFill patternType="solid">
          <fgColor rgb="FFFF0000"/>
          <bgColor rgb="FFFF0000"/>
        </patternFill>
      </fill>
    </dxf>
    <dxf>
      <fill>
        <patternFill patternType="solid">
          <fgColor rgb="FFE36C09"/>
          <bgColor rgb="FFE36C09"/>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E36C09"/>
          <bgColor rgb="FFE36C09"/>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E36C09"/>
          <bgColor rgb="FFE36C09"/>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E36C09"/>
          <bgColor rgb="FFE36C09"/>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E36C09"/>
          <bgColor rgb="FFE36C09"/>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E36C09"/>
          <bgColor rgb="FFE36C09"/>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colors>
    <mruColors>
      <color rgb="FFB090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10" Type="http://schemas.openxmlformats.org/officeDocument/2006/relationships/externalLink" Target="externalLinks/externalLink4.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761999</xdr:colOff>
      <xdr:row>49</xdr:row>
      <xdr:rowOff>310445</xdr:rowOff>
    </xdr:from>
    <xdr:to>
      <xdr:col>7</xdr:col>
      <xdr:colOff>1016000</xdr:colOff>
      <xdr:row>49</xdr:row>
      <xdr:rowOff>2921000</xdr:rowOff>
    </xdr:to>
    <xdr:pic>
      <xdr:nvPicPr>
        <xdr:cNvPr id="2" name="Imagen 1">
          <a:extLst>
            <a:ext uri="{FF2B5EF4-FFF2-40B4-BE49-F238E27FC236}">
              <a16:creationId xmlns:a16="http://schemas.microsoft.com/office/drawing/2014/main" id="{81732C53-4C49-354D-93CE-629CEE8BC50B}"/>
            </a:ext>
          </a:extLst>
        </xdr:cNvPr>
        <xdr:cNvPicPr>
          <a:picLocks noChangeAspect="1"/>
        </xdr:cNvPicPr>
      </xdr:nvPicPr>
      <xdr:blipFill rotWithShape="1">
        <a:blip xmlns:r="http://schemas.openxmlformats.org/officeDocument/2006/relationships" r:embed="rId1"/>
        <a:srcRect l="64584" t="10090" r="8227" b="7973"/>
        <a:stretch/>
      </xdr:blipFill>
      <xdr:spPr>
        <a:xfrm>
          <a:off x="5727699" y="34613145"/>
          <a:ext cx="3759201" cy="2610555"/>
        </a:xfrm>
        <a:prstGeom prst="rect">
          <a:avLst/>
        </a:prstGeom>
      </xdr:spPr>
    </xdr:pic>
    <xdr:clientData/>
  </xdr:twoCellAnchor>
  <xdr:twoCellAnchor editAs="oneCell">
    <xdr:from>
      <xdr:col>5</xdr:col>
      <xdr:colOff>101543</xdr:colOff>
      <xdr:row>49</xdr:row>
      <xdr:rowOff>3640667</xdr:rowOff>
    </xdr:from>
    <xdr:to>
      <xdr:col>7</xdr:col>
      <xdr:colOff>663222</xdr:colOff>
      <xdr:row>49</xdr:row>
      <xdr:rowOff>4693283</xdr:rowOff>
    </xdr:to>
    <xdr:pic>
      <xdr:nvPicPr>
        <xdr:cNvPr id="3" name="Imagen 2">
          <a:extLst>
            <a:ext uri="{FF2B5EF4-FFF2-40B4-BE49-F238E27FC236}">
              <a16:creationId xmlns:a16="http://schemas.microsoft.com/office/drawing/2014/main" id="{F246BC5B-E85E-254C-B31F-CA7CC5FA5FD2}"/>
            </a:ext>
          </a:extLst>
        </xdr:cNvPr>
        <xdr:cNvPicPr>
          <a:picLocks noChangeAspect="1"/>
        </xdr:cNvPicPr>
      </xdr:nvPicPr>
      <xdr:blipFill rotWithShape="1">
        <a:blip xmlns:r="http://schemas.openxmlformats.org/officeDocument/2006/relationships" r:embed="rId2"/>
        <a:srcRect b="11399"/>
        <a:stretch/>
      </xdr:blipFill>
      <xdr:spPr>
        <a:xfrm>
          <a:off x="6235643" y="37943367"/>
          <a:ext cx="2898479" cy="1052616"/>
        </a:xfrm>
        <a:prstGeom prst="rect">
          <a:avLst/>
        </a:prstGeom>
      </xdr:spPr>
    </xdr:pic>
    <xdr:clientData/>
  </xdr:twoCellAnchor>
  <xdr:twoCellAnchor editAs="oneCell">
    <xdr:from>
      <xdr:col>9</xdr:col>
      <xdr:colOff>28222</xdr:colOff>
      <xdr:row>50</xdr:row>
      <xdr:rowOff>903111</xdr:rowOff>
    </xdr:from>
    <xdr:to>
      <xdr:col>10</xdr:col>
      <xdr:colOff>1104900</xdr:colOff>
      <xdr:row>50</xdr:row>
      <xdr:rowOff>1931811</xdr:rowOff>
    </xdr:to>
    <xdr:pic>
      <xdr:nvPicPr>
        <xdr:cNvPr id="4" name="Imagen 3">
          <a:extLst>
            <a:ext uri="{FF2B5EF4-FFF2-40B4-BE49-F238E27FC236}">
              <a16:creationId xmlns:a16="http://schemas.microsoft.com/office/drawing/2014/main" id="{8618FF8A-950F-7540-BF39-FAD89360320C}"/>
            </a:ext>
          </a:extLst>
        </xdr:cNvPr>
        <xdr:cNvPicPr>
          <a:picLocks noChangeAspect="1"/>
        </xdr:cNvPicPr>
      </xdr:nvPicPr>
      <xdr:blipFill>
        <a:blip xmlns:r="http://schemas.openxmlformats.org/officeDocument/2006/relationships" r:embed="rId3"/>
        <a:stretch>
          <a:fillRect/>
        </a:stretch>
      </xdr:blipFill>
      <xdr:spPr>
        <a:xfrm>
          <a:off x="10835922" y="40196911"/>
          <a:ext cx="2245078" cy="1028700"/>
        </a:xfrm>
        <a:prstGeom prst="rect">
          <a:avLst/>
        </a:prstGeom>
      </xdr:spPr>
    </xdr:pic>
    <xdr:clientData/>
  </xdr:twoCellAnchor>
  <xdr:twoCellAnchor editAs="oneCell">
    <xdr:from>
      <xdr:col>2</xdr:col>
      <xdr:colOff>706404</xdr:colOff>
      <xdr:row>50</xdr:row>
      <xdr:rowOff>868948</xdr:rowOff>
    </xdr:from>
    <xdr:to>
      <xdr:col>8</xdr:col>
      <xdr:colOff>67394</xdr:colOff>
      <xdr:row>50</xdr:row>
      <xdr:rowOff>2040966</xdr:rowOff>
    </xdr:to>
    <xdr:pic>
      <xdr:nvPicPr>
        <xdr:cNvPr id="5" name="Imagen 4">
          <a:extLst>
            <a:ext uri="{FF2B5EF4-FFF2-40B4-BE49-F238E27FC236}">
              <a16:creationId xmlns:a16="http://schemas.microsoft.com/office/drawing/2014/main" id="{FA73D9EC-B9CA-3046-AC55-88028B138C7F}"/>
            </a:ext>
          </a:extLst>
        </xdr:cNvPr>
        <xdr:cNvPicPr>
          <a:picLocks noChangeAspect="1"/>
        </xdr:cNvPicPr>
      </xdr:nvPicPr>
      <xdr:blipFill>
        <a:blip xmlns:r="http://schemas.openxmlformats.org/officeDocument/2006/relationships" r:embed="rId4"/>
        <a:stretch>
          <a:fillRect/>
        </a:stretch>
      </xdr:blipFill>
      <xdr:spPr>
        <a:xfrm>
          <a:off x="3335304" y="40162748"/>
          <a:ext cx="6371390" cy="1172018"/>
        </a:xfrm>
        <a:prstGeom prst="rect">
          <a:avLst/>
        </a:prstGeom>
      </xdr:spPr>
    </xdr:pic>
    <xdr:clientData/>
  </xdr:twoCellAnchor>
  <xdr:oneCellAnchor>
    <xdr:from>
      <xdr:col>4</xdr:col>
      <xdr:colOff>761999</xdr:colOff>
      <xdr:row>52</xdr:row>
      <xdr:rowOff>310445</xdr:rowOff>
    </xdr:from>
    <xdr:ext cx="3763212" cy="2610555"/>
    <xdr:pic>
      <xdr:nvPicPr>
        <xdr:cNvPr id="6" name="Imagen 5">
          <a:extLst>
            <a:ext uri="{FF2B5EF4-FFF2-40B4-BE49-F238E27FC236}">
              <a16:creationId xmlns:a16="http://schemas.microsoft.com/office/drawing/2014/main" id="{A77F6E68-8985-AA46-9B17-54F02481F039}"/>
            </a:ext>
          </a:extLst>
        </xdr:cNvPr>
        <xdr:cNvPicPr>
          <a:picLocks noChangeAspect="1"/>
        </xdr:cNvPicPr>
      </xdr:nvPicPr>
      <xdr:blipFill rotWithShape="1">
        <a:blip xmlns:r="http://schemas.openxmlformats.org/officeDocument/2006/relationships" r:embed="rId1"/>
        <a:srcRect l="64584" t="10090" r="8227" b="7973"/>
        <a:stretch/>
      </xdr:blipFill>
      <xdr:spPr>
        <a:xfrm>
          <a:off x="5727699" y="42093445"/>
          <a:ext cx="3763212" cy="2610555"/>
        </a:xfrm>
        <a:prstGeom prst="rect">
          <a:avLst/>
        </a:prstGeom>
      </xdr:spPr>
    </xdr:pic>
    <xdr:clientData/>
  </xdr:oneCellAnchor>
  <xdr:oneCellAnchor>
    <xdr:from>
      <xdr:col>5</xdr:col>
      <xdr:colOff>90402</xdr:colOff>
      <xdr:row>52</xdr:row>
      <xdr:rowOff>3406720</xdr:rowOff>
    </xdr:from>
    <xdr:ext cx="2901153" cy="1052616"/>
    <xdr:pic>
      <xdr:nvPicPr>
        <xdr:cNvPr id="7" name="Imagen 6">
          <a:extLst>
            <a:ext uri="{FF2B5EF4-FFF2-40B4-BE49-F238E27FC236}">
              <a16:creationId xmlns:a16="http://schemas.microsoft.com/office/drawing/2014/main" id="{F35E258E-79C3-3340-9A68-A1BE1F1EC7A3}"/>
            </a:ext>
          </a:extLst>
        </xdr:cNvPr>
        <xdr:cNvPicPr>
          <a:picLocks noChangeAspect="1"/>
        </xdr:cNvPicPr>
      </xdr:nvPicPr>
      <xdr:blipFill rotWithShape="1">
        <a:blip xmlns:r="http://schemas.openxmlformats.org/officeDocument/2006/relationships" r:embed="rId2"/>
        <a:srcRect b="11399"/>
        <a:stretch/>
      </xdr:blipFill>
      <xdr:spPr>
        <a:xfrm>
          <a:off x="6224502" y="45189720"/>
          <a:ext cx="2901153" cy="1052616"/>
        </a:xfrm>
        <a:prstGeom prst="rect">
          <a:avLst/>
        </a:prstGeom>
      </xdr:spPr>
    </xdr:pic>
    <xdr:clientData/>
  </xdr:oneCellAnchor>
  <xdr:twoCellAnchor editAs="oneCell">
    <xdr:from>
      <xdr:col>3</xdr:col>
      <xdr:colOff>638702</xdr:colOff>
      <xdr:row>53</xdr:row>
      <xdr:rowOff>467894</xdr:rowOff>
    </xdr:from>
    <xdr:to>
      <xdr:col>9</xdr:col>
      <xdr:colOff>697322</xdr:colOff>
      <xdr:row>53</xdr:row>
      <xdr:rowOff>2406316</xdr:rowOff>
    </xdr:to>
    <xdr:pic>
      <xdr:nvPicPr>
        <xdr:cNvPr id="8" name="Imagen 7">
          <a:extLst>
            <a:ext uri="{FF2B5EF4-FFF2-40B4-BE49-F238E27FC236}">
              <a16:creationId xmlns:a16="http://schemas.microsoft.com/office/drawing/2014/main" id="{798FF461-48DD-D644-8759-A3FBAAD42015}"/>
            </a:ext>
          </a:extLst>
        </xdr:cNvPr>
        <xdr:cNvPicPr>
          <a:picLocks noChangeAspect="1"/>
        </xdr:cNvPicPr>
      </xdr:nvPicPr>
      <xdr:blipFill>
        <a:blip xmlns:r="http://schemas.openxmlformats.org/officeDocument/2006/relationships" r:embed="rId5"/>
        <a:stretch>
          <a:fillRect/>
        </a:stretch>
      </xdr:blipFill>
      <xdr:spPr>
        <a:xfrm>
          <a:off x="4436002" y="46949894"/>
          <a:ext cx="7069020" cy="1938422"/>
        </a:xfrm>
        <a:prstGeom prst="rect">
          <a:avLst/>
        </a:prstGeom>
      </xdr:spPr>
    </xdr:pic>
    <xdr:clientData/>
  </xdr:twoCellAnchor>
  <xdr:twoCellAnchor editAs="oneCell">
    <xdr:from>
      <xdr:col>0</xdr:col>
      <xdr:colOff>902369</xdr:colOff>
      <xdr:row>0</xdr:row>
      <xdr:rowOff>55701</xdr:rowOff>
    </xdr:from>
    <xdr:to>
      <xdr:col>1</xdr:col>
      <xdr:colOff>816989</xdr:colOff>
      <xdr:row>2</xdr:row>
      <xdr:rowOff>11140</xdr:rowOff>
    </xdr:to>
    <xdr:pic>
      <xdr:nvPicPr>
        <xdr:cNvPr id="9" name="Imagen 8" descr="Logotipo&#10;&#10;El contenido generado por IA puede ser incorrecto.">
          <a:extLst>
            <a:ext uri="{FF2B5EF4-FFF2-40B4-BE49-F238E27FC236}">
              <a16:creationId xmlns:a16="http://schemas.microsoft.com/office/drawing/2014/main" id="{54127998-D80D-2D4D-83B7-AB3B58F3503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18037" b="13610"/>
        <a:stretch/>
      </xdr:blipFill>
      <xdr:spPr>
        <a:xfrm>
          <a:off x="902369" y="55701"/>
          <a:ext cx="1171920" cy="7936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2021%20-%20MC%20%20MAPA%20DE%20RIESGOS%20APROBADO%20(21-04-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drgov.sharepoint.com/sites/ProfesionalesSIG-OAP/Shared%20Documents/Riesgos/0.%20RIESGOS%202021%20-%20matriz%20actualizada/Matriz%20de%20riesgos%20actualizada%20-%202021/1.%20Matriz_mapa_riesgos%20PRUEBA%20URT.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adrgov-my.sharepoint.com/Users/facundopantevez/Downloads/Matriz%20de%20riesgos%202024%20-%20Proceso%20de%20Adecuacio&#769;n%20de%20Tierras-%20corrupcion%20ADT%2029122023.xlsx" TargetMode="External"/><Relationship Id="rId1" Type="http://schemas.openxmlformats.org/officeDocument/2006/relationships/externalLinkPath" Target="/Users/facundopantevez/Downloads/Matriz%20de%20riesgos%202024%20-%20Proceso%20de%20Adecuacio&#769;n%20de%20Tierras-%20corrupcion%20ADT%20291220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restituciondetierras-my.sharepoint.com/Users/yuriandrealopezmora/Downloads/RT-RG%20-%20Contexto%202021.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adrgov-my.sharepoint.com/Users/facundopantevez/Downloads/Matriz%20Integral%20de%20Riesgos%202025_OTI.xlsm" TargetMode="External"/><Relationship Id="rId1" Type="http://schemas.openxmlformats.org/officeDocument/2006/relationships/externalLinkPath" Target="/Users/facundopantevez/Downloads/Matriz%20Integral%20de%20Riesgos%202025_OTI.xlsm"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adrgov-my.sharepoint.com/Users/facundopantevez/Downloads/Matriz%20de%20Riesgos%20y%20Peligros%20ADR%20-%20Mayo%202025.xlsm" TargetMode="External"/><Relationship Id="rId1" Type="http://schemas.openxmlformats.org/officeDocument/2006/relationships/externalLinkPath" Target="/Users/facundopantevez/Downloads/Matriz%20de%20Riesgos%20y%20Peligros%20ADR%20-%20Mayo%202025.xlsm"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adrgov-my.sharepoint.com/Users/facundopantevez/Downloads/Matriz%20Integral%20de%20Riesgos_Final_2025.xlsm" TargetMode="External"/><Relationship Id="rId1" Type="http://schemas.openxmlformats.org/officeDocument/2006/relationships/externalLinkPath" Target="/Users/facundopantevez/Downloads/Matriz%20Integral%20de%20Riesgos_Final_2025.xlsm"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https://adrgov-my.sharepoint.com/personal/henith_pantevez_adr_gov_co/Documents/Henith/Documentos/Cuentas%20de%20cobro%202025/4.%20Abril/Matriz%20Integral%20de%20Riesgos%202025.xlsm" TargetMode="External"/><Relationship Id="rId1" Type="http://schemas.openxmlformats.org/officeDocument/2006/relationships/externalLinkPath" Target="/personal/henith_pantevez_adr_gov_co/Documents/Henith/Documentos/Cuentas%20de%20cobro%202025/4.%20Abril/Matriz%20Integral%20de%20Riesgos%2020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PROCESO"/>
      <sheetName val="Mapa de Riesgos"/>
      <sheetName val="Control de Cambios"/>
      <sheetName val="Listas Nuevas"/>
      <sheetName val="MATRIZ DE CALIFICACIÓN"/>
      <sheetName val="Impacto Corrupcion"/>
      <sheetName val="Evaluación Diseño Control"/>
      <sheetName val="Autoseguimientos"/>
      <sheetName val="Hoja1"/>
      <sheetName val="Evalua Contr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Contexto estratégico"/>
      <sheetName val="Hoja2"/>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row r="4">
          <cell r="D4" t="str">
            <v>FINANCIEROS</v>
          </cell>
          <cell r="E4" t="str">
            <v>POLÍTICOS</v>
          </cell>
          <cell r="F4" t="str">
            <v>DISEÑO_DEL_PROCESO</v>
          </cell>
        </row>
        <row r="5">
          <cell r="D5" t="str">
            <v>PERSONAL</v>
          </cell>
          <cell r="E5" t="str">
            <v>ECONÓMICOS_Y_FINANCIEROS</v>
          </cell>
          <cell r="F5" t="str">
            <v>INTERACCIONES_CON_OTROS_PROCESOS</v>
          </cell>
        </row>
        <row r="6">
          <cell r="D6" t="str">
            <v>PROCESOS</v>
          </cell>
          <cell r="E6" t="str">
            <v>SOCIALES_Y_CULTURALES</v>
          </cell>
          <cell r="F6" t="str">
            <v>TRANSVERSALIDAD</v>
          </cell>
        </row>
        <row r="7">
          <cell r="D7" t="str">
            <v>TECNOLOGÍA</v>
          </cell>
          <cell r="E7" t="str">
            <v>TECNOLÓGICOS</v>
          </cell>
          <cell r="F7" t="str">
            <v>PROCEDIMIENTOS_ASOCIADOS</v>
          </cell>
        </row>
        <row r="8">
          <cell r="D8" t="str">
            <v xml:space="preserve">ESTRATEGICOS </v>
          </cell>
          <cell r="E8" t="str">
            <v>AMBIENTALES</v>
          </cell>
          <cell r="F8" t="str">
            <v>RESPONSABLES_DEL_PROCESO</v>
          </cell>
        </row>
        <row r="9">
          <cell r="D9" t="str">
            <v>COMUNICACIÓN_INTERNA</v>
          </cell>
          <cell r="E9" t="str">
            <v>LEGALES_Y_REGLAMENTARIOS</v>
          </cell>
          <cell r="F9" t="str">
            <v>COMUNICACIÓN_ENTRE_LOS_PROCESOS</v>
          </cell>
        </row>
        <row r="10">
          <cell r="F10" t="str">
            <v>ACTIVOS_DE_SEGURIDAD_DIGITAL_DEL_PROCESO</v>
          </cell>
        </row>
      </sheetData>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xto Estratégico"/>
      <sheetName val="Contexto Proceso"/>
      <sheetName val="Matriz de Riesgos"/>
      <sheetName val="Impacto R. Corrupción"/>
      <sheetName val="Mapa de calor"/>
      <sheetName val="Tabla"/>
      <sheetName val="Mapas de calor"/>
      <sheetName val="Matriz de riesgos 2024 - Proces"/>
    </sheetNames>
    <sheetDataSet>
      <sheetData sheetId="0" refreshError="1"/>
      <sheetData sheetId="1" refreshError="1"/>
      <sheetData sheetId="2" refreshError="1"/>
      <sheetData sheetId="3"/>
      <sheetData sheetId="4">
        <row r="2">
          <cell r="B2" t="str">
            <v>Tipo de control</v>
          </cell>
          <cell r="C2" t="str">
            <v>Valor</v>
          </cell>
          <cell r="D2" t="str">
            <v>Valor</v>
          </cell>
        </row>
        <row r="3">
          <cell r="B3" t="str">
            <v>Preventivo</v>
          </cell>
          <cell r="C3">
            <v>0.25</v>
          </cell>
          <cell r="D3" t="str">
            <v>Probabilidad</v>
          </cell>
        </row>
        <row r="4">
          <cell r="B4" t="str">
            <v>Detectivo</v>
          </cell>
          <cell r="C4">
            <v>0.15</v>
          </cell>
          <cell r="D4" t="str">
            <v>Probabilidad</v>
          </cell>
        </row>
        <row r="5">
          <cell r="B5" t="str">
            <v>Correctivo</v>
          </cell>
          <cell r="C5">
            <v>0.1</v>
          </cell>
          <cell r="D5" t="str">
            <v>Impacto</v>
          </cell>
        </row>
        <row r="7">
          <cell r="B7" t="str">
            <v>Implementación</v>
          </cell>
          <cell r="C7" t="str">
            <v>Valor</v>
          </cell>
        </row>
        <row r="8">
          <cell r="B8" t="str">
            <v xml:space="preserve">Automático </v>
          </cell>
          <cell r="C8">
            <v>0.25</v>
          </cell>
        </row>
        <row r="9">
          <cell r="B9" t="str">
            <v>Manual</v>
          </cell>
          <cell r="C9">
            <v>0.15</v>
          </cell>
        </row>
        <row r="12">
          <cell r="G12" t="str">
            <v>Leve</v>
          </cell>
          <cell r="H12" t="str">
            <v>Menor</v>
          </cell>
          <cell r="I12" t="str">
            <v>Moderado</v>
          </cell>
          <cell r="J12" t="str">
            <v>Mayor</v>
          </cell>
          <cell r="K12" t="str">
            <v>Catastrófico</v>
          </cell>
        </row>
        <row r="13">
          <cell r="F13" t="str">
            <v>Muy alta</v>
          </cell>
          <cell r="G13" t="str">
            <v>Alta</v>
          </cell>
          <cell r="H13" t="str">
            <v>Alta</v>
          </cell>
          <cell r="I13" t="str">
            <v>Alta</v>
          </cell>
          <cell r="J13" t="str">
            <v>Alta</v>
          </cell>
          <cell r="K13" t="str">
            <v>Extrema</v>
          </cell>
        </row>
        <row r="14">
          <cell r="F14" t="str">
            <v>Alta</v>
          </cell>
          <cell r="G14" t="str">
            <v>Moderada</v>
          </cell>
          <cell r="H14" t="str">
            <v>Moderada</v>
          </cell>
          <cell r="I14" t="str">
            <v>Alta</v>
          </cell>
          <cell r="J14" t="str">
            <v>Alta</v>
          </cell>
          <cell r="K14" t="str">
            <v>Extrema</v>
          </cell>
        </row>
        <row r="15">
          <cell r="F15" t="str">
            <v>Media</v>
          </cell>
          <cell r="G15" t="str">
            <v>Moderada</v>
          </cell>
          <cell r="H15" t="str">
            <v>Moderada</v>
          </cell>
          <cell r="I15" t="str">
            <v>Moderada</v>
          </cell>
          <cell r="J15" t="str">
            <v>Alta</v>
          </cell>
          <cell r="K15" t="str">
            <v>Extrema</v>
          </cell>
        </row>
        <row r="16">
          <cell r="F16" t="str">
            <v>Baja</v>
          </cell>
          <cell r="G16" t="str">
            <v>Baja</v>
          </cell>
          <cell r="H16" t="str">
            <v>Moderada</v>
          </cell>
          <cell r="I16" t="str">
            <v>Moderada</v>
          </cell>
          <cell r="J16" t="str">
            <v>Alta</v>
          </cell>
          <cell r="K16" t="str">
            <v>Extrema</v>
          </cell>
        </row>
        <row r="17">
          <cell r="F17" t="str">
            <v>Muy baja</v>
          </cell>
          <cell r="G17" t="str">
            <v>Baja</v>
          </cell>
          <cell r="H17" t="str">
            <v>Baja</v>
          </cell>
          <cell r="I17" t="str">
            <v>Moderada</v>
          </cell>
          <cell r="J17" t="str">
            <v>Alta</v>
          </cell>
          <cell r="K17" t="str">
            <v>Extrema</v>
          </cell>
        </row>
      </sheetData>
      <sheetData sheetId="5" refreshError="1"/>
      <sheetData sheetId="6">
        <row r="26">
          <cell r="K26" t="str">
            <v>Extrema</v>
          </cell>
          <cell r="L26" t="str">
            <v>Reducir, evitar, compartir o transferir el riesgo</v>
          </cell>
        </row>
        <row r="27">
          <cell r="K27" t="str">
            <v>Alta</v>
          </cell>
          <cell r="L27" t="str">
            <v>Reducir, evitar, compartir o transferir el riesgo</v>
          </cell>
        </row>
        <row r="28">
          <cell r="K28" t="str">
            <v>Moderada</v>
          </cell>
          <cell r="L28" t="str">
            <v>Aceptar o reducir el riesgo</v>
          </cell>
        </row>
        <row r="29">
          <cell r="K29" t="str">
            <v>Baja</v>
          </cell>
          <cell r="L29" t="str">
            <v>Aceptar el riesgo</v>
          </cell>
        </row>
      </sheetData>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Nuevas"/>
      <sheetName val="CONTEXTO PROCESO"/>
      <sheetName val="MATRIZ DE CALIFICACIÓN"/>
      <sheetName val="Impacto Corrupcion"/>
      <sheetName val="Evaluación Diseño Control"/>
      <sheetName val="Autoseguimientos"/>
      <sheetName val="Hoja1"/>
      <sheetName val="Evalua Control"/>
    </sheetNames>
    <sheetDataSet>
      <sheetData sheetId="0"/>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todología"/>
      <sheetName val="Ejem"/>
      <sheetName val="Identificacion"/>
      <sheetName val="Causa"/>
      <sheetName val="IMP-FRE"/>
      <sheetName val="Control"/>
      <sheetName val="Controles"/>
      <sheetName val="Mapa"/>
      <sheetName val="Plan Trata"/>
      <sheetName val="Inter com"/>
      <sheetName val="Calculos"/>
      <sheetName val="Base"/>
      <sheetName val="Impacto R. Corrupción"/>
    </sheetNames>
    <sheetDataSet>
      <sheetData sheetId="0"/>
      <sheetData sheetId="1"/>
      <sheetData sheetId="2"/>
      <sheetData sheetId="3"/>
      <sheetData sheetId="4"/>
      <sheetData sheetId="5"/>
      <sheetData sheetId="6"/>
      <sheetData sheetId="7">
        <row r="4">
          <cell r="AB4" t="str">
            <v>Debil</v>
          </cell>
          <cell r="BC4" t="str">
            <v>3</v>
          </cell>
          <cell r="BD4" t="str">
            <v>3</v>
          </cell>
        </row>
        <row r="5">
          <cell r="AB5" t="str">
            <v>Debil</v>
          </cell>
          <cell r="BC5" t="str">
            <v>3</v>
          </cell>
          <cell r="BD5" t="str">
            <v>3</v>
          </cell>
        </row>
        <row r="6">
          <cell r="AB6" t="str">
            <v>Moderado</v>
          </cell>
          <cell r="BC6" t="str">
            <v>4</v>
          </cell>
          <cell r="BD6" t="str">
            <v>4</v>
          </cell>
        </row>
        <row r="7">
          <cell r="AB7" t="str">
            <v>Debil</v>
          </cell>
          <cell r="BC7" t="str">
            <v>4</v>
          </cell>
          <cell r="BD7" t="str">
            <v>3</v>
          </cell>
        </row>
        <row r="8">
          <cell r="AB8" t="str">
            <v>Fuerte</v>
          </cell>
          <cell r="BC8" t="str">
            <v>3</v>
          </cell>
          <cell r="BD8" t="str">
            <v>3</v>
          </cell>
        </row>
        <row r="9">
          <cell r="AB9" t="str">
            <v>Debil</v>
          </cell>
          <cell r="BC9" t="str">
            <v>4</v>
          </cell>
          <cell r="BD9" t="str">
            <v>3</v>
          </cell>
        </row>
        <row r="10">
          <cell r="AB10" t="str">
            <v>Moderado</v>
          </cell>
          <cell r="BC10" t="str">
            <v>4</v>
          </cell>
          <cell r="BD10" t="str">
            <v>3</v>
          </cell>
        </row>
      </sheetData>
      <sheetData sheetId="8"/>
      <sheetData sheetId="9"/>
      <sheetData sheetId="10"/>
      <sheetData sheetId="11">
        <row r="2">
          <cell r="C2" t="str">
            <v>Nivel</v>
          </cell>
          <cell r="D2" t="str">
            <v>Nivel de Probabilidad</v>
          </cell>
        </row>
        <row r="3">
          <cell r="C3">
            <v>1</v>
          </cell>
          <cell r="D3" t="str">
            <v>1. MUY BAJA</v>
          </cell>
        </row>
        <row r="4">
          <cell r="B4" t="str">
            <v xml:space="preserve">Transparencia e integridad </v>
          </cell>
          <cell r="C4">
            <v>2</v>
          </cell>
          <cell r="D4" t="str">
            <v>2. BAJA</v>
          </cell>
        </row>
        <row r="5">
          <cell r="C5">
            <v>3</v>
          </cell>
          <cell r="D5" t="str">
            <v>3. MODERADA</v>
          </cell>
        </row>
        <row r="6">
          <cell r="C6">
            <v>4</v>
          </cell>
          <cell r="D6" t="str">
            <v>4. ALTA</v>
          </cell>
        </row>
        <row r="7">
          <cell r="C7">
            <v>5</v>
          </cell>
          <cell r="D7" t="str">
            <v>5. MUY ALTA</v>
          </cell>
        </row>
        <row r="34">
          <cell r="G34" t="str">
            <v>Fuerte</v>
          </cell>
        </row>
        <row r="35">
          <cell r="G35" t="str">
            <v>Moderado</v>
          </cell>
        </row>
        <row r="36">
          <cell r="G36" t="str">
            <v>Debil</v>
          </cell>
        </row>
        <row r="47">
          <cell r="B47" t="str">
            <v>11</v>
          </cell>
          <cell r="C47" t="str">
            <v>Aceptable</v>
          </cell>
          <cell r="D47" t="str">
            <v>Aceptar o Asumir
Compensar	
Corregir
Aprovechar (solo impacto ambiental positivo)</v>
          </cell>
        </row>
        <row r="48">
          <cell r="B48" t="str">
            <v>12</v>
          </cell>
          <cell r="C48" t="str">
            <v>Aceptable</v>
          </cell>
          <cell r="D48" t="str">
            <v>Aceptar o Asumir
Compensar	
Corregir
Aprovechar (solo impacto ambiental positivo)</v>
          </cell>
        </row>
        <row r="49">
          <cell r="B49" t="str">
            <v>13</v>
          </cell>
          <cell r="C49" t="str">
            <v>Tolerable</v>
          </cell>
          <cell r="D49" t="str">
            <v>Reducir-Controles Administrativos	
Reducir-Controles de Ingeniería	
Reducir- Uso de EPP Elementos de protección Personal	
Reducir o Mitigar
Aceptar o Asumir
Compensar	
Corregir
Aprovechar (solo impacto ambiental positivo)</v>
          </cell>
        </row>
        <row r="50">
          <cell r="B50" t="str">
            <v>14</v>
          </cell>
          <cell r="C50" t="str">
            <v>Importante</v>
          </cell>
          <cell r="D50" t="str">
            <v>Evitar o Eliminar
Prevenir o Sustituir
Reducir o Mitigar	
Compartir o transferir
Compensar
Corregir
Reducir-Controles Administrativos
Reducir-Controles de Ingeniería
Reducir- Uso de EPP Elementos de protección
Personal
Aprovechar (solo impacto ambiental positivo)</v>
          </cell>
        </row>
        <row r="51">
          <cell r="B51" t="str">
            <v>15</v>
          </cell>
          <cell r="C51" t="str">
            <v>Extremo</v>
          </cell>
          <cell r="D51" t="str">
            <v>Evitar o Eliminar
Prevenir o Sustituir
Reducir o Mitigar	
Compartir o transferir
Compensar
Corregir
Reducir-Controles Administrativos
Reducir-Controles de Ingeniería
Reducir- Uso de EPP Elementos de protección
Personal
Aprovechar (solo impacto ambiental positivo)</v>
          </cell>
        </row>
        <row r="52">
          <cell r="B52" t="str">
            <v>21</v>
          </cell>
          <cell r="C52" t="str">
            <v>Aceptable</v>
          </cell>
          <cell r="D52" t="str">
            <v>Aceptar o Asumir
Compensar	
Corregir
Aprovechar (solo impacto ambiental positivo)</v>
          </cell>
        </row>
        <row r="53">
          <cell r="B53" t="str">
            <v>22</v>
          </cell>
          <cell r="C53" t="str">
            <v>Tolerable</v>
          </cell>
          <cell r="D53" t="str">
            <v>Reducir-Controles Administrativos	
Reducir-Controles de Ingeniería	
Reducir- Uso de EPP Elementos de protección Personal	
Reducir o Mitigar
Aceptar o Asumir
Compensar	
Corregir
Aprovechar (solo impacto ambiental positivo)</v>
          </cell>
        </row>
        <row r="54">
          <cell r="B54" t="str">
            <v>23</v>
          </cell>
          <cell r="C54" t="str">
            <v>Tolerable</v>
          </cell>
          <cell r="D54" t="str">
            <v>Reducir-Controles Administrativos	
Reducir-Controles de Ingeniería	
Reducir- Uso de EPP Elementos de protección Personal	
Reducir o Mitigar
Aceptar o Asumir
Compensar	
Corregir
Aprovechar (solo impacto ambiental positivo)</v>
          </cell>
        </row>
        <row r="55">
          <cell r="B55" t="str">
            <v>24</v>
          </cell>
          <cell r="C55" t="str">
            <v>Importante</v>
          </cell>
          <cell r="D55" t="str">
            <v>Evitar o Eliminar
Prevenir o Sustituir
Reducir o Mitigar	
Compartir o transferir
Compensar
Corregir
Reducir-Controles Administrativos
Reducir-Controles de Ingeniería
Reducir- Uso de EPP Elementos de protección
Personal
Aprovechar (solo impacto ambiental positivo)</v>
          </cell>
        </row>
        <row r="56">
          <cell r="B56" t="str">
            <v>25</v>
          </cell>
          <cell r="C56" t="str">
            <v>Extremo</v>
          </cell>
          <cell r="D56" t="str">
            <v>Evitar o Eliminar
Prevenir o Sustituir
Reducir o Mitigar	
Compartir o transferir
Compensar
Corregir
Reducir-Controles Administrativos
Reducir-Controles de Ingeniería
Reducir- Uso de EPP Elementos de protección
Personal
Aprovechar (solo impacto ambiental positivo)</v>
          </cell>
        </row>
        <row r="57">
          <cell r="B57" t="str">
            <v>31</v>
          </cell>
          <cell r="C57" t="str">
            <v>Aceptable</v>
          </cell>
          <cell r="D57" t="str">
            <v>Aceptar o Asumir
Compensar	
Corregir
Aprovechar (solo impacto ambiental positivo)</v>
          </cell>
        </row>
        <row r="58">
          <cell r="B58" t="str">
            <v>32</v>
          </cell>
          <cell r="C58" t="str">
            <v>Tolerable</v>
          </cell>
          <cell r="D58" t="str">
            <v>Reducir-Controles Administrativos	
Reducir-Controles de Ingeniería	
Reducir- Uso de EPP Elementos de protección Personal	
Reducir o Mitigar
Aceptar o Asumir
Compensar	
Corregir
Aprovechar (solo impacto ambiental positivo)</v>
          </cell>
        </row>
        <row r="59">
          <cell r="B59" t="str">
            <v>33</v>
          </cell>
          <cell r="C59" t="str">
            <v>Tolerable</v>
          </cell>
          <cell r="D59" t="str">
            <v>Reducir-Controles Administrativos	
Reducir-Controles de Ingeniería	
Reducir- Uso de EPP Elementos de protección Personal	
Reducir o Mitigar
Aceptar o Asumir
Compensar	
Corregir
Aprovechar (solo impacto ambiental positivo)</v>
          </cell>
        </row>
        <row r="60">
          <cell r="B60" t="str">
            <v>34</v>
          </cell>
          <cell r="C60" t="str">
            <v>Importante</v>
          </cell>
          <cell r="D60" t="str">
            <v>Evitar o Eliminar
Prevenir o Sustituir
Reducir o Mitigar	
Compartir o transferir
Compensar
Corregir
Reducir-Controles Administrativos
Reducir-Controles de Ingeniería
Reducir- Uso de EPP Elementos de protección
Personal
Aprovechar (solo impacto ambiental positivo)</v>
          </cell>
        </row>
        <row r="61">
          <cell r="B61" t="str">
            <v>35</v>
          </cell>
          <cell r="C61" t="str">
            <v>Extremo</v>
          </cell>
          <cell r="D61" t="str">
            <v>Evitar o Eliminar
Prevenir o Sustituir
Reducir o Mitigar	
Compartir o transferir
Compensar
Corregir
Reducir-Controles Administrativos
Reducir-Controles de Ingeniería
Reducir- Uso de EPP Elementos de protección
Personal
Aprovechar (solo impacto ambiental positivo)</v>
          </cell>
        </row>
        <row r="62">
          <cell r="B62" t="str">
            <v>41</v>
          </cell>
          <cell r="C62" t="str">
            <v>Tolerable</v>
          </cell>
          <cell r="D62" t="str">
            <v>Reducir-Controles Administrativos	
Reducir-Controles de Ingeniería	
Reducir- Uso de EPP Elementos de protección Personal	
Reducir o Mitigar
Aceptar o Asumir
Compensar	
Corregir
Aprovechar (solo impacto ambiental positivo)</v>
          </cell>
        </row>
        <row r="63">
          <cell r="B63" t="str">
            <v>42</v>
          </cell>
          <cell r="C63" t="str">
            <v>Tolerable</v>
          </cell>
          <cell r="D63" t="str">
            <v>Reducir-Controles Administrativos	
Reducir-Controles de Ingeniería	
Reducir- Uso de EPP Elementos de protección Personal	
Reducir o Mitigar
Aceptar o Asumir
Compensar	
Corregir
Aprovechar (solo impacto ambiental positivo)</v>
          </cell>
        </row>
        <row r="64">
          <cell r="B64" t="str">
            <v>43</v>
          </cell>
          <cell r="C64" t="str">
            <v>Importante</v>
          </cell>
          <cell r="D64" t="str">
            <v>Evitar o Eliminar
Prevenir o Sustituir
Reducir o Mitigar	
Compartir o transferir
Compensar
Corregir
Reducir-Controles Administrativos
Reducir-Controles de Ingeniería
Reducir- Uso de EPP Elementos de protección
Personal
Aprovechar (solo impacto ambiental positivo)</v>
          </cell>
        </row>
        <row r="65">
          <cell r="B65" t="str">
            <v>44</v>
          </cell>
          <cell r="C65" t="str">
            <v>Importante</v>
          </cell>
          <cell r="D65" t="str">
            <v>Evitar o Eliminar
Prevenir o Sustituir
Reducir o Mitigar	
Compartir o transferir
Compensar
Corregir
Reducir-Controles Administrativos
Reducir-Controles de Ingeniería
Reducir- Uso de EPP Elementos de protección
Personal
Aprovechar (solo impacto ambiental positivo)</v>
          </cell>
        </row>
        <row r="66">
          <cell r="B66" t="str">
            <v>45</v>
          </cell>
          <cell r="C66" t="str">
            <v>Extremo</v>
          </cell>
          <cell r="D66" t="str">
            <v>Evitar o Eliminar
Prevenir o Sustituir
Reducir o Mitigar	
Compartir o transferir
Compensar
Corregir
Reducir-Controles Administrativos
Reducir-Controles de Ingeniería
Reducir- Uso de EPP Elementos de protección
Personal
Aprovechar (solo impacto ambiental positivo)</v>
          </cell>
        </row>
        <row r="67">
          <cell r="B67" t="str">
            <v>51</v>
          </cell>
          <cell r="C67" t="str">
            <v>Tolerable</v>
          </cell>
          <cell r="D67" t="str">
            <v>Reducir-Controles Administrativos	
Reducir-Controles de Ingeniería	
Reducir- Uso de EPP Elementos de protección Personal	
Reducir o Mitigar
Aceptar o Asumir
Compensar	
Corregir
Aprovechar (solo impacto ambiental positivo)</v>
          </cell>
        </row>
        <row r="68">
          <cell r="B68" t="str">
            <v>52</v>
          </cell>
          <cell r="C68" t="str">
            <v>Importante</v>
          </cell>
          <cell r="D68" t="str">
            <v>Evitar o Eliminar
Prevenir o Sustituir
Reducir o Mitigar	
Compartir o transferir
Compensar
Corregir
Reducir-Controles Administrativos
Reducir-Controles de Ingeniería
Reducir- Uso de EPP Elementos de protección
Personal
Aprovechar (solo impacto ambiental positivo)</v>
          </cell>
        </row>
        <row r="69">
          <cell r="B69" t="str">
            <v>53</v>
          </cell>
          <cell r="C69" t="str">
            <v>Importante</v>
          </cell>
          <cell r="D69" t="str">
            <v>Evitar o Eliminar
Prevenir o Sustituir
Reducir o Mitigar	
Compartir o transferir
Compensar
Corregir
Reducir-Controles Administrativos
Reducir-Controles de Ingeniería
Reducir- Uso de EPP Elementos de protección
Personal
Aprovechar (solo impacto ambiental positivo)</v>
          </cell>
        </row>
        <row r="70">
          <cell r="B70" t="str">
            <v>54</v>
          </cell>
          <cell r="C70" t="str">
            <v>Extremo</v>
          </cell>
          <cell r="D70" t="str">
            <v>Evitar o Eliminar
Prevenir o Sustituir
Reducir o Mitigar	
Compartir o transferir
Compensar
Corregir
Reducir-Controles Administrativos
Reducir-Controles de Ingeniería
Reducir- Uso de EPP Elementos de protección
Personal
Aprovechar (solo impacto ambiental positivo)</v>
          </cell>
        </row>
        <row r="71">
          <cell r="B71" t="str">
            <v>55</v>
          </cell>
          <cell r="C71" t="str">
            <v>Extremo</v>
          </cell>
          <cell r="D71" t="str">
            <v>Evitar o Eliminar
Prevenir o Sustituir
Reducir o Mitigar	
Compartir o transferir
Compensar
Corregir
Reducir-Controles Administrativos
Reducir-Controles de Ingeniería
Reducir- Uso de EPP Elementos de protección
Personal
Aprovechar (solo impacto ambiental positivo)</v>
          </cell>
        </row>
      </sheetData>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todología"/>
      <sheetName val="Mapa"/>
      <sheetName val="Ejem"/>
      <sheetName val="Identificacion"/>
      <sheetName val="Causa"/>
      <sheetName val="IMP-FRE"/>
      <sheetName val="Control"/>
      <sheetName val="Controles"/>
      <sheetName val="Plan Trata"/>
      <sheetName val="Inter com"/>
      <sheetName val="Calculos"/>
      <sheetName val="Base"/>
    </sheetNames>
    <sheetDataSet>
      <sheetData sheetId="0"/>
      <sheetData sheetId="1">
        <row r="21">
          <cell r="AB21" t="str">
            <v>Moderado</v>
          </cell>
          <cell r="BC21" t="str">
            <v>2</v>
          </cell>
          <cell r="BD21" t="str">
            <v>1</v>
          </cell>
        </row>
        <row r="22">
          <cell r="AB22" t="str">
            <v>Fuerte</v>
          </cell>
          <cell r="BC22" t="str">
            <v>3</v>
          </cell>
          <cell r="BD22" t="str">
            <v>3</v>
          </cell>
        </row>
        <row r="23">
          <cell r="AB23" t="str">
            <v>Moderado</v>
          </cell>
          <cell r="BC23" t="str">
            <v>2</v>
          </cell>
          <cell r="BD23" t="str">
            <v>1</v>
          </cell>
        </row>
        <row r="24">
          <cell r="AB24" t="str">
            <v>Moderado</v>
          </cell>
          <cell r="BC24" t="str">
            <v>1</v>
          </cell>
          <cell r="BD24" t="str">
            <v>1</v>
          </cell>
        </row>
        <row r="25">
          <cell r="AB25" t="str">
            <v>Fuerte</v>
          </cell>
          <cell r="BC25" t="str">
            <v>2</v>
          </cell>
          <cell r="BD25" t="str">
            <v>2</v>
          </cell>
        </row>
        <row r="26">
          <cell r="AB26" t="str">
            <v>Fuerte</v>
          </cell>
          <cell r="BC26" t="str">
            <v>4</v>
          </cell>
          <cell r="BD26" t="str">
            <v>1</v>
          </cell>
        </row>
        <row r="27">
          <cell r="AB27" t="str">
            <v>Fuerte</v>
          </cell>
          <cell r="BC27" t="str">
            <v>1</v>
          </cell>
          <cell r="BD27" t="str">
            <v>1</v>
          </cell>
        </row>
        <row r="28">
          <cell r="AB28" t="str">
            <v>Moderado</v>
          </cell>
          <cell r="BC28" t="str">
            <v>2</v>
          </cell>
          <cell r="BD28" t="str">
            <v>2</v>
          </cell>
        </row>
      </sheetData>
      <sheetData sheetId="2"/>
      <sheetData sheetId="3"/>
      <sheetData sheetId="4"/>
      <sheetData sheetId="5"/>
      <sheetData sheetId="6"/>
      <sheetData sheetId="7"/>
      <sheetData sheetId="8"/>
      <sheetData sheetId="9"/>
      <sheetData sheetId="10"/>
      <sheetData sheetId="11">
        <row r="2">
          <cell r="C2" t="str">
            <v>Nivel</v>
          </cell>
          <cell r="D2" t="str">
            <v>Nivel de Probabilidad</v>
          </cell>
        </row>
        <row r="3">
          <cell r="C3">
            <v>1</v>
          </cell>
          <cell r="D3" t="str">
            <v>1. MUY BAJA</v>
          </cell>
        </row>
        <row r="4">
          <cell r="B4" t="str">
            <v xml:space="preserve">Transparencia e integridad </v>
          </cell>
          <cell r="C4">
            <v>2</v>
          </cell>
          <cell r="D4" t="str">
            <v>2. BAJA</v>
          </cell>
        </row>
        <row r="5">
          <cell r="C5">
            <v>3</v>
          </cell>
          <cell r="D5" t="str">
            <v>3. MODERADA</v>
          </cell>
        </row>
        <row r="6">
          <cell r="C6">
            <v>4</v>
          </cell>
          <cell r="D6" t="str">
            <v>4. ALTA</v>
          </cell>
        </row>
        <row r="7">
          <cell r="C7">
            <v>5</v>
          </cell>
          <cell r="D7" t="str">
            <v>5. MUY ALTA</v>
          </cell>
        </row>
        <row r="14">
          <cell r="B14" t="str">
            <v>Escala para calificación de impactos que afectan de manera directa a los grupos de valor de la agencia, generando quejas, insatisfacción</v>
          </cell>
          <cell r="C14" t="str">
            <v>Escala para calificación del impacto en la reputación, imagen y/o credibilidad de la dependencia, procesos, Sector o Pais</v>
          </cell>
        </row>
        <row r="15">
          <cell r="B15" t="str">
            <v>No afecta a ningún grupo de valor de la entidad</v>
          </cell>
          <cell r="C15" t="str">
            <v>Afecta la Imagen  de la dependencia al interior de la entidad</v>
          </cell>
        </row>
        <row r="16">
          <cell r="B16" t="str">
            <v>Afectación parcial a algún grupo de valor, que no genera quejas</v>
          </cell>
          <cell r="C16" t="str">
            <v>Genera pérdida de confianza de la Entidad, afectando su reputación a nivel interno</v>
          </cell>
        </row>
        <row r="17">
          <cell r="B17" t="str">
            <v>Afectación a algún grupo de valor, generando quejas</v>
          </cell>
          <cell r="C17" t="str">
            <v>Afecta la Imagen de la entidad a nivel local, regional  o nacional</v>
          </cell>
        </row>
        <row r="18">
          <cell r="B18" t="str">
            <v>Afectación a algún grupo de valor, disminuyendo niveles de satisfacción</v>
          </cell>
          <cell r="C18" t="str">
            <v>Afecta la imagen y credibilidad  del sector</v>
          </cell>
        </row>
        <row r="19">
          <cell r="B19" t="str">
            <v>Afectación a varios grupos de valor</v>
          </cell>
          <cell r="C19" t="str">
            <v>Afecta la imagen del pais</v>
          </cell>
        </row>
        <row r="20">
          <cell r="B20"/>
          <cell r="C20"/>
        </row>
        <row r="21">
          <cell r="B21"/>
          <cell r="C21"/>
        </row>
        <row r="22">
          <cell r="B22"/>
          <cell r="C22"/>
        </row>
        <row r="23">
          <cell r="B23"/>
        </row>
        <row r="24">
          <cell r="B24" t="str">
            <v xml:space="preserve">2. Valor de Probabilidad asociada  </v>
          </cell>
          <cell r="C24" t="str">
            <v>3. Por Frecuencia para actividades continuas</v>
          </cell>
        </row>
        <row r="25">
          <cell r="B25" t="str">
            <v>Porcentaje asociado a la probabilidad de ocurrencia del riesgo, equivalente para todas las escalas</v>
          </cell>
          <cell r="C25" t="str">
            <v>Posibilidad de que el riesgo (evento) ocurra en un periodo de tiempo, para actividades generadoras recurrentes que se realizan  diariamente</v>
          </cell>
        </row>
        <row r="26">
          <cell r="B26" t="str">
            <v>20%</v>
          </cell>
          <cell r="C26" t="str">
            <v>El evento puede ocurrir anualmente</v>
          </cell>
        </row>
        <row r="27">
          <cell r="B27" t="str">
            <v>40%</v>
          </cell>
          <cell r="C27" t="str">
            <v>El evento puede ocurrir semestralmente</v>
          </cell>
        </row>
        <row r="28">
          <cell r="B28" t="str">
            <v>60%</v>
          </cell>
          <cell r="C28" t="str">
            <v xml:space="preserve">El evento puede ocurrir mensualmente </v>
          </cell>
        </row>
        <row r="29">
          <cell r="B29" t="str">
            <v>80%</v>
          </cell>
          <cell r="C29" t="str">
            <v>El evento puede ocurrir semanalmente</v>
          </cell>
        </row>
        <row r="30">
          <cell r="B30" t="str">
            <v>100%</v>
          </cell>
          <cell r="C30" t="str">
            <v>El evento puede ocurrir diariamente</v>
          </cell>
        </row>
        <row r="32">
          <cell r="B32"/>
        </row>
        <row r="33">
          <cell r="B33" t="str">
            <v>CLASE DE CONTROL</v>
          </cell>
          <cell r="C33" t="str">
            <v>TIPO DE DOCUMENTACION DEL CONTROL</v>
          </cell>
        </row>
        <row r="34">
          <cell r="B34" t="str">
            <v>Manual - 10</v>
          </cell>
          <cell r="C34" t="str">
            <v>No documentado, sin evidencias - 0</v>
          </cell>
          <cell r="G34" t="str">
            <v>Fuerte</v>
          </cell>
        </row>
        <row r="35">
          <cell r="B35" t="str">
            <v>Automático - 15</v>
          </cell>
          <cell r="C35" t="str">
            <v>No documentado, con evidencias de aplicación - 15</v>
          </cell>
          <cell r="G35" t="str">
            <v>Moderado</v>
          </cell>
        </row>
        <row r="36">
          <cell r="B36"/>
          <cell r="C36" t="str">
            <v>Documentado, sin evidencias - 10</v>
          </cell>
          <cell r="G36" t="str">
            <v>Débil</v>
          </cell>
        </row>
        <row r="37">
          <cell r="B37"/>
          <cell r="C37" t="str">
            <v>Documentado, con evidencia de aplicación - 20</v>
          </cell>
        </row>
        <row r="38">
          <cell r="B38"/>
          <cell r="C38"/>
        </row>
        <row r="39">
          <cell r="B39"/>
          <cell r="C39"/>
        </row>
        <row r="40">
          <cell r="B40"/>
          <cell r="C40"/>
        </row>
        <row r="41">
          <cell r="B41"/>
          <cell r="C41"/>
        </row>
        <row r="44">
          <cell r="B44"/>
        </row>
        <row r="46">
          <cell r="B46" t="str">
            <v>Calificación (probabilidadXimpacto)</v>
          </cell>
          <cell r="C46" t="str">
            <v>Nivel de riesgo</v>
          </cell>
        </row>
        <row r="47">
          <cell r="B47" t="str">
            <v>11</v>
          </cell>
          <cell r="C47" t="str">
            <v>Aceptable</v>
          </cell>
          <cell r="D47" t="str">
            <v>Aceptar o Asumir
Compensar	
Corregir</v>
          </cell>
        </row>
        <row r="48">
          <cell r="B48" t="str">
            <v>12</v>
          </cell>
          <cell r="C48" t="str">
            <v>Aceptable</v>
          </cell>
          <cell r="D48" t="str">
            <v>Aceptar o Asumir
Compensar	
Corregir</v>
          </cell>
        </row>
        <row r="49">
          <cell r="B49" t="str">
            <v>13</v>
          </cell>
          <cell r="C49" t="str">
            <v>Tolerable</v>
          </cell>
          <cell r="D49" t="str">
            <v>Reducir-Controles Administrativos	
Reducir-Controles de Ingeniería	
Reducir- Uso de EPP Elementos de protección Personal	
Reducir o Mitigar
Aceptar o Asumir
Compensar	
Corregir</v>
          </cell>
        </row>
        <row r="50">
          <cell r="B50" t="str">
            <v>14</v>
          </cell>
          <cell r="C50" t="str">
            <v>Importante</v>
          </cell>
          <cell r="D50" t="str">
            <v>Evitar o Eliminar
Prevenir o Sustituir
Reducir o Mitigar	
Compartir o transferir
Compensar
Corregir
Reducir-Controles Administrativos
Reducir-Controles de Ingeniería
Reducir- Uso de EPP Elementos de protección
Personal</v>
          </cell>
        </row>
        <row r="51">
          <cell r="B51" t="str">
            <v>15</v>
          </cell>
          <cell r="C51" t="str">
            <v>Extremo</v>
          </cell>
          <cell r="D51" t="str">
            <v>Evitar o Eliminar
Prevenir o Sustituir
Reducir o Mitigar	
Compartir o transferir
Compensar
Corregir
Reducir-Controles Administrativos
Reducir-Controles de Ingeniería
Reducir- Uso de EPP Elementos de protección
Personal</v>
          </cell>
        </row>
        <row r="52">
          <cell r="B52" t="str">
            <v>21</v>
          </cell>
          <cell r="C52" t="str">
            <v>Aceptable</v>
          </cell>
          <cell r="D52" t="str">
            <v>Aceptar o Asumir
Compensar	
Corregir</v>
          </cell>
        </row>
        <row r="53">
          <cell r="B53" t="str">
            <v>22</v>
          </cell>
          <cell r="C53" t="str">
            <v>Tolerable</v>
          </cell>
          <cell r="D53" t="str">
            <v>Reducir-Controles Administrativos	
Reducir-Controles de Ingeniería	
Reducir- Uso de EPP Elementos de protección Personal	
Reducir o Mitigar
Aceptar o Asumir
Compensar	
Corregir</v>
          </cell>
        </row>
        <row r="54">
          <cell r="B54" t="str">
            <v>23</v>
          </cell>
          <cell r="C54" t="str">
            <v>Tolerable</v>
          </cell>
          <cell r="D54" t="str">
            <v>Reducir-Controles Administrativos	
Reducir-Controles de Ingeniería	
Reducir- Uso de EPP Elementos de protección Personal	
Reducir o Mitigar
Aceptar o Asumir
Compensar	
Corregir</v>
          </cell>
        </row>
        <row r="55">
          <cell r="B55" t="str">
            <v>24</v>
          </cell>
          <cell r="C55" t="str">
            <v>Importante</v>
          </cell>
          <cell r="D55" t="str">
            <v>Evitar o Eliminar
Prevenir o Sustituir
Reducir o Mitigar	
Compartir o transferir
Compensar
Corregir
Reducir-Controles Administrativos
Reducir-Controles de Ingeniería
Reducir- Uso de EPP Elementos de protección
Personal</v>
          </cell>
        </row>
        <row r="56">
          <cell r="B56" t="str">
            <v>25</v>
          </cell>
          <cell r="C56" t="str">
            <v>Extremo</v>
          </cell>
          <cell r="D56" t="str">
            <v>Evitar o Eliminar
Prevenir o Sustituir
Reducir o Mitigar	
Compartir o transferir
Compensar
Corregir
Reducir-Controles Administrativos
Reducir-Controles de Ingeniería
Reducir- Uso de EPP Elementos de protección
Personal</v>
          </cell>
        </row>
        <row r="57">
          <cell r="B57" t="str">
            <v>31</v>
          </cell>
          <cell r="C57" t="str">
            <v>Aceptable</v>
          </cell>
          <cell r="D57" t="str">
            <v>Aceptar o Asumir
Compensar	
Corregir</v>
          </cell>
        </row>
        <row r="58">
          <cell r="B58" t="str">
            <v>32</v>
          </cell>
          <cell r="C58" t="str">
            <v>Tolerable</v>
          </cell>
          <cell r="D58" t="str">
            <v>Reducir-Controles Administrativos	
Reducir-Controles de Ingeniería	
Reducir- Uso de EPP Elementos de protección Personal	
Reducir o Mitigar
Aceptar o Asumir
Compensar	
Corregir</v>
          </cell>
        </row>
        <row r="59">
          <cell r="B59" t="str">
            <v>33</v>
          </cell>
          <cell r="C59" t="str">
            <v>Tolerable</v>
          </cell>
          <cell r="D59" t="str">
            <v>Reducir-Controles Administrativos	
Reducir-Controles de Ingeniería	
Reducir- Uso de EPP Elementos de protección Personal	
Reducir o Mitigar
Aceptar o Asumir
Compensar	
Corregir</v>
          </cell>
        </row>
        <row r="60">
          <cell r="B60" t="str">
            <v>34</v>
          </cell>
          <cell r="C60" t="str">
            <v>Importante</v>
          </cell>
          <cell r="D60" t="str">
            <v>Evitar o Eliminar
Prevenir o Sustituir
Reducir o Mitigar	
Compartir o transferir
Compensar
Corregir
Reducir-Controles Administrativos
Reducir-Controles de Ingeniería
Reducir- Uso de EPP Elementos de protección
Personal</v>
          </cell>
        </row>
        <row r="61">
          <cell r="B61" t="str">
            <v>35</v>
          </cell>
          <cell r="C61" t="str">
            <v>Extremo</v>
          </cell>
          <cell r="D61" t="str">
            <v>Evitar o Eliminar
Prevenir o Sustituir
Reducir o Mitigar	
Compartir o transferir
Compensar
Corregir
Reducir-Controles Administrativos
Reducir-Controles de Ingeniería
Reducir- Uso de EPP Elementos de protección
Personal</v>
          </cell>
        </row>
        <row r="62">
          <cell r="B62" t="str">
            <v>41</v>
          </cell>
          <cell r="C62" t="str">
            <v>Tolerable</v>
          </cell>
          <cell r="D62" t="str">
            <v>Reducir-Controles Administrativos	
Reducir-Controles de Ingeniería	
Reducir- Uso de EPP Elementos de protección Personal	
Reducir o Mitigar
Aceptar o Asumir
Compensar	
Corregir</v>
          </cell>
        </row>
        <row r="63">
          <cell r="B63" t="str">
            <v>42</v>
          </cell>
          <cell r="C63" t="str">
            <v>Tolerable</v>
          </cell>
          <cell r="D63" t="str">
            <v>Reducir-Controles Administrativos	
Reducir-Controles de Ingeniería	
Reducir- Uso de EPP Elementos de protección Personal	
Reducir o Mitigar
Aceptar o Asumir
Compensar	
Corregir</v>
          </cell>
        </row>
        <row r="64">
          <cell r="B64" t="str">
            <v>43</v>
          </cell>
          <cell r="C64" t="str">
            <v>Importante</v>
          </cell>
          <cell r="D64" t="str">
            <v>Evitar o Eliminar
Prevenir o Sustituir
Reducir o Mitigar	
Compartir o transferir
Compensar
Corregir
Reducir-Controles Administrativos
Reducir-Controles de Ingeniería
Reducir- Uso de EPP Elementos de protección
Personal</v>
          </cell>
        </row>
        <row r="65">
          <cell r="B65" t="str">
            <v>44</v>
          </cell>
          <cell r="C65" t="str">
            <v>Importante</v>
          </cell>
          <cell r="D65" t="str">
            <v>Evitar o Eliminar
Prevenir o Sustituir
Reducir o Mitigar	
Compartir o transferir
Compensar
Corregir
Reducir-Controles Administrativos
Reducir-Controles de Ingeniería
Reducir- Uso de EPP Elementos de protección
Personal</v>
          </cell>
        </row>
        <row r="66">
          <cell r="B66" t="str">
            <v>45</v>
          </cell>
          <cell r="C66" t="str">
            <v>Extremo</v>
          </cell>
          <cell r="D66" t="str">
            <v>Evitar o Eliminar
Prevenir o Sustituir
Reducir o Mitigar	
Compartir o transferir
Compensar
Corregir
Reducir-Controles Administrativos
Reducir-Controles de Ingeniería
Reducir- Uso de EPP Elementos de protección
Personal</v>
          </cell>
        </row>
        <row r="67">
          <cell r="B67" t="str">
            <v>51</v>
          </cell>
          <cell r="C67" t="str">
            <v>Tolerable</v>
          </cell>
          <cell r="D67" t="str">
            <v>Reducir-Controles Administrativos	
Reducir-Controles de Ingeniería	
Reducir- Uso de EPP Elementos de protección Personal	
Reducir o Mitigar
Aceptar o Asumir
Compensar	
Corregir</v>
          </cell>
        </row>
        <row r="68">
          <cell r="B68" t="str">
            <v>52</v>
          </cell>
          <cell r="C68" t="str">
            <v>Importante</v>
          </cell>
          <cell r="D68" t="str">
            <v>Evitar o Eliminar
Prevenir o Sustituir
Reducir o Mitigar	
Compartir o transferir
Compensar
Corregir
Reducir-Controles Administrativos
Reducir-Controles de Ingeniería
Reducir- Uso de EPP Elementos de protección
Personal</v>
          </cell>
        </row>
        <row r="69">
          <cell r="B69" t="str">
            <v>53</v>
          </cell>
          <cell r="C69" t="str">
            <v>Importante</v>
          </cell>
          <cell r="D69" t="str">
            <v>Evitar o Eliminar
Prevenir o Sustituir
Reducir o Mitigar	
Compartir o transferir
Compensar
Corregir
Reducir-Controles Administrativos
Reducir-Controles de Ingeniería
Reducir- Uso de EPP Elementos de protección
Personal</v>
          </cell>
        </row>
        <row r="70">
          <cell r="B70" t="str">
            <v>54</v>
          </cell>
          <cell r="C70" t="str">
            <v>Extremo</v>
          </cell>
          <cell r="D70" t="str">
            <v>Evitar o Eliminar
Prevenir o Sustituir
Reducir o Mitigar	
Compartir o transferir
Compensar
Corregir
Reducir-Controles Administrativos
Reducir-Controles de Ingeniería
Reducir- Uso de EPP Elementos de protección
Personal</v>
          </cell>
        </row>
        <row r="71">
          <cell r="B71" t="str">
            <v>55</v>
          </cell>
          <cell r="C71" t="str">
            <v>Extremo</v>
          </cell>
          <cell r="D71" t="str">
            <v>Evitar o Eliminar
Prevenir o Sustituir
Reducir o Mitigar	
Compartir o transferir
Compensar
Corregir
Reducir-Controles Administrativos
Reducir-Controles de Ingeniería
Reducir- Uso de EPP Elementos de protección
Personal</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todología"/>
      <sheetName val="Ejem"/>
      <sheetName val="Identificacion"/>
      <sheetName val="Causa"/>
      <sheetName val="IMP-FRE"/>
      <sheetName val="Control"/>
      <sheetName val="Controles"/>
      <sheetName val="Mapa"/>
      <sheetName val="Plan Trata"/>
      <sheetName val="Inter com"/>
      <sheetName val="Calculos"/>
      <sheetName val="Base"/>
      <sheetName val="Impacto R. Corrupción"/>
    </sheetNames>
    <sheetDataSet>
      <sheetData sheetId="0"/>
      <sheetData sheetId="1"/>
      <sheetData sheetId="2"/>
      <sheetData sheetId="3"/>
      <sheetData sheetId="4"/>
      <sheetData sheetId="5"/>
      <sheetData sheetId="6"/>
      <sheetData sheetId="7">
        <row r="4">
          <cell r="AB4"/>
          <cell r="BC4" t="str">
            <v/>
          </cell>
          <cell r="BD4" t="str">
            <v/>
          </cell>
        </row>
        <row r="5">
          <cell r="AB5" t="str">
            <v>Moderado</v>
          </cell>
          <cell r="BC5" t="str">
            <v>4</v>
          </cell>
          <cell r="BD5" t="str">
            <v>4</v>
          </cell>
        </row>
        <row r="6">
          <cell r="AB6" t="str">
            <v>Moderado</v>
          </cell>
          <cell r="BC6" t="str">
            <v>3</v>
          </cell>
          <cell r="BD6" t="str">
            <v>3</v>
          </cell>
        </row>
        <row r="7">
          <cell r="AB7" t="str">
            <v>Moderado</v>
          </cell>
          <cell r="BC7" t="str">
            <v>4</v>
          </cell>
          <cell r="BD7" t="str">
            <v>4</v>
          </cell>
        </row>
        <row r="8">
          <cell r="AB8" t="str">
            <v>Moderado</v>
          </cell>
          <cell r="BC8" t="str">
            <v>4</v>
          </cell>
          <cell r="BD8" t="str">
            <v>4</v>
          </cell>
        </row>
        <row r="9">
          <cell r="AB9" t="str">
            <v>N/A</v>
          </cell>
          <cell r="BC9" t="str">
            <v>3</v>
          </cell>
          <cell r="BD9" t="str">
            <v>3</v>
          </cell>
        </row>
        <row r="10">
          <cell r="AB10" t="str">
            <v>N/A</v>
          </cell>
          <cell r="BC10" t="str">
            <v>3</v>
          </cell>
          <cell r="BD10" t="str">
            <v>3</v>
          </cell>
        </row>
        <row r="11">
          <cell r="AB11" t="str">
            <v>N/A</v>
          </cell>
          <cell r="BC11" t="str">
            <v>3</v>
          </cell>
          <cell r="BD11" t="str">
            <v>3</v>
          </cell>
        </row>
        <row r="12">
          <cell r="AB12" t="str">
            <v>Moderado</v>
          </cell>
          <cell r="BC12" t="str">
            <v>3</v>
          </cell>
          <cell r="BD12" t="str">
            <v>4</v>
          </cell>
        </row>
        <row r="13">
          <cell r="AB13" t="str">
            <v>Moderado</v>
          </cell>
          <cell r="BC13" t="str">
            <v>4</v>
          </cell>
          <cell r="BD13" t="str">
            <v>4</v>
          </cell>
        </row>
        <row r="14">
          <cell r="AB14" t="str">
            <v>Moderado</v>
          </cell>
          <cell r="BC14" t="str">
            <v>5</v>
          </cell>
          <cell r="BD14" t="str">
            <v>5</v>
          </cell>
        </row>
        <row r="15">
          <cell r="AB15" t="str">
            <v>Fuerte</v>
          </cell>
          <cell r="BC15" t="str">
            <v>3</v>
          </cell>
          <cell r="BD15" t="str">
            <v>3</v>
          </cell>
        </row>
        <row r="16">
          <cell r="AB16" t="str">
            <v>Moderado</v>
          </cell>
          <cell r="BC16" t="str">
            <v>2</v>
          </cell>
          <cell r="BD16" t="str">
            <v>2</v>
          </cell>
        </row>
        <row r="17">
          <cell r="AB17" t="str">
            <v>Moderado</v>
          </cell>
          <cell r="BC17" t="str">
            <v>4</v>
          </cell>
          <cell r="BD17" t="str">
            <v>4</v>
          </cell>
        </row>
        <row r="18">
          <cell r="AB18" t="str">
            <v>Moderado</v>
          </cell>
          <cell r="BC18" t="str">
            <v>4</v>
          </cell>
          <cell r="BD18" t="str">
            <v>4</v>
          </cell>
        </row>
        <row r="19">
          <cell r="AB19" t="str">
            <v>Moderado</v>
          </cell>
          <cell r="BC19" t="str">
            <v>4</v>
          </cell>
          <cell r="BD19" t="str">
            <v>4</v>
          </cell>
        </row>
        <row r="20">
          <cell r="AB20" t="str">
            <v>Moderado</v>
          </cell>
          <cell r="BC20" t="str">
            <v>3</v>
          </cell>
          <cell r="BD20" t="str">
            <v>3</v>
          </cell>
        </row>
        <row r="21">
          <cell r="AB21" t="str">
            <v>Moderado</v>
          </cell>
          <cell r="BC21" t="str">
            <v>5</v>
          </cell>
          <cell r="BD21" t="str">
            <v>4</v>
          </cell>
        </row>
        <row r="22">
          <cell r="AB22" t="str">
            <v>Moderado</v>
          </cell>
          <cell r="BC22" t="str">
            <v>5</v>
          </cell>
          <cell r="BD22" t="str">
            <v>4</v>
          </cell>
        </row>
        <row r="23">
          <cell r="AB23" t="str">
            <v>Moderado</v>
          </cell>
          <cell r="BC23" t="str">
            <v>4</v>
          </cell>
          <cell r="BD23" t="str">
            <v>4</v>
          </cell>
        </row>
        <row r="24">
          <cell r="AB24" t="str">
            <v>Moderado</v>
          </cell>
          <cell r="BC24" t="str">
            <v>4</v>
          </cell>
          <cell r="BD24" t="str">
            <v>3</v>
          </cell>
        </row>
        <row r="25">
          <cell r="AB25" t="str">
            <v>Fuerte</v>
          </cell>
          <cell r="BC25" t="str">
            <v>4</v>
          </cell>
          <cell r="BD25" t="str">
            <v>4</v>
          </cell>
        </row>
        <row r="26">
          <cell r="AB26" t="str">
            <v>Fuerte</v>
          </cell>
          <cell r="BC26" t="str">
            <v>3</v>
          </cell>
          <cell r="BD26" t="str">
            <v>4</v>
          </cell>
        </row>
        <row r="27">
          <cell r="AB27" t="str">
            <v>Moderado</v>
          </cell>
          <cell r="BC27" t="str">
            <v>3</v>
          </cell>
          <cell r="BD27" t="str">
            <v>4</v>
          </cell>
        </row>
        <row r="28">
          <cell r="AB28"/>
          <cell r="BC28" t="str">
            <v>3</v>
          </cell>
          <cell r="BD28" t="str">
            <v>3</v>
          </cell>
        </row>
        <row r="29">
          <cell r="AB29" t="str">
            <v>Fuerte</v>
          </cell>
          <cell r="BC29" t="str">
            <v>3</v>
          </cell>
          <cell r="BD29" t="str">
            <v>4</v>
          </cell>
        </row>
        <row r="30">
          <cell r="AB30" t="str">
            <v>Fuerte</v>
          </cell>
          <cell r="BC30" t="str">
            <v>3</v>
          </cell>
          <cell r="BD30" t="str">
            <v>4</v>
          </cell>
        </row>
        <row r="31">
          <cell r="AB31" t="str">
            <v>Fuerte</v>
          </cell>
          <cell r="BC31" t="str">
            <v>3</v>
          </cell>
          <cell r="BD31" t="str">
            <v>3</v>
          </cell>
        </row>
        <row r="32">
          <cell r="AB32" t="str">
            <v>Fuerte</v>
          </cell>
          <cell r="BC32" t="str">
            <v>3</v>
          </cell>
          <cell r="BD32" t="str">
            <v>3</v>
          </cell>
        </row>
        <row r="33">
          <cell r="AB33" t="str">
            <v>Moderado</v>
          </cell>
          <cell r="BC33" t="str">
            <v>2</v>
          </cell>
          <cell r="BD33" t="str">
            <v>3</v>
          </cell>
        </row>
      </sheetData>
      <sheetData sheetId="8"/>
      <sheetData sheetId="9"/>
      <sheetData sheetId="10"/>
      <sheetData sheetId="11">
        <row r="2">
          <cell r="C2" t="str">
            <v>Nivel</v>
          </cell>
          <cell r="D2" t="str">
            <v>Nivel de Probabilidad</v>
          </cell>
        </row>
        <row r="3">
          <cell r="C3">
            <v>1</v>
          </cell>
          <cell r="D3" t="str">
            <v>1. MUY BAJA</v>
          </cell>
        </row>
        <row r="4">
          <cell r="B4" t="str">
            <v xml:space="preserve">Transparencia e integridad </v>
          </cell>
          <cell r="C4">
            <v>2</v>
          </cell>
          <cell r="D4" t="str">
            <v>2. BAJA</v>
          </cell>
        </row>
        <row r="5">
          <cell r="C5">
            <v>3</v>
          </cell>
          <cell r="D5" t="str">
            <v>3. MODERADA</v>
          </cell>
        </row>
        <row r="6">
          <cell r="C6">
            <v>4</v>
          </cell>
          <cell r="D6" t="str">
            <v>4. ALTA</v>
          </cell>
        </row>
        <row r="7">
          <cell r="C7">
            <v>5</v>
          </cell>
          <cell r="D7" t="str">
            <v>5. MUY ALTA</v>
          </cell>
        </row>
        <row r="34">
          <cell r="G34" t="str">
            <v>Fuerte</v>
          </cell>
        </row>
        <row r="35">
          <cell r="G35" t="str">
            <v>Moderado</v>
          </cell>
        </row>
        <row r="36">
          <cell r="G36" t="str">
            <v>Debil</v>
          </cell>
        </row>
        <row r="47">
          <cell r="B47" t="str">
            <v>11</v>
          </cell>
          <cell r="C47" t="str">
            <v>Aceptable</v>
          </cell>
          <cell r="D47" t="str">
            <v>Aceptar o Asumir
Compensar	
Corregir
Aprovechar (solo impacto ambiental positivo)</v>
          </cell>
        </row>
        <row r="48">
          <cell r="B48" t="str">
            <v>12</v>
          </cell>
          <cell r="C48" t="str">
            <v>Aceptable</v>
          </cell>
          <cell r="D48" t="str">
            <v>Aceptar o Asumir
Compensar	
Corregir
Aprovechar (solo impacto ambiental positivo)</v>
          </cell>
        </row>
        <row r="49">
          <cell r="B49" t="str">
            <v>13</v>
          </cell>
          <cell r="C49" t="str">
            <v>Tolerable</v>
          </cell>
          <cell r="D49" t="str">
            <v>Reducir-Controles Administrativos	
Reducir-Controles de Ingeniería	
Reducir- Uso de EPP Elementos de protección Personal	
Reducir o Mitigar
Aceptar o Asumir
Compensar	
Corregir
Aprovechar (solo impacto ambiental positivo)</v>
          </cell>
        </row>
        <row r="50">
          <cell r="B50" t="str">
            <v>14</v>
          </cell>
          <cell r="C50" t="str">
            <v>Importante</v>
          </cell>
          <cell r="D50" t="str">
            <v>Evitar o Eliminar
Prevenir o Sustituir
Reducir o Mitigar	
Compartir o transferir
Compensar
Corregir
Reducir-Controles Administrativos
Reducir-Controles de Ingeniería
Reducir- Uso de EPP Elementos de protección
Personal
Aprovechar (solo impacto ambiental positivo)</v>
          </cell>
        </row>
        <row r="51">
          <cell r="B51" t="str">
            <v>15</v>
          </cell>
          <cell r="C51" t="str">
            <v>Extremo</v>
          </cell>
          <cell r="D51" t="str">
            <v>Evitar o Eliminar
Prevenir o Sustituir
Reducir o Mitigar	
Compartir o transferir
Compensar
Corregir
Reducir-Controles Administrativos
Reducir-Controles de Ingeniería
Reducir- Uso de EPP Elementos de protección
Personal
Aprovechar (solo impacto ambiental positivo)</v>
          </cell>
        </row>
        <row r="52">
          <cell r="B52" t="str">
            <v>21</v>
          </cell>
          <cell r="C52" t="str">
            <v>Aceptable</v>
          </cell>
          <cell r="D52" t="str">
            <v>Aceptar o Asumir
Compensar	
Corregir
Aprovechar (solo impacto ambiental positivo)</v>
          </cell>
        </row>
        <row r="53">
          <cell r="B53" t="str">
            <v>22</v>
          </cell>
          <cell r="C53" t="str">
            <v>Tolerable</v>
          </cell>
          <cell r="D53" t="str">
            <v>Reducir-Controles Administrativos	
Reducir-Controles de Ingeniería	
Reducir- Uso de EPP Elementos de protección Personal	
Reducir o Mitigar
Aceptar o Asumir
Compensar	
Corregir
Aprovechar (solo impacto ambiental positivo)</v>
          </cell>
        </row>
        <row r="54">
          <cell r="B54" t="str">
            <v>23</v>
          </cell>
          <cell r="C54" t="str">
            <v>Tolerable</v>
          </cell>
          <cell r="D54" t="str">
            <v>Reducir-Controles Administrativos	
Reducir-Controles de Ingeniería	
Reducir- Uso de EPP Elementos de protección Personal	
Reducir o Mitigar
Aceptar o Asumir
Compensar	
Corregir
Aprovechar (solo impacto ambiental positivo)</v>
          </cell>
        </row>
        <row r="55">
          <cell r="B55" t="str">
            <v>24</v>
          </cell>
          <cell r="C55" t="str">
            <v>Importante</v>
          </cell>
          <cell r="D55" t="str">
            <v>Evitar o Eliminar
Prevenir o Sustituir
Reducir o Mitigar	
Compartir o transferir
Compensar
Corregir
Reducir-Controles Administrativos
Reducir-Controles de Ingeniería
Reducir- Uso de EPP Elementos de protección
Personal
Aprovechar (solo impacto ambiental positivo)</v>
          </cell>
        </row>
        <row r="56">
          <cell r="B56" t="str">
            <v>25</v>
          </cell>
          <cell r="C56" t="str">
            <v>Extremo</v>
          </cell>
          <cell r="D56" t="str">
            <v>Evitar o Eliminar
Prevenir o Sustituir
Reducir o Mitigar	
Compartir o transferir
Compensar
Corregir
Reducir-Controles Administrativos
Reducir-Controles de Ingeniería
Reducir- Uso de EPP Elementos de protección
Personal
Aprovechar (solo impacto ambiental positivo)</v>
          </cell>
        </row>
        <row r="57">
          <cell r="B57" t="str">
            <v>31</v>
          </cell>
          <cell r="C57" t="str">
            <v>Aceptable</v>
          </cell>
          <cell r="D57" t="str">
            <v>Aceptar o Asumir
Compensar	
Corregir
Aprovechar (solo impacto ambiental positivo)</v>
          </cell>
        </row>
        <row r="58">
          <cell r="B58" t="str">
            <v>32</v>
          </cell>
          <cell r="C58" t="str">
            <v>Tolerable</v>
          </cell>
          <cell r="D58" t="str">
            <v>Reducir-Controles Administrativos	
Reducir-Controles de Ingeniería	
Reducir- Uso de EPP Elementos de protección Personal	
Reducir o Mitigar
Aceptar o Asumir
Compensar	
Corregir
Aprovechar (solo impacto ambiental positivo)</v>
          </cell>
        </row>
        <row r="59">
          <cell r="B59" t="str">
            <v>33</v>
          </cell>
          <cell r="C59" t="str">
            <v>Tolerable</v>
          </cell>
          <cell r="D59" t="str">
            <v>Reducir-Controles Administrativos	
Reducir-Controles de Ingeniería	
Reducir- Uso de EPP Elementos de protección Personal	
Reducir o Mitigar
Aceptar o Asumir
Compensar	
Corregir
Aprovechar (solo impacto ambiental positivo)</v>
          </cell>
        </row>
        <row r="60">
          <cell r="B60" t="str">
            <v>34</v>
          </cell>
          <cell r="C60" t="str">
            <v>Importante</v>
          </cell>
          <cell r="D60" t="str">
            <v>Evitar o Eliminar
Prevenir o Sustituir
Reducir o Mitigar	
Compartir o transferir
Compensar
Corregir
Reducir-Controles Administrativos
Reducir-Controles de Ingeniería
Reducir- Uso de EPP Elementos de protección
Personal
Aprovechar (solo impacto ambiental positivo)</v>
          </cell>
        </row>
        <row r="61">
          <cell r="B61" t="str">
            <v>35</v>
          </cell>
          <cell r="C61" t="str">
            <v>Extremo</v>
          </cell>
          <cell r="D61" t="str">
            <v>Evitar o Eliminar
Prevenir o Sustituir
Reducir o Mitigar	
Compartir o transferir
Compensar
Corregir
Reducir-Controles Administrativos
Reducir-Controles de Ingeniería
Reducir- Uso de EPP Elementos de protección
Personal
Aprovechar (solo impacto ambiental positivo)</v>
          </cell>
        </row>
        <row r="62">
          <cell r="B62" t="str">
            <v>41</v>
          </cell>
          <cell r="C62" t="str">
            <v>Tolerable</v>
          </cell>
          <cell r="D62" t="str">
            <v>Reducir-Controles Administrativos	
Reducir-Controles de Ingeniería	
Reducir- Uso de EPP Elementos de protección Personal	
Reducir o Mitigar
Aceptar o Asumir
Compensar	
Corregir
Aprovechar (solo impacto ambiental positivo)</v>
          </cell>
        </row>
        <row r="63">
          <cell r="B63" t="str">
            <v>42</v>
          </cell>
          <cell r="C63" t="str">
            <v>Tolerable</v>
          </cell>
          <cell r="D63" t="str">
            <v>Reducir-Controles Administrativos	
Reducir-Controles de Ingeniería	
Reducir- Uso de EPP Elementos de protección Personal	
Reducir o Mitigar
Aceptar o Asumir
Compensar	
Corregir
Aprovechar (solo impacto ambiental positivo)</v>
          </cell>
        </row>
        <row r="64">
          <cell r="B64" t="str">
            <v>43</v>
          </cell>
          <cell r="C64" t="str">
            <v>Importante</v>
          </cell>
          <cell r="D64" t="str">
            <v>Evitar o Eliminar
Prevenir o Sustituir
Reducir o Mitigar	
Compartir o transferir
Compensar
Corregir
Reducir-Controles Administrativos
Reducir-Controles de Ingeniería
Reducir- Uso de EPP Elementos de protección
Personal
Aprovechar (solo impacto ambiental positivo)</v>
          </cell>
        </row>
        <row r="65">
          <cell r="B65" t="str">
            <v>44</v>
          </cell>
          <cell r="C65" t="str">
            <v>Importante</v>
          </cell>
          <cell r="D65" t="str">
            <v>Evitar o Eliminar
Prevenir o Sustituir
Reducir o Mitigar	
Compartir o transferir
Compensar
Corregir
Reducir-Controles Administrativos
Reducir-Controles de Ingeniería
Reducir- Uso de EPP Elementos de protección
Personal
Aprovechar (solo impacto ambiental positivo)</v>
          </cell>
        </row>
        <row r="66">
          <cell r="B66" t="str">
            <v>45</v>
          </cell>
          <cell r="C66" t="str">
            <v>Extremo</v>
          </cell>
          <cell r="D66" t="str">
            <v>Evitar o Eliminar
Prevenir o Sustituir
Reducir o Mitigar	
Compartir o transferir
Compensar
Corregir
Reducir-Controles Administrativos
Reducir-Controles de Ingeniería
Reducir- Uso de EPP Elementos de protección
Personal
Aprovechar (solo impacto ambiental positivo)</v>
          </cell>
        </row>
        <row r="67">
          <cell r="B67" t="str">
            <v>51</v>
          </cell>
          <cell r="C67" t="str">
            <v>Tolerable</v>
          </cell>
          <cell r="D67" t="str">
            <v>Reducir-Controles Administrativos	
Reducir-Controles de Ingeniería	
Reducir- Uso de EPP Elementos de protección Personal	
Reducir o Mitigar
Aceptar o Asumir
Compensar	
Corregir
Aprovechar (solo impacto ambiental positivo)</v>
          </cell>
        </row>
        <row r="68">
          <cell r="B68" t="str">
            <v>52</v>
          </cell>
          <cell r="C68" t="str">
            <v>Importante</v>
          </cell>
          <cell r="D68" t="str">
            <v>Evitar o Eliminar
Prevenir o Sustituir
Reducir o Mitigar	
Compartir o transferir
Compensar
Corregir
Reducir-Controles Administrativos
Reducir-Controles de Ingeniería
Reducir- Uso de EPP Elementos de protección
Personal
Aprovechar (solo impacto ambiental positivo)</v>
          </cell>
        </row>
        <row r="69">
          <cell r="B69" t="str">
            <v>53</v>
          </cell>
          <cell r="C69" t="str">
            <v>Importante</v>
          </cell>
          <cell r="D69" t="str">
            <v>Evitar o Eliminar
Prevenir o Sustituir
Reducir o Mitigar	
Compartir o transferir
Compensar
Corregir
Reducir-Controles Administrativos
Reducir-Controles de Ingeniería
Reducir- Uso de EPP Elementos de protección
Personal
Aprovechar (solo impacto ambiental positivo)</v>
          </cell>
        </row>
        <row r="70">
          <cell r="B70" t="str">
            <v>54</v>
          </cell>
          <cell r="C70" t="str">
            <v>Extremo</v>
          </cell>
          <cell r="D70" t="str">
            <v>Evitar o Eliminar
Prevenir o Sustituir
Reducir o Mitigar	
Compartir o transferir
Compensar
Corregir
Reducir-Controles Administrativos
Reducir-Controles de Ingeniería
Reducir- Uso de EPP Elementos de protección
Personal
Aprovechar (solo impacto ambiental positivo)</v>
          </cell>
        </row>
        <row r="71">
          <cell r="B71" t="str">
            <v>55</v>
          </cell>
          <cell r="C71" t="str">
            <v>Extremo</v>
          </cell>
          <cell r="D71" t="str">
            <v>Evitar o Eliminar
Prevenir o Sustituir
Reducir o Mitigar	
Compartir o transferir
Compensar
Corregir
Reducir-Controles Administrativos
Reducir-Controles de Ingeniería
Reducir- Uso de EPP Elementos de protección
Personal
Aprovechar (solo impacto ambiental positivo)</v>
          </cell>
        </row>
      </sheetData>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todología"/>
      <sheetName val="Ejem"/>
      <sheetName val="Identificacion"/>
      <sheetName val="Causa"/>
      <sheetName val="IMP-FRE"/>
      <sheetName val="Control"/>
      <sheetName val="Controles"/>
      <sheetName val="Mapa"/>
      <sheetName val="Plan Trata"/>
      <sheetName val="Inter com"/>
      <sheetName val="Calculos"/>
      <sheetName val="Base"/>
      <sheetName val="Impacto R. Corrupción"/>
      <sheetName val="Matriz Integral de Riesgos 2025"/>
    </sheetNames>
    <sheetDataSet>
      <sheetData sheetId="0"/>
      <sheetData sheetId="1"/>
      <sheetData sheetId="2"/>
      <sheetData sheetId="3"/>
      <sheetData sheetId="4"/>
      <sheetData sheetId="5"/>
      <sheetData sheetId="6"/>
      <sheetData sheetId="7"/>
      <sheetData sheetId="8"/>
      <sheetData sheetId="9"/>
      <sheetData sheetId="10"/>
      <sheetData sheetId="11">
        <row r="4">
          <cell r="B4" t="str">
            <v xml:space="preserve">Transparencia e integridad </v>
          </cell>
        </row>
        <row r="34">
          <cell r="G34" t="str">
            <v>Fuerte</v>
          </cell>
        </row>
        <row r="35">
          <cell r="G35" t="str">
            <v>Moderado</v>
          </cell>
        </row>
        <row r="36">
          <cell r="G36" t="str">
            <v>Debil</v>
          </cell>
        </row>
      </sheetData>
      <sheetData sheetId="12"/>
      <sheetData sheetId="13" refreshError="1"/>
    </sheetDataSet>
  </externalBook>
</externalLink>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antevez@gmail.com" refreshedDate="45757.875244212963" createdVersion="8" refreshedVersion="8" minRefreshableVersion="3" recordCount="31" xr:uid="{41F7B907-57BB-9D47-844D-7D580E35421A}">
  <cacheSource type="worksheet">
    <worksheetSource ref="A3:AY96" sheet="Mapa"/>
  </cacheSource>
  <cacheFields count="51">
    <cacheField name="Nº" numFmtId="0">
      <sharedItems containsSemiMixedTypes="0" containsString="0" containsNumber="1" containsInteger="1" minValue="1" maxValue="31"/>
    </cacheField>
    <cacheField name="Nivel de Riesgo" numFmtId="0">
      <sharedItems/>
    </cacheField>
    <cacheField name="Objetivo Institucional / Proceso/ Producto / Activo / Actividad operativa" numFmtId="0">
      <sharedItems longText="1"/>
    </cacheField>
    <cacheField name="Objetivo específico / Activo específico / Aspecto ambiental / Tipo de peligro" numFmtId="0">
      <sharedItems longText="1"/>
    </cacheField>
    <cacheField name="Tipo de riesgo" numFmtId="0">
      <sharedItems count="2">
        <s v="Gestion"/>
        <s v="Transparencia e integridad "/>
      </sharedItems>
    </cacheField>
    <cacheField name="Descripción  Riesgo _x000a_Impacto Ambiental" numFmtId="0">
      <sharedItems longText="1"/>
    </cacheField>
    <cacheField name="Responsable del Monitoreo" numFmtId="0">
      <sharedItems count="18">
        <s v="Gestión Financiera (FIN)"/>
        <s v="Gestión Contractual (GCO)"/>
        <s v="Servicio al Ciudadano (PSC)"/>
        <s v="Gestión Documental (DOC)"/>
        <s v="Evaluacion Independiente (EVI)"/>
        <s v="Gestión Talento Humano (GTH)"/>
        <s v="Control Disciplinario Interno (CDI)"/>
        <s v="Asesoría y Defensa Jurídica (ADJ)"/>
        <s v="Gestión de Tecnologías de la Información y las Comunicaciones (GTI)"/>
        <s v="Estrategias para el Fortalecimiento Comercial de las Organizaciones Rurales (FCC)"/>
        <s v="Estructuracion y Formulación de Proyectos Integrales de Desarrollo Agropecuario y Rural (EFP)"/>
        <s v="Implementacion de Proyectos Integrales (IMP)"/>
        <s v="Fortalecimiento a la Prestación del Servicio Público de Extensión Agropecuaria (SPE)"/>
        <s v="Seguimiento y Control de los Proyectos Integrales (SCP)"/>
        <s v="Promoción y Apoyo a la Asociatividad (PAP)"/>
        <s v="Evaluacion, Calificación y Cofinanciación de Proyectos Integrales (ECPI)"/>
        <s v="Gestion de las Comunicaciones (COM)"/>
        <s v="Prestacion y Apoyo del Servicio Público Adecuación de Tierras (ADT)"/>
      </sharedItems>
    </cacheField>
    <cacheField name="¿Dónde se podría materializar el riesgo? " numFmtId="0">
      <sharedItems/>
    </cacheField>
    <cacheField name="GC" numFmtId="0">
      <sharedItems containsBlank="1"/>
    </cacheField>
    <cacheField name="GA" numFmtId="0">
      <sharedItems containsBlank="1"/>
    </cacheField>
    <cacheField name="SST" numFmtId="0">
      <sharedItems containsBlank="1"/>
    </cacheField>
    <cacheField name="SI" numFmtId="0">
      <sharedItems containsBlank="1"/>
    </cacheField>
    <cacheField name="GD" numFmtId="0">
      <sharedItems containsBlank="1"/>
    </cacheField>
    <cacheField name="GCI" numFmtId="0">
      <sharedItems containsBlank="1"/>
    </cacheField>
    <cacheField name="GTR" numFmtId="0">
      <sharedItems containsBlank="1"/>
    </cacheField>
    <cacheField name="GCN" numFmtId="0">
      <sharedItems containsBlank="1"/>
    </cacheField>
    <cacheField name="PYI" numFmtId="0">
      <sharedItems containsBlank="1"/>
    </cacheField>
    <cacheField name="Fuente del riesgo" numFmtId="0">
      <sharedItems/>
    </cacheField>
    <cacheField name="Grupos de Causas" numFmtId="0">
      <sharedItems longText="1"/>
    </cacheField>
    <cacheField name="Nivel de impacto" numFmtId="0">
      <sharedItems/>
    </cacheField>
    <cacheField name="Grupos de Consecuencia (Impacto)" numFmtId="0">
      <sharedItems/>
    </cacheField>
    <cacheField name="Nivel de probabilidad " numFmtId="0">
      <sharedItems/>
    </cacheField>
    <cacheField name="Probabilidad de ocurrencia" numFmtId="0">
      <sharedItems/>
    </cacheField>
    <cacheField name="Riesgo Inherente cálculo" numFmtId="0">
      <sharedItems/>
    </cacheField>
    <cacheField name="Riesgo Inherente" numFmtId="0">
      <sharedItems/>
    </cacheField>
    <cacheField name="Controles" numFmtId="0">
      <sharedItems longText="1"/>
    </cacheField>
    <cacheField name="Valor del control " numFmtId="1">
      <sharedItems containsSemiMixedTypes="0" containsString="0" containsNumber="1" minValue="80" maxValue="95"/>
    </cacheField>
    <cacheField name="Solidez de los controles" numFmtId="0">
      <sharedItems/>
    </cacheField>
    <cacheField name="Nivel de Impacto residual" numFmtId="0">
      <sharedItems/>
    </cacheField>
    <cacheField name="Nivel de probabilidad residual" numFmtId="0">
      <sharedItems/>
    </cacheField>
    <cacheField name="Riesgo Residual" numFmtId="0">
      <sharedItems/>
    </cacheField>
    <cacheField name="Nivel de Riesgo Residual" numFmtId="0">
      <sharedItems/>
    </cacheField>
    <cacheField name="Descripción" numFmtId="0">
      <sharedItems/>
    </cacheField>
    <cacheField name="Tratamiento" numFmtId="0">
      <sharedItems/>
    </cacheField>
    <cacheField name="Descripción de las actividades para implementar la opción de manejo" numFmtId="0">
      <sharedItems longText="1"/>
    </cacheField>
    <cacheField name="Soporte" numFmtId="0">
      <sharedItems longText="1"/>
    </cacheField>
    <cacheField name="Dependencia responsable" numFmtId="0">
      <sharedItems/>
    </cacheField>
    <cacheField name="Fecha de ejecución" numFmtId="14">
      <sharedItems containsSemiMixedTypes="0" containsNonDate="0" containsDate="1" containsString="0" minDate="1899-12-30T00:00:00" maxDate="2026-01-01T00:00:00"/>
    </cacheField>
    <cacheField name="Fecha del monitoreo" numFmtId="14">
      <sharedItems containsNonDate="0" containsString="0" containsBlank="1"/>
    </cacheField>
    <cacheField name="Descripción del monitoreo del control" numFmtId="0">
      <sharedItems containsNonDate="0" containsString="0" containsBlank="1"/>
    </cacheField>
    <cacheField name="Evidencia control" numFmtId="0">
      <sharedItems containsNonDate="0" containsString="0" containsBlank="1"/>
    </cacheField>
    <cacheField name="Descripción del monitoreo del Plan de Intervensión" numFmtId="0">
      <sharedItems containsNonDate="0" containsString="0" containsBlank="1"/>
    </cacheField>
    <cacheField name="Evidencia Plan de Intervensión" numFmtId="0">
      <sharedItems containsNonDate="0" containsString="0" containsBlank="1"/>
    </cacheField>
    <cacheField name="Se materializó" numFmtId="0">
      <sharedItems containsNonDate="0" containsString="0" containsBlank="1"/>
    </cacheField>
    <cacheField name="Descripción de la materialización (dónde y cómo)" numFmtId="14">
      <sharedItems containsNonDate="0" containsString="0" containsBlank="1"/>
    </cacheField>
    <cacheField name="El control o plan de intervención requiere cambio? " numFmtId="0">
      <sharedItems containsNonDate="0" containsString="0" containsBlank="1"/>
    </cacheField>
    <cacheField name="identificó riesgos nuevos?" numFmtId="0">
      <sharedItems containsNonDate="0" containsString="0" containsBlank="1"/>
    </cacheField>
    <cacheField name="Descripción del cambio o del riesgo nuevo" numFmtId="0">
      <sharedItems containsNonDate="0" containsString="0" containsBlank="1"/>
    </cacheField>
    <cacheField name="Fecha de revisión" numFmtId="14">
      <sharedItems containsNonDate="0" containsString="0" containsBlank="1"/>
    </cacheField>
    <cacheField name="Observaciones " numFmtId="0">
      <sharedItems containsNonDate="0" containsString="0" containsBlank="1"/>
    </cacheField>
    <cacheField name="Recomendaciones"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1">
  <r>
    <n v="31"/>
    <s v="Táctico - Procesos"/>
    <s v="Planear, ejecutar y hacer seguimiento presupuestal a_x000a_los recursos apropiados de la ADR."/>
    <s v="Realizar la verificación de la_x000a_información y efectuar los pagos "/>
    <x v="0"/>
    <s v="Posibilidad de afectación económica por requerimiento (imposición de sanciones y/o intereses) de la DIAN o entes territoriales donde se pagan impuestos a nivel Nacional, distrital, departamental o municipal, debido a la inadecuada e inoportuna presentación y pago de las obligaciones tributarias."/>
    <x v="0"/>
    <s v="Sede Central yUTT"/>
    <s v="X"/>
    <m/>
    <m/>
    <s v="X"/>
    <s v="X"/>
    <m/>
    <m/>
    <m/>
    <m/>
    <s v="Procedimiento"/>
    <s v="A3 Fallas deliberadas o involuntarias (Error involuntario humano )_x000a_A22 Ausencia en el seguimiento de responsabilidades (Falta o inadecuado acompañamiento en los servicios)_x000a_F1 Información no disponible o incompleta_x000a_F2 Información no confiable_x000a_"/>
    <s v="2.  BAJA"/>
    <s v="Genera Incremento de costos menos del 5% _x000a_Genera variación Mayor o igual al 0.5% y menor al 5 % del presupuesto de la entidad"/>
    <s v="3.  MODERADA"/>
    <s v="La actividad que conlleva al riesgo se  ejecuta 24 a 500 veces por año"/>
    <s v="23"/>
    <s v="Tolerable"/>
    <s v="1. El contador mensualmente, con el fin de validar la información y firmar. Verifica que toda la información de los formularios sea coherente con la registrada en las bases de datos. En caso de encontrar algún error se hace la devolución física o electrónica al profesional que genero el formulario para subsanar y posteriormente presentarlo. Evidencias: Formulario presentado. _x000a_2. El responsable designado mensualmente, realiza presentación y pago oportuno de las obligaciones tributarias. Verifica el cumplimiento de las fechas establecidas en el cronograma teniendo en cuenta el calendario tributario de la vigencia. En caso de encontrar inconsistencias en el cumplimiento del cronograma, se  genera una alerta por correo al contador del área financiera para que proceda con el cumplimiento del cronograma. Evidencias: Relacion de las declaraciones presentadas _x000a_3. "/>
    <n v="90"/>
    <s v="Fuerte"/>
    <s v="1. MUY BAJA"/>
    <s v="1. MUY BAJA"/>
    <s v="11"/>
    <s v="Aceptable"/>
    <s v="Aceptar o Asumir_x000a_Compensar_x0009__x000a_Corregir_x000a_Aprovechar (solo impacto ambiental positivo)"/>
    <s v="Reducir o Mitigar"/>
    <s v="1. Notificar al Secretario General para proceder al pago _x000a_2. Notificar de cambios en los lineamientos de pago y presentación de impuestos cuando aplique _x000a_3. "/>
    <s v="1. Comunicación Oficial _x000a_2. Comunicación Oficial _x000a_3. "/>
    <s v="1. Profesional responsable _x000a_2. Profesional responsable _x000a_3. "/>
    <d v="2025-12-31T00:00:00"/>
    <m/>
    <m/>
    <m/>
    <m/>
    <m/>
    <m/>
    <m/>
    <m/>
    <m/>
    <m/>
    <m/>
    <m/>
    <m/>
  </r>
  <r>
    <n v="30"/>
    <s v="Táctico - Procesos"/>
    <s v="Planear, ejecutar y hacer seguimiento presupuestal a_x000a_los recursos apropiados de la ADR."/>
    <s v="Realizar el análisis de los saldos, preparar y presentar los Estados Financieros e informe de ejecución presupuestal de la vigencia."/>
    <x v="0"/>
    <s v="Posibilidad de afectación reputacional por omisión y/o inconsistencias en la información financiera generada no razonable con la realidad económica de la entidad, debido a la inoportuna y/o incompleta entrega de información por parte de las diferentes áreas de la entidad"/>
    <x v="0"/>
    <s v="Infromación Financiera"/>
    <s v="X"/>
    <m/>
    <m/>
    <s v="X"/>
    <s v="X"/>
    <m/>
    <m/>
    <m/>
    <m/>
    <s v="Procedimiento"/>
    <s v="A4 Ausencia de compromiso_x000a_A19 Demora en la toma de decisiones por parte de las personas (Demoras generadas por las personas)_x000a_B3 Demora en la entrega de documentos y/o información_x000a_"/>
    <s v="2.  BAJA"/>
    <s v="Genera Incremento de costos menos del 5% _x000a_Genera variación Mayor o igual al 0.5% y menor al 5 % del presupuesto de la entidad"/>
    <s v="3.  MODERADA"/>
    <s v="La actividad que conlleva al riesgo se  ejecuta 24 a 500 veces por año"/>
    <s v="23"/>
    <s v="Tolerable"/>
    <s v="1. Los profesionales designados trimestralmente, revisan que la información suministrada por las areas sea veridicada, concilian la información financiera con las diferentes áreas proveedoras de la información. En caso de encontrar alguna diferencia, se envia correo electronico solicitando aclaración del tema. Evidencias: Soportes de las conciliaciones y algunos casos actas. _x000a_2. El contador trimestralmente, verifica que los estados financieros sean fidedignos con la situación financiera de la entidad. Realiza la revisión y aprueba las conciliaciones realizadas con las áreas. En caso de inconsistencia se envía correo electrónico al Profesional que realizó la conciliación informando el ajuste pertinente. Evidencias: Conciliación o actas  _x000a_3. "/>
    <n v="85"/>
    <s v="Fuerte"/>
    <s v="1. MUY BAJA"/>
    <s v="1. MUY BAJA"/>
    <s v="11"/>
    <s v="Aceptable"/>
    <s v="Aceptar o Asumir_x000a_Compensar_x0009__x000a_Corregir_x000a_Aprovechar (solo impacto ambiental positivo)"/>
    <s v="Reducir o Mitigar"/>
    <s v="1. Socializar los lineamientos de la circular de envio de información al area financiera o contable (cuando se requiera) _x000a_2. Se realiza un ajuste contable en la conciliación del periodo siguiente _x000a_3. "/>
    <s v="1. Llista de Asistencia _x000a_2. Soporte del ajuste _x000a_3. "/>
    <s v="1. Profesional designado _x000a_2. Profesional designado _x000a_3. "/>
    <d v="2025-12-31T00:00:00"/>
    <m/>
    <m/>
    <m/>
    <m/>
    <m/>
    <m/>
    <m/>
    <m/>
    <m/>
    <m/>
    <m/>
    <m/>
    <m/>
  </r>
  <r>
    <n v="29"/>
    <s v="Táctico - Procesos"/>
    <s v="Planificar, dirigir, coordinar y adelantar la ejecución de la fase precontractual de los contratos con el fin de llevar a cabo la ejecución de los proyectos de inversión y los gastos para el funcionamiento de la AGENCIA DE DESARROLLO RURAL, así como adelantar los demás actos contractuales de los procesos de selección de la Agencia, a través del cumplimiento del marco normativo vigente."/>
    <s v="Verificar que los bienes y/o servicios a adquirir se encuentren contemplados en el plan anual de adquisiciones."/>
    <x v="0"/>
    <s v="Posibilidad de afectación reputacional por la celebración de contratos que no atiendan las necesidades de la ADR, como consecuencia de una ineficiente planeación en la identificación de los bienes y servicios a adquirir."/>
    <x v="1"/>
    <s v="Todos los procesos contractuales "/>
    <s v="X"/>
    <m/>
    <m/>
    <m/>
    <m/>
    <m/>
    <s v="X"/>
    <m/>
    <s v="X"/>
    <s v="Procedimientos"/>
    <s v="A2 Entrenamiento/ conocimiento o competencia insuficiente (Falta de conocimientos o formación)_x000a_A3 Fallas deliberadas o involuntarias (Error involuntario humano )_x000a_A8 Desconocimiento de los procedimientos y el marco normativo (Por desconocimiento de un procedimiento, metodologías, necesidades y/o normativa)( Falta de conocimientos o formación)_x000a_A17 Incumplimiento en la aplicación de lineamientos / directrices / manuales / metodologías / procedimientos_x000a_A19 Demora en la toma de decisiones por parte de las personas (Demoras generadas por las personas)_x000a_A24 Ocultamiento o eliminación de información_x000a_B1 Por ausencia de estandarización del procedimiento (incluye manualidad)_x000a_B3 Demora en la entrega de documentos y/o información_x000a_B4 Limitadas Capacidades Institucionales (Cobertura, Técnica y Económica)_x000a_B6 Falta de planeación  _x000a_B11 Falta de análisis adecuado en la información_x000a_"/>
    <s v="3.  MODERADA"/>
    <s v="Afecta resultados del proceso_x000a_Incumplimientos que generan reprocesos_x000a_Afecta entre 1 y 2 componentes SIG (riesgo repercutido)"/>
    <s v="2.  BAJA"/>
    <s v="La actividad que conlleva al riesgo se ejecuta entre 3-24 veces por año"/>
    <s v="32"/>
    <s v="Tolerable"/>
    <s v="1. Cada vez que se requiera, el comité estructurador y evaluador (Técnica, Jurídica y Financiera) verifica los criterios establecidos en el pliego de condiciones o su equivalente de conformidad a la modalidad de contratación, con el fin de comparar y evaluar de forma objetiva las propuestas presentadas dentro del proceso de selección, cuyo resultado queda registrado en un informe que da cuenta de la oferta más favorable. Si hay observaciones dicho comité las atiende y las publica en el SECOP.  _x000a_2.  _x000a_3. "/>
    <n v="95"/>
    <s v="Fuerte"/>
    <s v="1. MUY BAJA"/>
    <s v="1. MUY BAJA"/>
    <s v="11"/>
    <s v="Aceptable"/>
    <s v="Aceptar o Asumir_x000a_Compensar_x0009__x000a_Corregir_x000a_Aprovechar (solo impacto ambiental positivo)"/>
    <s v="ACEPTAR Y ASUMIR"/>
    <s v="1. N/A _x000a_2.  _x000a_3. "/>
    <s v="1. N/A _x000a_2.  _x000a_3. "/>
    <s v="1. N/A _x000a_2.  _x000a_3. "/>
    <d v="1899-12-30T00:00:00"/>
    <m/>
    <m/>
    <m/>
    <m/>
    <m/>
    <m/>
    <m/>
    <m/>
    <m/>
    <m/>
    <m/>
    <m/>
    <m/>
  </r>
  <r>
    <n v="28"/>
    <s v="Táctico - Procesos"/>
    <s v="Planificar, dirigir, coordinar y adelantar la ejecución de la fase precontractual de los contratos con el fin de llevar a cabo la ejecución de los proyectos de inversión y los gastos para el funcionamiento de la AGENCIA DE DESARROLLO RURAL, así como adelantar los demás actos contractuales de los procesos de selección de la Agencia, a través del cumplimiento del marco normativo vigente."/>
    <s v="Gestionar actividades para la celebración de contratos y convenios"/>
    <x v="0"/>
    <s v="Posibilidad de afectación reputacional por perdida de soportes documentales (fisicos y digitales) que hacen parte del expediente contractual que reposa en el archivo de gestión, debido a la ausencia de controles que identifiquen el flujo de la documentación."/>
    <x v="1"/>
    <s v="Todos los procesos contractuales"/>
    <s v="X"/>
    <m/>
    <m/>
    <s v="X"/>
    <s v="X"/>
    <m/>
    <s v="X"/>
    <m/>
    <m/>
    <s v="Procedimientos "/>
    <s v="A2 Entrenamiento/ conocimiento o competencia insuficiente (Falta de conocimientos o formación)_x000a_A8 Desconocimiento de los procedimientos y el marco normativo (Por desconocimiento de un procedimiento, metodologías, necesidades y/o normativa)( Falta de conocimientos o formación)_x000a_A17 Incumplimiento en la aplicación de lineamientos / directrices / manuales / metodologías / procedimientos_x000a_B1 Por ausencia de estandarización del procedimiento (incluye manualidad)_x000a_B5 Ausencia de herramientas y/o mecanismos para seguimiento y control_x000a_"/>
    <s v="3.  MODERADA"/>
    <s v="Afecta resultados del proceso_x000a_Incumplimientos que generan reprocesos_x000a_Afecta entre 1 y 2 componentes SIG (riesgo repercutido)"/>
    <s v="2.  BAJA"/>
    <s v="La actividad que conlleva al riesgo se ejecuta entre 3-24 veces por año"/>
    <s v="32"/>
    <s v="Tolerable"/>
    <s v="1. El profesional encargado del archivo de Gestión en la Vicepresidencia de Gestión Contractual, diligencia el formato de préstamo o consulta de documentos cada vez que algún usuario requiera de la consulta de la información documental del expediente contractual, con el fin de evitar su pérdida. Si hay observaciones se insta al usuario que requirió el documento para que sea devuelto de manera inmediata. _x000a_2.  _x000a_3. "/>
    <n v="90"/>
    <s v="Fuerte"/>
    <s v="1. MUY BAJA"/>
    <s v="1. MUY BAJA"/>
    <s v="11"/>
    <s v="Aceptable"/>
    <s v="Aceptar o Asumir_x000a_Compensar_x0009__x000a_Corregir_x000a_Aprovechar (solo impacto ambiental positivo)"/>
    <s v="ACEPTAR Y ASUMIR"/>
    <s v="1. N/A _x000a_2.  _x000a_3. "/>
    <s v="1. N/A _x000a_2.  _x000a_3. "/>
    <s v="1. N/A _x000a_2.  _x000a_3. "/>
    <d v="1899-12-30T00:00:00"/>
    <m/>
    <m/>
    <m/>
    <m/>
    <m/>
    <m/>
    <m/>
    <m/>
    <m/>
    <m/>
    <m/>
    <m/>
    <m/>
  </r>
  <r>
    <n v="27"/>
    <s v="Táctico - Procesos"/>
    <s v="Planificar, dirigir, coordinar y adelantar la ejecución de la fase precontractual de los contratos con el fin de llevar a cabo la ejecución de los proyectos de inversión y los gastos para el funcionamiento de la AGENCIA DE DESARROLLO RURAL, así como adelantar los demás actos contractuales de los procesos de selección de la Agencia, a través del cumplimiento del marco normativo vigente."/>
    <s v="Gestionar actividades para la celebración de contratos y convenios"/>
    <x v="0"/>
    <s v="Posibilidad de afectación reputacional por seleccionar a un oferente que no corresponde al más idóneo para satisfacer las necesidades de la entidad en el marco del objeto contractual, debido a una inadecuada verificación y revisión de los requisitos y documentos; así como la evaluación subjetiva de las propuestas presentadas."/>
    <x v="1"/>
    <s v="Todos los procesos contractuales"/>
    <s v="X"/>
    <m/>
    <m/>
    <m/>
    <m/>
    <m/>
    <s v="X"/>
    <m/>
    <s v="X"/>
    <s v="Procedimientos"/>
    <s v="A17 Incumplimiento en la aplicación de lineamientos / directrices / manuales / metodologías / procedimientos_x000a_A20 Intereses económicos y políticos del personal o particulares_x000a_B1 Por ausencia de estandarización del procedimiento (incluye manualidad)_x000a_B5 Ausencia de herramientas y/o mecanismos para seguimiento y control_x000a_B11 Falta de análisis adecuado en la información_x000a_"/>
    <s v="3.  MODERADA"/>
    <s v="Afecta resultados del proceso_x000a_Incumplimientos que generan reprocesos_x000a_Afecta entre 1 y 2 componentes SIG (riesgo repercutido)"/>
    <s v="4.  ALTA"/>
    <s v="La actividad que conlleva al riesgo se   ejecuta 500 a 5000 veces por año"/>
    <s v="34"/>
    <s v="Importante"/>
    <s v="1. Cada vez que se requiera, el comité estructurador y evaluador (Técnica, Jurídica y Financiera) verifica los criterios establecidos en el pliego de condiciones o su equivalente de conformidad a la modalidad de contratación, con el fin de comparar y evaluar de forma objetiva las propuestas presentadas dentro del proceso de selección, cuyo resultado queda registrado en un informe que da cuenta de la oferta más favorable. Si hay observaciones dicho comité las atiende y las publica en el SECOP. _x000a_2.  _x000a_3. "/>
    <n v="95"/>
    <s v="Fuerte"/>
    <s v="1. MUY BAJA"/>
    <s v="1. MUY BAJA"/>
    <s v="11"/>
    <s v="Aceptable"/>
    <s v="Aceptar o Asumir_x000a_Compensar_x0009__x000a_Corregir_x000a_Aprovechar (solo impacto ambiental positivo)"/>
    <s v="ACEPTAR Y ASUMIR"/>
    <s v="1. N/A _x000a_2.  _x000a_3. "/>
    <s v="1. N/A _x000a_2.  _x000a_3. "/>
    <s v="1. N/A _x000a_2.  _x000a_3. "/>
    <d v="1899-12-30T00:00:00"/>
    <m/>
    <m/>
    <m/>
    <m/>
    <m/>
    <m/>
    <m/>
    <m/>
    <m/>
    <m/>
    <m/>
    <m/>
    <m/>
  </r>
  <r>
    <n v="26"/>
    <s v="Táctico - Procesos"/>
    <s v="Planificar, dirigir, coordinar y adelantar la ejecución de_x000a_la fase precontractual de los contratos con el fin de_x000a_llevar a cabo la ejecución de los proyectos de inversión_x000a_y los gastos para el funcionamiento de la AGENCIA DE_x000a_DESARROLLO RURAL"/>
    <s v="Gestionar actividades para la_x000a_celebración de contratos y convenios"/>
    <x v="1"/>
    <s v="Posibilidad de favorecimiento propio o frente a terceros, solicitando o aceptando dádivas en cualquier etapa del proceso de contratación."/>
    <x v="1"/>
    <s v="Todos los procesos"/>
    <s v="X"/>
    <m/>
    <m/>
    <m/>
    <m/>
    <m/>
    <s v="X"/>
    <m/>
    <s v="X"/>
    <s v="Procedimiento"/>
    <s v="A10 Abuso de poder y autoridad_x000a_A12 Falta de responsabilidad ante lo público y ética profesional (Falta de ética profesional)_x000a_A21 Presión que pudiese ejercer un tercero_x000a_O1 Acción u omisión _x000a_O2 Uso del poderO3 Desviar la gestión de lo público_x000a_O4 Beneficio Privado_x000a_O5 Beneficio de un tercero_x000a_"/>
    <s v="5. MUY ALTA"/>
    <s v="Responder afirmativamente  de DOCE A  DIECINUEVE preguntas genera un impacto CATASTRÓFICO"/>
    <s v="4.  ALTA"/>
    <s v="La actividad que conlleva al riesgo se   ejecuta 500 a 5000 veces por año"/>
    <s v="54"/>
    <s v="Extremo"/>
    <s v="1. Los profesionales designados de la Vicepresidencia de Gestión Contractual, cada vez que se requiera para todos los procesos, realizan la verificación de las evaluaciones de los Comités estructuradores y evaluadores de los procesos, con el fin de que se cumplan con el lleno de los requisitos exigidos. En caso de cumplir con los requisitos continua con el proceso, en caso de no cumplimiento se hacen las observaciones por medio de reuniones o socializaciones respectivas con los integrantes de los comités, para hacer las correcciones respectivas, previa publicación en el SECOP II. Evidencia Publicaciones del SECOP II _x000a_2. Cada vez que se requiera, los profesionales del comité estructurador y verificador, someteran a consideración los Procesos de Contratación ante el Comité de Contratación de la ADR, con el fin de aprobar la conveniencia y viabilidad de adelantarlos. Si hay observaciones por parte del Comité de Contratación,el comite estructurador y verificador realiza los respectivos ajustes para subsanarlas dentro de los términos de ley y las respuestas son públicadas en el Portal de Contratación SECOP II. Evidencia Publicaciones del SECOP II. _x000a_3. "/>
    <n v="90"/>
    <s v="Fuerte"/>
    <e v="#N/A"/>
    <s v="1. MUY BAJA"/>
    <s v="51"/>
    <s v="Tolerable"/>
    <s v="Reducir-Controles Administrativos_x0009__x000a_Reducir-Controles de Ingeniería_x0009__x000a_Reducir- Uso de EPP Elementos de protección Personal_x0009__x000a_Reducir o Mitigar_x000a_Aceptar o Asumir_x000a_Compensar_x0009__x000a_Corregir_x000a_Aprovechar (solo impacto ambiental positivo)"/>
    <s v="Reducir o Mitigar"/>
    <s v="1. Realizar reuniones de seguimiento de manera trimestral,  al interior de la dependencia con el fin de fortalecer los puntos de control dentro del proceso _x000a_2. Socialización de los lineamientos y directrices del proceso enmarcados en la planeación Estratégica y objetivos de la ADR, de manera semestral  _x000a_3. "/>
    <s v="1. presentaciones y/o listados de asistencia. _x000a_2. presentaciones y/o listados de asistencia. _x000a_3. "/>
    <s v="1. Los profesionales de la VGC _x000a_2. Los profesionales de la VGC _x000a_3. "/>
    <d v="2025-12-31T00:00:00"/>
    <m/>
    <m/>
    <m/>
    <m/>
    <m/>
    <m/>
    <m/>
    <m/>
    <m/>
    <m/>
    <m/>
    <m/>
    <m/>
  </r>
  <r>
    <n v="25"/>
    <s v="Táctico - Procesos"/>
    <s v="Planear, ejecutar y hacer seguimiento presupuestal a_x000a_los recursos apropiados de la ADR."/>
    <s v="Realizar la verificación de la_x000a_información y efectuar los pagos"/>
    <x v="0"/>
    <s v="Posibilidad de afectación económica al generar un pago doble por falla en el registro, control y revisión del numero de radicado y los soportes correspondientes, debido a error involuntario humano dada la manualidad del proceso, cantidad de tramites y falta de herramientas tecnológicas"/>
    <x v="0"/>
    <s v="Todas las transacciones"/>
    <s v="X"/>
    <m/>
    <m/>
    <s v="X"/>
    <s v="X"/>
    <m/>
    <m/>
    <m/>
    <m/>
    <s v="Proecedimiento"/>
    <s v="A3 Fallas deliberadas o involuntarias (Error involuntario humano )_x000a_B1 Por ausencia de estandarización del procedimiento (incluye manualidad)_x000a_E12 Ausencia de los sistemas de información_x000a_E13 Falencias en el desarrollo de software_x000a_"/>
    <s v="1.  MUY BAJA"/>
    <s v="Genera afectación económica pero no se tienen datos para cuantificar._x000a_Genera  pérdidas financieras insignificantes Genera variaciones de Hasta 0.5% del presupuesto de la entidad"/>
    <s v="3.  MODERADA"/>
    <s v="El evento puede ocurrir mensualmente "/>
    <s v="13"/>
    <s v="Tolerable"/>
    <s v="1. Los profesionales designados del área financiera cada vez que se requiera, con el fin de controlar la duplicidad del registro y de pagode los tramites que se realizan por ORFEO, registran a través de la herramienta ofimática establecida, la información correspondiente a la solicitud de pago recibida. Si se encuentra duplicidad en la radicación a través de ORFEO, se envía correo con la observación pertinente para su debida corrección y devolución. Evidencias: Correos electrónicos e historial de ORFEO _x000a_2. Los profesionales designados del área financiera diariamente, validan que no existan registros de ordenes de pago dobles a pagar. Teniendo en cuenta el listado de ordenes de pago en excel acumulado del mes, el cual se alimenta diariamente con la información descargada del SIIF Nación II, verifica con validación de datos duplicados los cuales se revisan manualmente uno a uno. Si se encuentra un registro de orden de pago doble a pagar se anula uno de los registros. Evidencias: listado de ordenes de pago  _x000a_3. "/>
    <n v="90"/>
    <s v="Fuerte"/>
    <s v="1. MUY BAJA"/>
    <s v="1. MUY BAJA"/>
    <s v="11"/>
    <s v="Aceptable"/>
    <s v="Aceptar o Asumir_x000a_Compensar_x0009__x000a_Corregir_x000a_Aprovechar (solo impacto ambiental positivo)"/>
    <s v="ACEPTAR Y ASUMIR"/>
    <s v="1. NA _x000a_2.  _x000a_3. "/>
    <s v="1. NA _x000a_2.  _x000a_3. "/>
    <s v="1. NA _x000a_2.  _x000a_3. "/>
    <d v="1899-12-30T00:00:00"/>
    <m/>
    <m/>
    <m/>
    <m/>
    <m/>
    <m/>
    <m/>
    <m/>
    <m/>
    <m/>
    <m/>
    <m/>
    <m/>
  </r>
  <r>
    <n v="24"/>
    <s v="Táctico - Procesos"/>
    <s v="Asesorar y orientar a los Ciudadanos, organizaciones y grupos de valor, mediante los distintos canales de servicio dispuestos por la Agencia de Desarrollo Rural, así como responder en términos de ley a las peticiones, quejas,_x000a_reclamos, sugerencias y denuncias recibidas."/>
    <s v="Recibir, asesorar, resolver, caracterizar y documentar en_x000a_el sistema, los requerimientos de los ciudadanos,_x000a_organizaciones y/o grupos de valor, tanto en la sede_x000a_central como en las Unidades Técnicas Territoriales,_x000a_mediante los distintos canales de atención dispuestos por_x000a_la Agencia de Desarrollo Rural y cumpliendo los_x000a_procedimientos definidos para el proceso."/>
    <x v="0"/>
    <s v="Posibilidad de afectación reputacional de la Agencia o perdida de credibilidad, por la inadecuada asesoría u orientación brindada a los ciudadano, usuarios y partes interesadas; y/o la falta de atención de los canales presencial, telefónico y chat, debido al desconocimiento de la oferta institucional."/>
    <x v="2"/>
    <s v="Sede Central y UTT"/>
    <s v="X"/>
    <m/>
    <m/>
    <s v="X"/>
    <s v="X"/>
    <s v="X"/>
    <m/>
    <m/>
    <m/>
    <s v="Procedimiento_x000a_Personal"/>
    <s v="A2 Entrenamiento/ conocimiento o competencia insuficiente (Falta de conocimientos o formación)_x000a_A8 Desconocimiento de los procedimientos y el marco normativo (Por desconocimiento de un procedimiento, metodologías, necesidades y/o normativa)( Falta de conocimientos o formación)_x000a_"/>
    <s v="2.  BAJA"/>
    <s v="Afecta resultados del proceso_x000a_Incumplimientos que no generan reprocesos"/>
    <s v="4.  ALTA"/>
    <s v="La actividad que conlleva al riesgo se   ejecuta 500 a 5000 veces por año"/>
    <s v="24"/>
    <s v="Importante"/>
    <s v="1. Una vez realizada la asesoría por los diferentes canales (presencial, telefónico, chat), el colaborador designado por la Agencia consulta al ciudadano si quiere responder de manera inmediata una encuesta, con el propósito de evaluar la calidad de la orientación y/o asesoría recibida, información que se registra en el aplicativo de registro de asesorias al ciudadano; posteriormente, el profesional designado revisa el resultado de las encuestas practicadas durante el mes, y en caso de evidenciar insatisfacción del ciudadano, se realiza contacto de forma telefónica al ciudadano para ampliar la información y poder tomar las acciones del caso con el servidor público y/o contratista que dio la asesoría. Evidencia: Estadísticas mensuales ingresadas en el Registro de Ciudadanos _x000a_2. El Servidor público y/o contratista responsable en la sede central, semestralmente coordina sesiones de conocimiento con las áreas misionales, teniendo como propósito fortalecer las competencias del equipo que realiza la asesoría y/u orientación a los ciudadanos sobre la oferta institucional, tanto en la sede central como en las UTT´s. En caso de detectar debilidades en el conocimiento se solicita capacitación adicional a la dependencia misional responsable. Evidencia: Listas de asistencia. _x000a_3. "/>
    <n v="90"/>
    <s v="Fuerte"/>
    <s v="1. MUY BAJA"/>
    <s v="1. MUY BAJA"/>
    <s v="11"/>
    <s v="Aceptable"/>
    <s v="Aceptar o Asumir_x000a_Compensar_x0009__x000a_Corregir_x000a_Aprovechar (solo impacto ambiental positivo)"/>
    <s v="ACEPTAR Y ASUMIR"/>
    <s v="1. NA _x000a_2.  _x000a_3. "/>
    <s v="1. NA _x000a_2.  _x000a_3. "/>
    <s v="1. NA _x000a_2.  _x000a_3. "/>
    <d v="1899-12-30T00:00:00"/>
    <m/>
    <m/>
    <m/>
    <m/>
    <m/>
    <m/>
    <m/>
    <m/>
    <m/>
    <m/>
    <m/>
    <m/>
    <m/>
  </r>
  <r>
    <n v="23"/>
    <s v="Táctico - Procesos"/>
    <s v="Diseñar la estrategia para la organización, distribución, custodia,_x000a_consulta y conservación de los documentos producidos por la ADR y_x000a_administración del fondo acumulado"/>
    <s v="Realizar la gestión para clasificar, ordenar, describir y_x000a_colocar a servicio de consulta los archivos de la ADR_x000a_de manera física o contemplando recursos_x000a_tecnológicos"/>
    <x v="0"/>
    <s v="Posibilidad de afectación reputacional por pérdida o afectación parcial o total de la información física y digital en el momento de las  transferencias primarias en la ADR."/>
    <x v="3"/>
    <s v=" Sede Central y UTT"/>
    <s v="X"/>
    <m/>
    <m/>
    <s v="X"/>
    <s v="X"/>
    <s v="X"/>
    <m/>
    <m/>
    <m/>
    <s v="Procedimiento"/>
    <s v="B3 Demora en la entrega de documentos y/o información_x000a_F12 Almacenamiento y/o traslado inseguro_x000a_"/>
    <s v="3.  MODERADA"/>
    <s v="Afecta resultados del proceso_x000a_Incumplimientos que generan reprocesos_x000a_Afecta entre 1 y 2 componentes SIG (riesgo repercutido)"/>
    <s v="3.  MODERADA"/>
    <s v="La actividad que conlleva al riesgo se  ejecuta 24 a 500 veces por año"/>
    <s v="33"/>
    <s v="Tolerable"/>
    <s v="1. Cada vez que se genere una transferencia de documentación al Archivo central, el personal designado de Gestión Documental realiza la verificación conforme al inventario documental (FUID) al momento de la recepción para su ingreso al archivo central, con el fin que cumpla con las condiciones archivísticas. Si se presenta inconsistencias se solicita la corrección inmediata. La evidencia es: Acta de transferencia. _x000a_2.  _x000a_3. "/>
    <n v="90"/>
    <s v="Fuerte"/>
    <s v="1. MUY BAJA"/>
    <s v="1. MUY BAJA"/>
    <s v="11"/>
    <s v="Aceptable"/>
    <s v="Aceptar o Asumir_x000a_Compensar_x0009__x000a_Corregir_x000a_Aprovechar (solo impacto ambiental positivo)"/>
    <s v="ACEPTAR Y ASUMIR"/>
    <s v="1. NA _x000a_2.  _x000a_3. "/>
    <s v="1. NA _x000a_2.  _x000a_3. "/>
    <s v="1. NA _x000a_2.  _x000a_3. "/>
    <d v="1899-12-30T00:00:00"/>
    <m/>
    <m/>
    <m/>
    <m/>
    <m/>
    <m/>
    <m/>
    <m/>
    <m/>
    <m/>
    <m/>
    <m/>
    <m/>
  </r>
  <r>
    <n v="22"/>
    <s v="Táctico - Procesos"/>
    <s v="Evaluar de forma independiente y objetiva el sistema de control interno, la gestión integral del riesgo y el gobierno corporativo"/>
    <s v="Ejecución de los trabajos de aseguramiento contemplados en el Plan Anual de Auditoría de la Oficina de Control Interno y comunicación de los resultados a las partes interesadas"/>
    <x v="0"/>
    <s v="Posibilidad de afectación reputacional por incumplimiento en la formulación, aprobación y/o ejecución del Plan Anual de Auditoría de la Oficina de Control Interno de la ADR, debido a la insuficiencia de recursos para su ejecución"/>
    <x v="4"/>
    <s v="Todo el programa de auditorias"/>
    <s v="X"/>
    <m/>
    <m/>
    <m/>
    <s v="X"/>
    <s v="X"/>
    <m/>
    <m/>
    <m/>
    <s v="Procedimiento"/>
    <s v="A1 Personal insuficiente_x000a_D2 Falta de mantenimiento y/o reposición de elementos_x000a_O7Ausencia de recursos_x000a_"/>
    <s v="4.  ALTA"/>
    <s v="Afecta resultados en proyectos o Acciones estratégicas_x000a_Afecta cumplimiento de plan de acción institucional_x000a_Afecta entre 3 y 4 componentes SIG (riesgo repercutido)"/>
    <s v="1.  MUY BAJA"/>
    <s v="El evento puede ocurrir anualmente"/>
    <s v="41"/>
    <s v="Tolerable"/>
    <s v="1. Jefe de Control Interno Anualmente,verifica las necesidades de recursos (humanos, económicos, infraestructura, entre otros) requeridos para la ejecución de las actividades a incluirse en el Plan Anual de AuditoríaAplicando los lineamientos del procedimiento de &quot;Planeación anual de Auditoría&quot;, en lo que respecta a la definición de unidades auditables y recursos necesarios, con el fin de presentarlo al Comité de Coordinación del Sistema de Control Interno para aprobaciónSi hay observaciones por parte de los integrantes del CCSCI frente al Plan Anual de Auditoría, se procede a ajustar y se presenta nuevamente ante el CCSCI para su debida aprobación. Evidencias: Acta del CCSCI y Plan Anual de Auditoría. _x000a_2. Jefe de Control Interno o su delegado Mensualmente, Realiza seguimiento al cumplimiento del Plan Anual de Auditoria, con el fin de identificar posibles situaciones que afecten su ejecuciónAplicando los lineamientos del procedimiento de &quot;Planeación anual de Auditoría&quot; y de acuerdo con las posibles alertas emitidas por los lideres de auditoria, se verifica la ejecución del plan anual de auditoria.En caso de presentarse posibles situaciones que afecten su ejecución, se modifican los equipos de trabajo para no afectar el cumplimiento del Plan Anual de AuditoriaEvidencias: Seguimiento al Plan Anual de Auditoria Seguimiento al Programa de Trabajo _x000a_3. "/>
    <n v="87.5"/>
    <s v="Fuerte"/>
    <s v="2. BAJA"/>
    <s v="1. MUY BAJA"/>
    <s v="21"/>
    <s v="Aceptable"/>
    <s v="Aceptar o Asumir_x000a_Compensar_x0009__x000a_Corregir_x000a_Aprovechar (solo impacto ambiental positivo)"/>
    <s v="ACEPTAR Y ASUMIR"/>
    <s v="1. Convocar al comité de coordinación del sistema de control interno para informar sobre dicha situación y ajustar el plan basado en la realidad operativa de la Oficina _x000a_2.  _x000a_3. "/>
    <s v="1. Acta sesión comité _x000a_2.  _x000a_3. "/>
    <s v="1. Jefe Oficina de Control Interno _x000a_2.  _x000a_3. "/>
    <d v="2025-12-31T00:00:00"/>
    <m/>
    <m/>
    <m/>
    <m/>
    <m/>
    <m/>
    <m/>
    <m/>
    <m/>
    <m/>
    <m/>
    <m/>
    <m/>
  </r>
  <r>
    <n v="21"/>
    <s v="Táctico - Procesos"/>
    <s v="Evaluar de forma independiente y objetiva el sistema de control interno, la gestión integral del riesgo y el gobierno corporativo"/>
    <s v="Ejecución de los trabajos de aseguramiento contemplados en el Plan Anual de Auditoría de la Oficina de Control Interno y comunicación de los resultados a las partes interesadas"/>
    <x v="0"/>
    <s v="Posibilidad de afectación reputacional por errores e inexactitudes en la ejecución de las auditorias y seguimientos debido al desconocimiento o inadecuada aplicación de los procedimientos y/o metodologías existentes por parte de los auditores."/>
    <x v="4"/>
    <s v="Todo el programa de auditoría"/>
    <s v="X"/>
    <m/>
    <m/>
    <m/>
    <s v="X"/>
    <s v="X"/>
    <m/>
    <m/>
    <m/>
    <s v="Procedimiento"/>
    <s v="A2 Entrenamiento/ conocimiento o competencia insuficiente (Falta de conocimientos o formación)_x000a_A8 Desconocimiento de los procedimientos y el marco normativo (Por desconocimiento de un procedimiento, metodologías, necesidades y/o normativa)( Falta de conocimientos o formación)_x000a_A17 Incumplimiento en la aplicación de lineamientos / directrices / manuales / metodologías / procedimientos_x000a_A22 Ausencia en el seguimiento de responsabilidades (Falta o inadecuado acompañamiento en los servicios)_x000a_"/>
    <s v="3.  MODERADA"/>
    <s v="Afecta resultados del proceso_x000a_Incumplimientos que generan reprocesos_x000a_Afecta entre 1 y 2 componentes SIG (riesgo repercutido)"/>
    <s v="3.  MODERADA"/>
    <s v="La actividad que conlleva al riesgo se  ejecuta 24 a 500 veces por año"/>
    <s v="33"/>
    <s v="Tolerable"/>
    <s v="1. El profesional designado por el Jefe de la Oficina de Control Interno cuando inicia un trabajo de aseguramiento, verifica que la Planeación Específica del trabajo comprenda las actividades relacionadas analizando el entendimiento de la unidad auditada. El profesional designado por el Jefe de la Oficina de Control Interno valida que el entendimiento de la Unidad Auditada a relacionarse en el F-EVI-007 Planeación de Trabajo incluya elementos tales como: evaluación preliminar de riesgos y controles, seguimiento al Plan de Mejoramiento vigente, normatividad aplicable e informes de otros componentes asociados a la unidad a auditar, entre otros; buscando se orienten al objetivo y alcance determinado. En caso de observaciones el supervisor de auditoría solicita los ajustes al F-EVI-007 Planeación de Trabajo y verifica para aprobación del Jefe de la OCI. Evidencias: Formato F-EVI-007 Planeación de Trabajo. _x000a_2. El jefe de la Oficina de Control Interno o quien este designe cada vez que se efectúe una auditoría de aseguramiento, con el fin de conocer la perspectiva de los procesos frente al desarrollo de la auditoría y el desempeño del equipo auditor designado y retroalimentar las posibles mejoras al equipo de trabajo. El profesional designado por el Jefe de la Oficina de Control Interno solicita a la unidad auditada el diligenciamiento del formato de Evaluación de la Actividad de Auditoría Interna, para el análisis del ejercicio de auditoria.  En caso de evidenciar situaciones sobre inadecuado proceder, se realiza  retroalimentación a todo el equipo adscrito a la Oficina de Control Interno y en caso de considerarlo necesario, se realizan las indagaciones correspondientes. Evidencias: F-EVI-017 Evaluación de la actividad de auditoría interna diligenciados. _x000a_3. "/>
    <n v="90"/>
    <s v="Fuerte"/>
    <s v="1. MUY BAJA"/>
    <s v="1. MUY BAJA"/>
    <s v="11"/>
    <s v="Aceptable"/>
    <s v="Aceptar o Asumir_x000a_Compensar_x0009__x000a_Corregir_x000a_Aprovechar (solo impacto ambiental positivo)"/>
    <s v="ACEPTAR Y ASUMIR"/>
    <s v="1. Socializar los procedimientos y/o metodologías existentes para el proceso de auditoria al equipo auditor_x0009_Perfil de Supervisión de Trabajos de auditoría  _x000a_2. Revisión del informe por parte de otro equipo de trabajo, diferente al que realizo el proceso de auditoría _x000a_3. "/>
    <s v="1. Perfil de Supervisión de Trabajos de auditoría  _x000a_2. Documento de Análisis del Informe. _x000a_3. "/>
    <s v="1. Listado de asistencia _x000a_Presentación&quot; _x000a_2. Jefe Oficina de Control Interno / Profesional Designado _x000a_3. "/>
    <d v="2025-12-31T00:00:00"/>
    <m/>
    <m/>
    <m/>
    <m/>
    <m/>
    <m/>
    <m/>
    <m/>
    <m/>
    <m/>
    <m/>
    <m/>
    <m/>
  </r>
  <r>
    <n v="20"/>
    <s v="Táctico - Procesos"/>
    <s v="Gerenciar el Talento Humano de la Agencia de Desarrollo Rural, planificando y desarrollando estrategias encaminadas a garantizar el mejoramiento permanente y la satisfacción laboral de los servidores públicos"/>
    <s v="Administrar y custodiar las Historias Laborales de los Servidores y Ex-servidores públicos de la ADR"/>
    <x v="0"/>
    <s v="Posibilidad de afectación reputacional por la pérdida de documentos soporte de las situaciones administrativas de ingreso, permanencia y retiro del personal de la ADR en los expedientes laborales, por la ausencia de traslado de información documental al expediente de historia laboral por parte de los Profesionales generadores de la misma en la Dirección de Talento Humano"/>
    <x v="5"/>
    <s v="Todos los procesos"/>
    <s v="X"/>
    <m/>
    <m/>
    <s v="X"/>
    <s v="X"/>
    <m/>
    <m/>
    <m/>
    <m/>
    <s v="Procedimiento"/>
    <s v="A3 Fallas deliberadas o involuntarias (Error involuntario humano )_x000a_B2 Ausencia y/o no entrega de los soportes de ejecución de actividades_x000a_B3 Demora en la entrega de documentos y/o información_x000a_"/>
    <s v="2.  BAJA"/>
    <s v="Genera acciones disciplinarias"/>
    <s v="3.  MODERADA"/>
    <s v="La actividad que conlleva al riesgo se  ejecuta 24 a 500 veces por año"/>
    <s v="23"/>
    <s v="Tolerable"/>
    <s v="1. El servidor encargado de la administración de las Historias Laborales, realiza seguimiento mensual y emite una alerta mediante correo electrónico a los miembros del Equipo de la Dirección de Talento Humano que tramitan novedades del personal para que envíen la relación de documentos que deben anexarse a las historias laborales con el respectivo anexo bien sea en físico y/o digital lo cual se resgistra en una base de datos para su trazabilidad. Si no se da cumplimiento al requerimiento, se reitera la solicitud para dejar trazabilidad de la actividad. Evidencia: Correos electrónicos  _x000a_2.  _x000a_3. "/>
    <n v="80"/>
    <s v="Moderado"/>
    <s v="1. MUY BAJA"/>
    <s v="2. BAJA"/>
    <s v="12"/>
    <s v="Aceptable"/>
    <s v="Aceptar o Asumir_x000a_Compensar_x0009__x000a_Corregir_x000a_Aprovechar (solo impacto ambiental positivo)"/>
    <s v="ACEPTAR Y ASUMIR"/>
    <s v="1. NA _x000a_2.  _x000a_3. "/>
    <s v="1. NA _x000a_2.  _x000a_3. "/>
    <s v="1. NA _x000a_2.  _x000a_3. "/>
    <d v="1899-12-30T00:00:00"/>
    <m/>
    <m/>
    <m/>
    <m/>
    <m/>
    <m/>
    <m/>
    <m/>
    <m/>
    <m/>
    <m/>
    <m/>
    <m/>
  </r>
  <r>
    <n v="19"/>
    <s v="Táctico - Procesos"/>
    <s v="Gerenciar el Talento Humano de la Agencia de Desarrollo Rural, planificando y desarrollando estrategias encaminadas a garantizar el mejoramiento permanente y la satisfacción laboral de los servidores públicos"/>
    <s v="Adelantar los trámites de ley para el nombramiento de personal por convocatoria pública, provisionalidad o encargos."/>
    <x v="0"/>
    <s v="Posibilidad de afectación económica, por ingresar un servidor sin previa afiliación a la Aseguradora de Riesgos Laborales - ARL de acuerdo a la normatividad vigente, debido a que se informa al Profesional responsable de la afiliación a la ARL, con poco tiempo de antelación con respecto a la vinculación del nuevo servidor por parte de otra Área"/>
    <x v="5"/>
    <s v="Todos los procesos"/>
    <s v="X"/>
    <m/>
    <s v="X"/>
    <m/>
    <m/>
    <m/>
    <m/>
    <m/>
    <m/>
    <s v="Procedimiento"/>
    <s v="A19 Demora en la toma de decisiones por parte de las personas (Demoras generadas por las personas)_x000a_B3 Demora en la entrega de documentos y/o información_x000a_B4 Limitadas Capacidades Institucionales (Cobertura, Técnica y Económica)_x000a_"/>
    <s v="2.  BAJA"/>
    <s v="Genera acciones disciplinarias"/>
    <s v="2.  BAJA"/>
    <s v="El evento puede ocurrir semestralmente"/>
    <s v="22"/>
    <s v="Tolerable"/>
    <s v="1. El profesional encargado de las afiliaciones a la Administradora de Riesgos Laborales, cada vez que se va a vincular un funcionario, realiza su afiliación como mínimo un día hábil antes de su vinculación, teniendo en cuenta la solicitud realizada por el profesional y/o técnico de situaciones administrativas y remite el soporte del certificado de afiliación del día anterior a la posesión, con el fin de cumplir con el requisito de asegurar al servidor ante la Administradora de Riesgos Laborales. Cuando no se ha enviado el certificado o confirmado la afiliación, el profesional y/o técnico encargado de situaciones administrativas, reiterará la solicitud hasta subsanar y de no ser posible, no se podrá realizar la vinculación del nuevo funcionario. Evidencia: Certificado de ARL _x000a_2.  _x000a_3. "/>
    <n v="90"/>
    <s v="Fuerte"/>
    <s v="1. MUY BAJA"/>
    <s v="1. MUY BAJA"/>
    <s v="11"/>
    <s v="Aceptable"/>
    <s v="Aceptar o Asumir_x000a_Compensar_x0009__x000a_Corregir_x000a_Aprovechar (solo impacto ambiental positivo)"/>
    <s v="ACEPTAR Y ASUMIR"/>
    <s v="1. NA _x000a_2.  _x000a_3. "/>
    <s v="1. NA _x000a_2.  _x000a_3. "/>
    <s v="1. NA _x000a_2.  _x000a_3. "/>
    <d v="1899-12-30T00:00:00"/>
    <m/>
    <m/>
    <m/>
    <m/>
    <m/>
    <m/>
    <m/>
    <m/>
    <m/>
    <m/>
    <m/>
    <m/>
    <m/>
  </r>
  <r>
    <n v="18"/>
    <s v="Táctico - Procesos"/>
    <s v="Gerenciar el Talento Humano de la Agencia de Desarrollo Rural, planificando y desarrollando estrategias encaminadas a garantizar el mejoramiento permanente y la satisfacción laboral de los servidores públicos"/>
    <s v="Adelantar los trámites de ley para el nombramiento de personal por convocatoria pública, provisionalidad o encargos."/>
    <x v="0"/>
    <s v="Posibilidad de afectación reputacional, debido a la fuga de conocimiento y capital intelectual, a causa de ausencia en la entrega de información de los colaboradores que se retiran de la Entidad por la constante rotación del personal a través de las actas de entrega"/>
    <x v="5"/>
    <s v="Todos los procesos"/>
    <s v="X"/>
    <m/>
    <m/>
    <s v="X"/>
    <s v="X"/>
    <s v="X"/>
    <m/>
    <s v="X"/>
    <m/>
    <s v="Procedimiento"/>
    <s v="A1 Personal insuficiente_x000a_A14 Resistencia a compartir el conocimiento específico del cargo_x000a_A18 Rotación / deserción del personal_x000a_B2 Ausencia y/o no entrega de los soportes de ejecución de actividades_x000a_B3 Demora en la entrega de documentos y/o información_x000a_"/>
    <s v="3.  MODERADA"/>
    <s v="Afecta resultados del proceso_x000a_Incumplimientos que generan reprocesos_x000a_Afecta entre 1 y 2 componentes SIG (riesgo repercutido)"/>
    <s v="2.  BAJA"/>
    <s v="La actividad que conlleva al riesgo se ejecuta entre 3-24 veces por año"/>
    <s v="32"/>
    <s v="Tolerable"/>
    <s v="1. El Profesional encargado de la Administración de Situaciones Administrativas del personal cada vez que se presente un retiro, realiza el envío y el seguimiento de los formatos (Acta de Entrega y Transferencia y Retención de Conocimiento) requeridos para realizar entrega del cargo, a los servidores que se retiran de la Entidad, con el propósito de mitigar la fuga del conocimiento en los Procesos. Si no se entrega los formatos diligenciados por parte del personal retirado, se informa al Jefe inmediato para que realice la solicitud y reciba el cargo. La Evidencia es: Acta de Entrega y Transferencia y Retención de Conocimiento del personal retirado. _x000a_2.  _x000a_3. "/>
    <n v="85"/>
    <s v="Fuerte"/>
    <s v="1. MUY BAJA"/>
    <s v="1. MUY BAJA"/>
    <s v="11"/>
    <s v="Aceptable"/>
    <s v="Aceptar o Asumir_x000a_Compensar_x0009__x000a_Corregir_x000a_Aprovechar (solo impacto ambiental positivo)"/>
    <s v="ACEPTAR Y ASUMIR"/>
    <s v="1. NA _x000a_2.  _x000a_3. "/>
    <s v="1. NA _x000a_2.  _x000a_3. "/>
    <s v="1. NA _x000a_2.  _x000a_3. "/>
    <d v="1899-12-30T00:00:00"/>
    <m/>
    <m/>
    <m/>
    <m/>
    <m/>
    <m/>
    <m/>
    <m/>
    <m/>
    <m/>
    <m/>
    <m/>
    <m/>
  </r>
  <r>
    <n v="17"/>
    <s v="Táctico - Procesos"/>
    <s v="Ejercer la función disciplinaria en la etapa de instrucción, respecto de los servidores y ex servidores públicos de la ADR a través de procedimientos que aseguren el debido proceso y garanticen el cumplimiento de la normatividad vigente."/>
    <s v="Recibir queja y/o informe_x000a_Analizar queja y/o informe_x000a_Proyecto de autos_x000a_Acopio/práctica de pruebas_x000a_Valoración probatoria_x000a_Recopilación y análisis de información"/>
    <x v="0"/>
    <s v="Posibilidad de afectacion reputacional al no ejercer  la  función disciplinaria en la etapa de instrucción dentro de los terminos establecidos, por falta de seguimiento a los procesos ."/>
    <x v="6"/>
    <s v="Todos los proceso de investigación"/>
    <s v="X"/>
    <m/>
    <m/>
    <m/>
    <m/>
    <m/>
    <s v="X"/>
    <m/>
    <m/>
    <s v="Personal"/>
    <s v="A12 Falta de responsabilidad ante lo público y ética profesional (Falta de ética profesional)_x000a_A17 Incumplimiento en la aplicación de lineamientos / directrices / manuales / metodologías / procedimientos_x000a_A22 Ausencia en el seguimiento de responsabilidades (Falta o inadecuado acompañamiento en los servicios)_x000a_"/>
    <s v="3.  MODERADA"/>
    <s v="Genera acciones disciplinarias, con posible intervención de órganos de control"/>
    <s v="2.  BAJA"/>
    <s v="La actividad que conlleva al riesgo se ejecuta entre 3-24 veces por año"/>
    <s v="32"/>
    <s v="Tolerable"/>
    <s v="1. El profesional designado del proceso de Control Disciplinario Interno trimestralmente revisará los términos dentro de la matriz de seguimiento a los procesos donde se indique la cantidad y el estado actual de los mismos. _x000a_2.  _x000a_3. "/>
    <n v="85"/>
    <s v="Fuerte"/>
    <s v="1. MUY BAJA"/>
    <s v="1. MUY BAJA"/>
    <s v="11"/>
    <s v="Aceptable"/>
    <s v="Aceptar o Asumir_x000a_Compensar_x0009__x000a_Corregir_x000a_Aprovechar (solo impacto ambiental positivo)"/>
    <s v="ACEPTAR Y ASUMIR"/>
    <s v="1. NA _x000a_2.  _x000a_3. "/>
    <s v="1. NA _x000a_2.  _x000a_3. "/>
    <s v="1. NA _x000a_2.  _x000a_3. "/>
    <d v="1899-12-30T00:00:00"/>
    <m/>
    <m/>
    <m/>
    <m/>
    <m/>
    <m/>
    <m/>
    <m/>
    <m/>
    <m/>
    <m/>
    <m/>
    <m/>
  </r>
  <r>
    <n v="16"/>
    <s v="Táctico - Procesos"/>
    <s v="Ejercer la función disciplinaria en la etapa de instrucción, respecto de los servidores y ex servidores públicos de la ADR a través de procedimientos que aseguren el debido proceso y garanticen el cumplimiento de la normatividad vigente."/>
    <s v="Recibir queja y/o informe_x000a_Analizar queja y/o informe_x000a_Proyecto de autos_x000a_Acopio/práctica de pruebas_x000a_Valoración probatoria_x000a_Recopilación y análisis de información"/>
    <x v="1"/>
    <s v="Posibilidad de realizar u omitir una conducta o proferir una decisión o acto contrario a derecho u omitir una actuación, valiéndose de su rol para beneficio propio o de un tercero"/>
    <x v="6"/>
    <s v="Todos los procesos de investigación"/>
    <s v="X"/>
    <m/>
    <m/>
    <s v="X"/>
    <s v="X"/>
    <s v="X"/>
    <s v="X"/>
    <m/>
    <m/>
    <s v="Procedimiento "/>
    <s v="A10 Abuso de poder y autoridad_x000a_A21 Presión que pudiese ejercer un tercero_x000a_A23 Manipulación de información_x000a_A24 Ocultamiento o eliminación de información_x000a_O1 Acción u omisión _x000a_O2 Uso del poderO3 Desviar la gestión de lo público_x000a_O4 Beneficio Privado_x000a_O5 Beneficio de un tercero_x000a_"/>
    <s v="3.  MODERADA"/>
    <s v="Genera acciones disciplinarias, con posible intervención de órganos de control"/>
    <s v="1.  MUY BAJA"/>
    <s v="20%"/>
    <s v="31"/>
    <s v="Aceptable"/>
    <s v="1. El profesional designado del proceso de Control Disciplinario realizara revisión trimestral de los términos dentro de la matriz de seguimiento a los procesos donde se indique la cantidad y el estado actual de los mismos. _x000a_2.  _x000a_3. "/>
    <n v="90"/>
    <s v="Fuerte"/>
    <e v="#N/A"/>
    <s v="1. MUY BAJA"/>
    <s v="31"/>
    <s v="Aceptable"/>
    <s v="Aceptar o Asumir_x000a_Compensar_x0009__x000a_Corregir_x000a_Aprovechar (solo impacto ambiental positivo)"/>
    <s v="Reducir o Mitigar"/>
    <s v="1. El encargado del proceso de instrucción debera realizar del curso &quot;Integridad, Transparencia y Lucha contra la Corrupción&quot; dictado por Funcion Publica. _x000a_2.  _x000a_3. "/>
    <s v="1. Certificado _x000a_2.  _x000a_3. "/>
    <s v="1. Responsable del área de Control Interno Disciplinario _x000a_2.  _x000a_3. "/>
    <d v="2025-12-31T00:00:00"/>
    <m/>
    <m/>
    <m/>
    <m/>
    <m/>
    <m/>
    <m/>
    <m/>
    <m/>
    <m/>
    <m/>
    <m/>
    <m/>
  </r>
  <r>
    <n v="15"/>
    <s v="Táctico - Procesos"/>
    <s v="Gerenciar el Talento Humano de la Agencia de Desarrollo Rural, planificando y desarrollando estrategias encaminadas a garantizar el mejoramiento permanente y la satisfacción laboral de los servidores públicos"/>
    <s v="Adelantar los trámites de ley para el nombramiento de personal por convocatoria pública, provisionalidad o encargos."/>
    <x v="1"/>
    <s v="Posibilidad de nombrar y posesionar ciudadanos sin el cumplimiento de los requisitos del Manual de Funciones y Competencias debido a presiones indebidas, impidiendo realizar una selección de personal efectiva e imparcial, para favorecimiento de un tercero."/>
    <x v="5"/>
    <s v="Todos los procesos"/>
    <s v="X"/>
    <m/>
    <m/>
    <m/>
    <m/>
    <s v="X"/>
    <s v="X"/>
    <m/>
    <m/>
    <s v="Procedimiento"/>
    <s v="A9 Amiguismo_x000a_A10 Abuso de poder y autoridad_x000a_A12 Falta de responsabilidad ante lo público y ética profesional (Falta de ética profesional)_x000a_O1 Acción u omisión _x000a_O2 Uso del poderO3 Desviar la gestión de lo público_x000a_O4 Beneficio Privado_x000a_O5 Beneficio de un tercero_x000a_"/>
    <s v="4.  ALTA"/>
    <s v="Responder afirmativamente de SEIS a ONCE preguntas genera un impacto MAYOR"/>
    <s v="2.  BAJA"/>
    <s v="40%"/>
    <s v="42"/>
    <s v="Tolerable"/>
    <s v="1. El servidor público de la Dirección de Talento Humano o contratista asignado y la presidencia de la ADR, cada vez que se va vincular personal para libre nombramiento y remoción y provisionalidad, con el fin de determinar el grado de adecuación del aspirante al cargo, se realiza la verificación de requisitos de formación y experiencia para el empleo, definidos en el Manual de Funciones de la Agencia del candidato, para todas la vacantes a proveer. Si se identifica que un aspirante no cumple con los requisitos, no se realiza el nombramiento. La evidencia es: formato F-GTH-001 Verificación Requisitos Mínimos y Prueba de Análisis de Antecedentes (para todas las vacantes). _x000a_2.  _x000a_3. "/>
    <n v="90"/>
    <s v="Fuerte"/>
    <e v="#N/A"/>
    <s v="1. MUY BAJA"/>
    <s v="41"/>
    <s v="Tolerable"/>
    <s v="Reducir-Controles Administrativos_x0009__x000a_Reducir-Controles de Ingeniería_x0009__x000a_Reducir- Uso de EPP Elementos de protección Personal_x0009__x000a_Reducir o Mitigar_x000a_Aceptar o Asumir_x000a_Compensar_x0009__x000a_Corregir_x000a_Aprovechar (solo impacto ambiental positivo)"/>
    <s v="ACEPTAR Y ASUMIR"/>
    <s v="1. NA _x000a_2.  _x000a_3. "/>
    <s v="1. NA _x000a_2.  _x000a_3. "/>
    <s v="1. NA _x000a_2.  _x000a_3. "/>
    <d v="1899-12-30T00:00:00"/>
    <m/>
    <m/>
    <m/>
    <m/>
    <m/>
    <m/>
    <m/>
    <m/>
    <m/>
    <m/>
    <m/>
    <m/>
    <m/>
  </r>
  <r>
    <n v="14"/>
    <s v="Táctico - Procesos"/>
    <s v="Posibilidad de que durante el relacionamiento con el ciudadano, se omita o se ejerza indebidamente el poder, para desviar la gestión institucional hacia un beneficio privado, o recibir o solicitar cualquier dádiva o beneficio a nombre propio o de terceros, para ocultar, manipular, parcializar, transformar o negar la información considerada pública a la ciudadanía, o revelar aquella clasificada o reservada."/>
    <s v="Recibir, asesorar, resolver, caracterizar y documentar en_x000a_el sistema, los requerimientos de los ciudadanos,_x000a_organizaciones y/o grupos de valor, tanto en la sede_x000a_central como en las Unidades Técnicas Territoriales,_x000a_mediante los distintos canales de atención dispuestos por_x000a_la Agencia de Desarrollo Rural y cumpliendo los_x000a_procedimientos definidos para el proceso"/>
    <x v="1"/>
    <s v="Posibilidad de que durante el relacionamiento con el ciudadano, se omita o se ejerza indebidamente el poder, para desviar la gestión institucional hacia un beneficio privado, o recibir o solicitar cualquier dádiva o beneficio a nombre propio o de terceros, para ocultar, manipular, parcializar, transformar o negar la información considerada pública a la ciudadanía, o revelar aquella clasificada o reservada."/>
    <x v="2"/>
    <s v="Todos los procesos"/>
    <s v="X"/>
    <m/>
    <m/>
    <m/>
    <m/>
    <m/>
    <s v="X"/>
    <m/>
    <m/>
    <s v="Procedimiento "/>
    <s v="A21 Presión que pudiese ejercer un tercero_x000a_A25 Coacción al personal_x000a_O1 Acción u omisión _x000a_O2 Uso del poderO3 Desviar la gestión de lo público_x000a_O4 Beneficio Privado_x000a_O5 Beneficio de un tercero_x000a_"/>
    <s v="4.  ALTA"/>
    <s v="Responder afirmativamente de SEIS a ONCE preguntas genera un impacto MAYOR"/>
    <s v="4.  ALTA"/>
    <s v="La actividad que conlleva al riesgo se   ejecuta 500 a 5000 veces por año"/>
    <s v="44"/>
    <s v="Importante"/>
    <s v="1. El funcionario y/o contratista del equipo de servicio al ciudadano, monitorea mensualmente la información de atenciones a la ciudadanía diligenciada en el aplicativo de registro de atenciones, con el fin de garantizar la calidad de la información brindada. En caso de presentarse una irregularidad en la información, se notifica de inmediato a la Secretaria General, para que se adelanten las acciones del caso. La evidencia es el informe mensual de gestión de llamadas realizadas a los Ciudadanos. _x000a_2. El funcionario y/o contratista del equipo de servicio al ciudadano, realiza seguimiento trimestral a la gestión de las PQRSDF, con el fin de mantener y consolidar la transparencia y el acceso a la información de la Entidad. En caso de presentarse fallas en el Sistema de Gestión Documental que no permita el acceso a la información de los radicados, se elabora el informe trimestral con los archivos del seguimiento mensual, mencionados en el procedimiento PR-PAC-001 y se solicita a Tecnología, el restablecimiento del sistema de Gestión Documental. Evidencia: Informe trimestral publicado. _x000a_3. "/>
    <n v="90"/>
    <s v="Fuerte"/>
    <e v="#N/A"/>
    <s v="1. MUY BAJA"/>
    <s v="41"/>
    <s v="Tolerable"/>
    <s v="Reducir-Controles Administrativos_x0009__x000a_Reducir-Controles de Ingeniería_x0009__x000a_Reducir- Uso de EPP Elementos de protección Personal_x0009__x000a_Reducir o Mitigar_x000a_Aceptar o Asumir_x000a_Compensar_x0009__x000a_Corregir_x000a_Aprovechar (solo impacto ambiental positivo)"/>
    <s v="Reducir o Mitigar"/>
    <s v="1. Realizar campañas telefónicas con la ciudadanía, de manera mensual. _x000a_2. Sensibilizar el tramite de Derechos de Petición de manera semestral. _x000a_3. "/>
    <s v="1. Registro de las llamadas realizadas. _x000a_2.  Listados de asistencia y/o grabaciones _x000a_3. "/>
    <s v="1. Designado del proceso de Servicio al ciudadano _x000a_2. Designado del proceso de Servicio al ciudadano _x000a_3. "/>
    <d v="2025-12-31T00:00:00"/>
    <m/>
    <m/>
    <m/>
    <m/>
    <m/>
    <m/>
    <m/>
    <m/>
    <m/>
    <m/>
    <m/>
    <m/>
    <m/>
  </r>
  <r>
    <n v="13"/>
    <s v="Táctico - Procesos"/>
    <s v="Asesorar jurídicamente a la Agencia de Desarrollo_x000a_Rural en la interpretación, aplicación de las normas_x000a_vigentes de competencia de la Entidad, así como_x000a_ejercer una adecuada y oportuna defensa de los_x000a_intereses de la misma"/>
    <s v="Ejercer la facultad de cobro coactivo"/>
    <x v="1"/>
    <s v="Posibilidad de recibir o solicitar cualquier dádiva a nombre propio o de terceros durante el desarrollo del Procedimiento de Cobro Coactivo"/>
    <x v="7"/>
    <s v="Sede Centrl y UTT"/>
    <s v="X"/>
    <m/>
    <m/>
    <m/>
    <m/>
    <m/>
    <s v="X"/>
    <m/>
    <m/>
    <s v="Terceros"/>
    <s v="B1 Por ausencia de estandarización del procedimiento (incluye manualidad)_x000a_O1 Acción u omisión _x000a_O2 Uso del poderO3 Desviar la gestión de lo público_x000a_O4 Beneficio Privado_x000a_O5 Beneficio de un tercero_x000a_"/>
    <s v="4.  ALTA"/>
    <s v="Responder afirmativamente de SEIS a ONCE preguntas genera un impacto MAYOR"/>
    <s v="2.  BAJA"/>
    <s v="El evento podría ocurrir sólo bajo circunstancias muy excepcionales."/>
    <s v="42"/>
    <s v="Tolerable"/>
    <s v="1. El encargado de la matriz de cobro coactivo de la Oficina Jurídica, realiza el seguimiento al impulso de los procesos de cobro coactivo que se encuentran en estado Activo cada vez que se requiera, con el fin de identificar las actuaciones desarrolladas en función del cobro a los beneficiarios del Servicio público de adecuación de tierras de conformidad con el procedimiento vigente. El Jefe de la Oficina Jurídica o quien este designe, verifica la información contenida en la matriz y en caso de observaciones la devuelve al encargado para su correspondiente ajuste. La Evidencia es: Matriz Excel _x000a_2.  _x000a_3. "/>
    <n v="85"/>
    <s v="Fuerte"/>
    <e v="#N/A"/>
    <s v="1. MUY BAJA"/>
    <s v="41"/>
    <s v="Tolerable"/>
    <s v="Reducir-Controles Administrativos_x0009__x000a_Reducir-Controles de Ingeniería_x0009__x000a_Reducir- Uso de EPP Elementos de protección Personal_x0009__x000a_Reducir o Mitigar_x000a_Aceptar o Asumir_x000a_Compensar_x0009__x000a_Corregir_x000a_Aprovechar (solo impacto ambiental positivo)"/>
    <s v="Reducir o Mitigar"/>
    <s v="1. Realizar seguimiento a la implementación del procedimiento de cobro coactivo actualizado en el cuarto trimestre, a través de un informe de la gestión de los procesos de cobro coactivo _x000a_2. Socializar el procedimiento de cobro coactivo actualizado de manera interna en el equipo de la oficina jurídica, en las unidades técnicas territoriales y en las asociaciones de usuarios en el tercer trimestre _x000a_3. "/>
    <s v="1. Informe _x000a_2. Informe _x000a_3. "/>
    <s v="1. Designado del proceso de Asesoria y Defensa Jurídica _x000a_2. Designado del proceso de Asesoria y Defensa Jurídica _x000a_3. "/>
    <d v="2025-12-31T00:00:00"/>
    <m/>
    <m/>
    <m/>
    <m/>
    <m/>
    <m/>
    <m/>
    <m/>
    <m/>
    <m/>
    <m/>
    <m/>
    <m/>
  </r>
  <r>
    <n v="12"/>
    <s v="Táctico - Procesos"/>
    <s v="Desarrollar las políticas, planes, programas y_x000a_proyectos de tecnología y sistemas de información"/>
    <s v="Implementar políticas, lineamientos y_x000a_estrategias para el desarro"/>
    <x v="1"/>
    <s v="Posibilidad de manipular la información que se encuentran en los sistemas de información de la ADR, que beneficien a un tercero con o sin fines lucrativos."/>
    <x v="8"/>
    <s v="Todos los procesos"/>
    <s v="X"/>
    <m/>
    <m/>
    <s v="X"/>
    <m/>
    <m/>
    <s v="X"/>
    <m/>
    <m/>
    <s v="Personas_x000a_Procedimiento"/>
    <s v="B5 Ausencia de herramientas y/o mecanismos para seguimiento y control_x000a_O1 Acción u omisión _x000a_O2 Uso del poderO3 Desviar la gestión de lo público_x000a_O4 Beneficio Privado_x000a_O5 Beneficio de un tercero_x000a_O6 Segregación de funciones_x000a_"/>
    <s v="5. MUY ALTA"/>
    <s v="Responder afirmativamente  de DOCE A  DIECINUEVE preguntas genera un impacto CATASTRÓFICO"/>
    <s v="3.  MODERADA"/>
    <s v="La actividad que conlleva al riesgo se  ejecuta 24 a 500 veces por año"/>
    <s v="53"/>
    <s v="Importante"/>
    <s v="1. El Oficial de Seguridad Digital (Colaborador de OTI) una vez al año,una vez el líder del proceso (Jefe OTI) defina los diferentes roles y colaboradores asignados para la ejecución de las actividades relacionadas con la custodia, aseguramiento y manejo de la información; el Oficial de Seguridad Digital verifica el cumplimiento de dichos roles. El Oficial de Seguridad Digital por medio de la matriz de segregación de roles verifica que los colaboradores de la OTI, cuenten con los permisos mínimos acordes a la ejecución de sus actividades y se comparan en sitio. Si el Oficial de Seguridad Digital encuentra que los roles asignados no se encuentran acordes a la matriz de segregación o los permisos asignados no están siendo utilizados de forma adecuada procederá a generar un incidente de seguridad de la información, de acuerdo con el procedimiento de Gestión de Incidente, eventos y debilidades de seguridad de la información. Evidencias: Informe de revisión de Matriz de segregación de roles_x000a_Matriz de segregación de roles._x000a_Documentación del posible incidente de seguridad de la información.  _x000a_2. El Oficial de Seguridad Digital (Colaborador de OTI) una vez al año,comprobará que se encuentren activos los logs de auditoria de los sistemas de información y de las bases de datos, en custodia del proceso. El Oficial de Seguridad Digital verifica que los sistemas de información y base de datos, estén almacenando los datos de auditoria con la retención definida en el procedimiento Monitoreo Gestión de Logs_x000a__x000a_- Frente a los sistemas de información deben  con tablas o controles de auditoria por inserción, modificación o eliminación de información. _x000a__x000a_- En cuanto a las bases de datos se configuran para almacenar toda modificación sobre los datos. Si el Oficial de Seguridad Digital encuentra que  los sistemas de información y base de datos no están almacenado logs  procederá a generar un incidente de seguridad de la información, de acuerdo con el procedimiento de Gestión de Incidente, eventos y debilidades de seguridad de la información. Evidencias: Archivos de gestión de logs_x000a_Documentación del posible incidente de seguridad de la información.  _x000a_3. "/>
    <n v="82.5"/>
    <s v="Fuerte"/>
    <e v="#N/A"/>
    <s v="1. MUY BAJA"/>
    <s v="51"/>
    <s v="Tolerable"/>
    <s v="Reducir-Controles Administrativos_x0009__x000a_Reducir-Controles de Ingeniería_x0009__x000a_Reducir- Uso de EPP Elementos de protección Personal_x0009__x000a_Reducir o Mitigar_x000a_Aceptar o Asumir_x000a_Compensar_x0009__x000a_Corregir_x000a_Aprovechar (solo impacto ambiental positivo)"/>
    <s v="Reducir o Mitigar"/>
    <s v="1. Documentar el procedimiento de Gestión de Incidente, eventos y debilidades de seguridad de la información como complemento del control descrito en el riesgo _x000a_2.  _x000a_3. "/>
    <s v="1. Procedimiento con los controles documentados (Sistema de Información Isolución) _x000a_2.  _x000a_3. "/>
    <s v="1. Líder de proceso _x000a_Apoyo de Oficial de Seguridad Digital (Colaborador de OTI) _x000a_2.  _x000a_3. "/>
    <d v="2025-12-31T00:00:00"/>
    <m/>
    <m/>
    <m/>
    <m/>
    <m/>
    <m/>
    <m/>
    <m/>
    <m/>
    <m/>
    <m/>
    <m/>
    <m/>
  </r>
  <r>
    <n v="11"/>
    <s v="Táctico - Procesos"/>
    <s v="Mejorar las capacidades de respuesta de los_x000a_productores agropecuarios a necesidades de desarrollo comercial"/>
    <s v="Prestar los servicios de apoyo a la_x000a_comercialización en los territorio"/>
    <x v="1"/>
    <s v="Posibilidad de solicitar cualquier dádiva o beneficio al seleccionar las organizaciones potenciales a intervenir con los servicios del proceso &quot;Estrategias para el fortalecimiento comercial de las organizaciones rurales&quot;; concentrando los servicios complementarios identificados en el plan estratégico de intervención comercial en pocas organizaciones,  limitando así la participación y cumplimiento en la implementacion del proceso"/>
    <x v="9"/>
    <s v="Territorio"/>
    <s v="X"/>
    <m/>
    <m/>
    <m/>
    <m/>
    <m/>
    <s v="X"/>
    <m/>
    <m/>
    <s v="Procedimiento"/>
    <s v="A8 Desconocimiento de los procedimientos y el marco normativo (Por desconocimiento de un procedimiento, metodologías, necesidades y/o normativa)( Falta de conocimientos o formación)_x000a_B11 Falta de consolidación y análisis adecuado en la información_x000a_E12 Ausencia de los sistemas de información_x000a_F1 Información no disponible o incompleta_x000a_"/>
    <s v="3.  MODERADA"/>
    <s v="Responder afirmativamente de UNA a CINCO preguntas genera un impacto MODERADO"/>
    <s v="B11 Falta de consolidación y análisis adecuado en la información"/>
    <s v="La actividad que conlleva al riesgo se ejecuta entre 3-24 veces por año"/>
    <s v="3B"/>
    <s v="Extremo"/>
    <s v="1. Los funcionarios o contratistas de la Dirección de Comercialización, registran y publican en el archivo de gestión físico o magnético, el registro único de información de las organizaciones que reciben los servicios de fortalecimiento y apoyo a la comercialización por cada vigencia fiscal, con el fin de dar a conocer las organizaciones involucradas en los planes de intervención comercial. Desde la planeación se revisan las organizaciones convocadas o que alleguen solicitudes, posteriormente se cruza con las bases de datos de las organizaciones atendidas con servicios complementariosen vigencias anteriores, informando y descartando las organizaciones con planes estratégicos atendidas._x000a_La evidencia de este control es el Formulario FCC-007 Registro Único de Información.   _x000a_2. La Dirección de Comercialización en el primer trimestre de la vigencia, elabora un comunicado para los Directores Territoriales y equipo de enlace comercial, con el propósito de conocer los aspectos a tener en cuenta en la selección de las organizaciones rurales que podrán participar de los servicios complementarios para el fortalecimiento y apoyo a la comercialización.  La comunicación se realiza a través del correo electrónico o mediante la plataforma documental de la Agencia, en caso contrario se implementan otros mecanismos que permita socializar los aspectos para la identificación y selección de las organizaciones rurales que participan._x000a_La evidencia de este control son los soportes de la comunicación oficial o socialización realizada que contenga los criterios o aspectos para que las organzaciones puedan acceder a la oferta de la dirección. _x000a_3. "/>
    <n v="85"/>
    <s v="Fuerte"/>
    <e v="#N/A"/>
    <s v="1. MUY BAJA"/>
    <s v="31"/>
    <s v="Aceptable"/>
    <s v="Aceptar o Asumir_x000a_Compensar_x0009__x000a_Corregir_x000a_Aprovechar (solo impacto ambiental positivo)"/>
    <s v="Reducir o Mitigar"/>
    <s v="1. Consultar el proceso y proyecto de inversión para consolidar los apectos necesarios a tener en cuenta para la identificación y seleccción de las organizaciones rurales potenciales beneficarias de los servicios de apoyo a la comercialización. _x000a_2.  _x000a_3. "/>
    <s v="1. Documento con los aspectos consolidados para la identificación y selección de las Organizaciones rurales  _x000a_2.  _x000a_3. "/>
    <s v="1. El líder de la Dirección de Comercialización  _x000a_2.  _x000a_3. "/>
    <d v="2025-12-31T00:00:00"/>
    <m/>
    <m/>
    <m/>
    <m/>
    <m/>
    <m/>
    <m/>
    <m/>
    <m/>
    <m/>
    <m/>
    <m/>
    <m/>
  </r>
  <r>
    <n v="10"/>
    <s v="Táctico - Procesos"/>
    <s v="Dirigir la estructuración y formulación de los Proyectos_x000a_Integrales de Desarrollo Agropecuario y Rural con_x000a_Enfoque Territorial, en las líneas de cofinanciación de_x000a_encadenamiento productivo y especialización_x000a_competitiva"/>
    <s v="Realizar la estructuración del Proyectos_x000a_Integrales de Desarrollo Agropecuario y_x000a_Rural"/>
    <x v="1"/>
    <s v="Posibilidad de recibir o solicitar cualquier dádiva o beneficio, para favorecer a nombre propio o de terceros durante el proceso de estructuración de proyectos. "/>
    <x v="10"/>
    <s v="Sede Central"/>
    <s v="X"/>
    <m/>
    <m/>
    <m/>
    <m/>
    <m/>
    <s v="X"/>
    <m/>
    <m/>
    <s v="Procedimiento"/>
    <s v="A12 Falta de responsabilidad ante lo público y ética profesional (Falta de ética profesional)_x000a_A17 Incumplimiento en la aplicación de lineamientos / directrices / manuales / metodologías / procedimientos_x000a_O1 Acción u omisión _x000a_O2 Uso del poderO3 Desviar la gestión de lo público_x000a_O4 Beneficio Privado_x000a_O5 Beneficio de un tercero_x000a_"/>
    <s v="5. MUY ALTA"/>
    <s v="Responder afirmativamente  de DOCE A  DIECINUEVE preguntas genera un impacto CATASTRÓFICO"/>
    <s v="4.  ALTA"/>
    <s v="La actividad que conlleva al riesgo se   ejecuta 500 a 5000 veces por año"/>
    <s v="54"/>
    <s v="Extremo"/>
    <s v="1. La Dirección de Activos productivos solicita cuatrimestralmente a la oficina de comunicaciones la publicación y actualización de líneas anticorrupción de la entidad en todos los medios y las oficinas de las UTT, con el fin de evidenciar denuncias de actos de corrupción, en caso contrario se socializa el código de integridad y ética de la entidad.  _x000a__x000a_La evidencia de este control es el informe trimestral de gestión de PQRSD _x000a_2. Desde la Vicepresidencia de Integración Productiva cuatrimestralmente se generan circulares o lineamientos a las UTT o direcciones técnicas de la agencia con el fin de dar directrices frente a los componentes establecidos en el procedimiento de Estructuración de PIDAR, afianzando así los conocimientos de los funcionarios y/o contratistas, en caso contrario se realiza socialización de los lineamientos y de los procedimientos y formatos del proceso de Estructuración._x000a__x000a_La evidencia de este control son las circulares, correos electrónico y socializaciones que se realicen durante el periodo, donde se de claridad sobre el proceso de estructuración, requisitos, lineamientos y actualizaciones de este proceso.   _x000a_3. El Vicepresidente de Integración Productiva designa mediante memorando el equipo estructurador del Proyecto indicando los responsables de cada componente así: Técnico-productivo, ambiental, financiero, jurídico y comercialización, la Vicepresidencia de proyectos hace la asignación para asociatividad y participación, infraestructura, adecuación de tierras cuando aplique, con el fin de iniciar el proceso de estructuración del proyecto, con el fin de que el equipo estructurador sea interdisciplinario para desarrollar la integridad del PIDAR. _x000a__x000a_La evidencia de este control es el memorando de designación del equipo estructurador del proyecto.  "/>
    <n v="85"/>
    <s v="Fuerte"/>
    <e v="#N/A"/>
    <s v="1. MUY BAJA"/>
    <s v="51"/>
    <s v="Tolerable"/>
    <s v="Reducir-Controles Administrativos_x0009__x000a_Reducir-Controles de Ingeniería_x0009__x000a_Reducir- Uso de EPP Elementos de protección Personal_x0009__x000a_Reducir o Mitigar_x000a_Aceptar o Asumir_x000a_Compensar_x0009__x000a_Corregir_x000a_Aprovechar (solo impacto ambiental positivo)"/>
    <s v="Reducir o Mitigar"/>
    <s v="1. Cápsula informativa sobre la divulgación de los programas y la gratuidad de los mismos. _x000a_2. Socialización de los lineamientos y temas de procedimiento, formatos, base para desarrollar la estructuración de PIDAR. _x000a_3. "/>
    <s v="1. Correo a comunicaciones con la solicitud de la publicación de las cápsulas _x000a_2. Formato F-DER-002 listado de asistencia, F-DER-001 acta de reunión y correos electrónicos, presentación, circulares enviadas _x000a_3. "/>
    <s v="1. profesional designado por la Dirección de Activos proudctivos _x000a_2. profesional designado por la Dirección de Activos proudctivos _x000a_3. "/>
    <d v="2025-12-31T00:00:00"/>
    <m/>
    <m/>
    <m/>
    <m/>
    <m/>
    <m/>
    <m/>
    <m/>
    <m/>
    <m/>
    <m/>
    <m/>
    <m/>
  </r>
  <r>
    <n v="9"/>
    <s v="Táctico - Procesos"/>
    <s v="Realizar la coordinación y la supervisión técnica de la ejecución de los proyectos integrales de desarrollo agropecuario y rural, para mejorar la productividad y competitividad de los productores rurales."/>
    <s v="Realizar la coordinación y supervisión técnica a la ejecución del proyecto."/>
    <x v="1"/>
    <s v="Posibilidad de recibir o solicitar cualquier dádiva o beneficio a nombre propio o de terceros, al momento de generar pagos a proveedores por parte del Supervisor sin realizar la verificación de cumplimiento de los lineamientos establecidos en los contratos suscritos, valiéndose de su cargo para el cumplimiento de la ejecución del PIDAR. "/>
    <x v="11"/>
    <s v="Sede Central"/>
    <s v="X"/>
    <m/>
    <m/>
    <m/>
    <m/>
    <m/>
    <s v="X"/>
    <m/>
    <s v="X"/>
    <s v="Procedimiento"/>
    <s v="A9 Amiguismo_x000a_A17 Incumplimiento en la aplicación de lineamientos / directrices / manuales / metodologías / procedimientos_x000a_A22 Ausencia en el seguimiento de responsabilidades (Falta o inadecuado acompañamiento en los servicios)_x000a_O1 Acción u omisión _x000a_O2 Uso del poderO3 Desviar la gestión de lo público_x000a_O4 Beneficio Privado_x000a_O5 Beneficio de un tercero_x000a_"/>
    <s v="5. MUY ALTA"/>
    <s v="Responder afirmativamente  de DOCE A  DIECINUEVE preguntas genera un impacto CATASTRÓFICO"/>
    <s v="3.  MODERADA"/>
    <s v="La actividad que conlleva al riesgo se  ejecuta 24 a 500 veces por año"/>
    <s v="53"/>
    <s v="Importante"/>
    <s v="1. El Director Territorial o supervisor y/o apoyo a la supervisión,cada vez que se requiera realiza las visitas en territorio posterior a la entrega de bienes, insumos y servicios, para verificar el buen uso de estos y la calidad de la prestación de los servicios contenidas en el plan de inversión y cronograma de actividades del PIDAR, garantizando su correcta ejecución. _x000a__x000a_En los Comités técnicos de gestión local, se presentan y verifican los avances de los contratos adjudicados para la ejecución del proyecto, con el fin validar el cumplimiento de las obligaciones contractuales establecidas con los proveedores. _x000a__x000a_La Evidencia de este control es el Formato F-IMP-013 Visita de Verificación de Actividades del PIDAR modalidad ejecución Directa, el Formato F-IMP-016 Acta de entrega y recibo a satisfacción de bienes, insumos y/o servicios PIDAR modalidad de ejecución directa, el cy el Formato F-IMP-014 Seguimiento a la ejecución PIDAR modalidad ejecución directa  _x000a_2. La Vicepresidencia de Integración Productiva a través de la Dirección de acceso de activos, realiza mensualmente la Mesa de verificación a la ejecución del PIDAR conformada por el Supervisor y/o apoyo a la Supervisión de la UTT y los delegados de la VIP; aquí se realiza el seguimiento a los proyectos de cada una de las UTT, con el fin de verificar su avance técnico, financiero y apoyar la gestión para resolver las dificultades administrativas, operativas y técnicas que se presenten en la ejecución de los proyectos, en caso contrario se realiza el informe del estado de los proyectos por parte del equipo de implementación de la DAP_x000a__x000a_La Evidencia de este control es Formato F-DER-001 Acta de reunión.  _x000a_3. "/>
    <n v="85"/>
    <s v="Fuerte"/>
    <e v="#N/A"/>
    <s v="1. MUY BAJA"/>
    <s v="51"/>
    <s v="Tolerable"/>
    <s v="Reducir-Controles Administrativos_x0009__x000a_Reducir-Controles de Ingeniería_x0009__x000a_Reducir- Uso de EPP Elementos de protección Personal_x0009__x000a_Reducir o Mitigar_x000a_Aceptar o Asumir_x000a_Compensar_x0009__x000a_Corregir_x000a_Aprovechar (solo impacto ambiental positivo)"/>
    <s v="Reducir o Mitigar"/>
    <s v="1. Realizar como mínimo una visita en terrero de verificación a cada uno de los proyectos a Implementar, de acuerdo con el porcentaje de avance  _x000a_2. La UTT realiza los Comités Técnicos de Gestión Local, el cargue de la información requerida en el share point  y la dirección de Activos productivos valida la evidencia cargada, para el CTGL _x000a_3. Realizar las mesas de verificación a la ejecución del PIDAR "/>
    <s v="1. Formato F-IMP-013 visita de verificación de actividades del PIDAR Modalidad ejecución directa. _x000a_2. Formato F-DER-002 listado de asistencia, F-DER-001 acta de reunión y correos electrónicos  _x000a_3. Formato F-DER-002 listado de asistencia, F-DER-001 acta de reunión "/>
    <s v="1. Dirección de Activos proudctivos _x000a_2. Dirección de Activos proudctivos _x000a_3. Dirección de Activos proudctivos"/>
    <d v="2025-12-31T00:00:00"/>
    <m/>
    <m/>
    <m/>
    <m/>
    <m/>
    <m/>
    <m/>
    <m/>
    <m/>
    <m/>
    <m/>
    <m/>
    <m/>
  </r>
  <r>
    <n v="8"/>
    <s v="Táctico - Procesos"/>
    <s v="Realizar la coordinación y la supervisión técnica de la ejecución de los proyectos integrales de desarrollo agropecuario y rural, para mejorar la productividad y competitividad de los productores rurales"/>
    <s v="Realizar la entrega de bienes y servicios y cierre del proyecto"/>
    <x v="1"/>
    <s v="Posibilidad de recibir o solicitar cualquier dádiva o beneficio a nombre propio o de terceros, en las fases previas a la adjudicación y entrega de bienes y servicios a contratar a través del modelo de ejecución, valiéndose de su cargo para la asignación indebida de recursos. "/>
    <x v="11"/>
    <s v="En Territorio"/>
    <s v="X"/>
    <s v="X"/>
    <m/>
    <m/>
    <m/>
    <m/>
    <s v="X"/>
    <m/>
    <s v="X"/>
    <s v="Tercero"/>
    <s v="A9 Amiguismo_x000a_A10 Abuso de poder y autoridad_x000a_A17 Incumplimiento en la aplicación de lineamientos / directrices / manuales / metodologías / procedimientos_x000a_O1 Acción u omisión _x000a_O2 Uso del poderO3 Desviar la gestión de lo público_x000a_O4 Beneficio Privado_x000a_O5 Beneficio de un tercero_x000a_"/>
    <s v="5. MUY ALTA"/>
    <s v="Responder afirmativamente  de DOCE A  DIECINUEVE preguntas genera un impacto CATASTRÓFICO"/>
    <s v="3.  MODERADA"/>
    <s v="La actividad que conlleva al riesgo se  ejecuta 24 a 500 veces por año"/>
    <s v="53"/>
    <s v="Importante"/>
    <s v="1. Durante el desarrollo del proceso contractual, cada vez que se requiera, las instancias del Comité Técnico de Gestión Local, realizan acompañamiento técnico y jurídico en la construcción y aprobación de los términos de referencia para posterior publicación, evaluación y selección de proveedores, con el fin de evitar casos de corrupción en el proceso de adquisición de bienes y/o servicios.  _x000a__x000a_Si hay observaciones se notifica a la organización para que realice los ajustes en las etapas de publicación y evaluación y se cita a Comité Técnico de Gestión Local para la socialización y aprobación de los mismos.                                                                                            Visitas de verificación realizadas por el apoyo a la supervisión. _x000a_Mesas de construcción de términos de referencia, con acompañamiento de la VGC. _x000a_Actas de entrega a satisfacción. _x000a_Construcción de Términos de Referencia.  _x000a_Agregar Punto de control revisión de historial para oferente que hayan ejecutado proyectos con la ADR. (agregarlo como requisito habilitante/ ponderable en la construcción de TDR)_x000a__x000a_La Evidencia es: Formato F-DER-001 Acta de reunión del Comité Técnico de Gestión Local. Formato F-IMP-013 Visita de Verificación de Actividades del PIDAR. _x000a_2.  _x000a_3. "/>
    <n v="85"/>
    <s v="Fuerte"/>
    <e v="#N/A"/>
    <s v="1. MUY BAJA"/>
    <s v="51"/>
    <s v="Tolerable"/>
    <s v="Reducir-Controles Administrativos_x0009__x000a_Reducir-Controles de Ingeniería_x0009__x000a_Reducir- Uso de EPP Elementos de protección Personal_x0009__x000a_Reducir o Mitigar_x000a_Aceptar o Asumir_x000a_Compensar_x0009__x000a_Corregir_x000a_Aprovechar (solo impacto ambiental positivo)"/>
    <s v="Reducir o Mitigar"/>
    <s v="1. Realizar ajustes en los procedimientos y formatos actuales que se encuentran en el sistema de gestión de calidad.  _x000a_2. Socialización, capacitación   _x000a_3. Reuniones del Comité Técnico de Gestión Local en el cual se realiza la aprobación de términos de referencia, evaluación y selección de proveedores _x000a__x000a_Publicaciones de los términos de referencia en la página web de la Agencia"/>
    <s v="1. Ajustes documentales en procedimientos, formatos en el SIG, TDR-Tipo , Acta de seleccion y adjudicacion de oferentes _x000a_2. Socialización al equipo de activos productivos formato F-DER-002 listado de asistencia, F-DER-001 acta de reunión y presentación formato F-DER-002 listado de asistencia _x000a_3. F-DER-001 acta de reunión.                           _x000a_Formato F-IMP-013 Visita de Verificación de Actividades del PIDAR._x000a__x000a_Evidencias de la publicación de los términos de referencia en la página web."/>
    <s v="1. Direccion Activos productivos _x000a_2. Direccion Activos productivos _x000a_3. Direccion Activos productivos"/>
    <d v="2025-12-31T00:00:00"/>
    <m/>
    <m/>
    <m/>
    <m/>
    <m/>
    <m/>
    <m/>
    <m/>
    <m/>
    <m/>
    <m/>
    <m/>
    <m/>
  </r>
  <r>
    <n v="7"/>
    <s v="Táctico - Procesos"/>
    <s v="Fortalecer la transferencia y apropiación del_x000a_conocimiento en los diferentes actores del subsistema de extensión agropecuaria"/>
    <s v="Revisión y validación de los requisitos de habilitación"/>
    <x v="1"/>
    <s v="Posibilidad de solicitar cualquier dadiva o beneficio para contribuir en la habilitación o no de alguna EPSEA en las etapas de Validación y Evaluación por parte de los profesionales, en la revisión y verificación de la documentación habilitante que está contemplada en el Procedimiento de habilitación de EPSEA y en la normatividad externa aplicable al proceso, cuando exista el incumplimiento a los requisitos, con el fin de favorecer a un tercero o por intereses propios."/>
    <x v="12"/>
    <s v="Todas las convocatorias"/>
    <s v="X"/>
    <m/>
    <m/>
    <m/>
    <m/>
    <m/>
    <s v="X"/>
    <m/>
    <m/>
    <s v="Tercero _x000a_Procedimiento"/>
    <s v="A10 Abuso de poder y autoridad_x000a_A11 Conflicto de interés (Existencia de conflicto de Interés)_x000a_O1 Acción u omisión _x000a_O2 Uso del poderO3 Desviar la gestión de lo público_x000a_O4 Beneficio Privado_x000a_O5 Beneficio de un tercero_x000a_"/>
    <s v="4.  ALTA"/>
    <s v="Responder afirmativamente de SEIS a ONCE preguntas genera un impacto MAYOR"/>
    <s v="3.  MODERADA"/>
    <s v="La actividad que conlleva al riesgo se  ejecuta 24 a 500 veces por año"/>
    <s v="43"/>
    <s v="Importante"/>
    <s v="1. El profesional designado de la Dirección de Asistencia Técnica, revisa mensualmente dos (2) solicitudes seleccionadas aleatoriamente para el proceso de habilitación de EPSEA, con el fin de certificar que los requisitos habilitantes se encuentren acorde a la resolución de habilitación, y de esta manera prevenir la habilitación de una EPSEA que no cumpla con los requisitos legales. En caso de que se presente alguna observación en la revisión se genera un correo de alerta informando novedad identificada al profesional que adelanta el proceso, la cual se remite nuevamente para revisión. Evidencia Correos electrónicos cuando se genere la observación _x000a_2. El profesional designado de la Dirección de Asistencia Técnica -DAT, una vez al mes revisa la documentación aleatoria de una EPSEA habilitada del mes inmediatamente anterior  para verificar que los requisitos habilitantes cumplan con la resolución vigente, con el fin detectar la habilitación de una EPSEA que no cumpla con los requisitos. En caso que se verifique el incumplimiento de los requisitos para la habilitación y ya hubiese sido proferido acto administrativo deberá verificarse si las condiciones de incumplimiento persisten, en caso afirmativo deberá iniciarse el trámite administrativo de revocatoria directa de los actos que profiere la administración o en su defecto el impulso de la acción de lesividad. La información reposa en El sistema de Gestión Documental Electrónico - Evidencia Correos electrónicos y oficio de revocatoria, cuando aplique. _x000a_3. "/>
    <n v="87.5"/>
    <s v="Fuerte"/>
    <e v="#N/A"/>
    <s v="1. MUY BAJA"/>
    <s v="41"/>
    <s v="Tolerable"/>
    <s v="Reducir-Controles Administrativos_x0009__x000a_Reducir-Controles de Ingeniería_x0009__x000a_Reducir- Uso de EPP Elementos de protección Personal_x0009__x000a_Reducir o Mitigar_x000a_Aceptar o Asumir_x000a_Compensar_x0009__x000a_Corregir_x000a_Aprovechar (solo impacto ambiental positivo)"/>
    <s v="Reducir o Mitigar"/>
    <s v="1. Capacitar trimestral al personal, ya sea por ingreso, actualización documental, refuerzo. _x000a_2. Coordinar con la oficina de comunicaciones de manera semestral una campaña que muestre las condiciones para la Habilitación de EPSEA._x000a_3. "/>
    <s v="1. Evidencia listados de asistencia y/o grabación por Microsoft Teams_x000a_2. Piezas informativa o cápsulas_x000a_3. "/>
    <s v="1. Profesional Asignado por la Direccion de Asistencia Tecnica- VIP_x000a_2. Profesional Asignado por la Direccion de Asistencia Tecnica- VIP_x000a_3. "/>
    <d v="2025-12-31T00:00:00"/>
    <m/>
    <m/>
    <m/>
    <m/>
    <m/>
    <m/>
    <m/>
    <m/>
    <m/>
    <m/>
    <m/>
    <m/>
    <m/>
  </r>
  <r>
    <n v="6"/>
    <s v="Táctico - Procesos"/>
    <s v="Realizar Monitoreo, Seguimiento y Control a la estructuración y_x000a_ejecución de los PIDAR cofinanciados por la agencia"/>
    <s v="Recolectar, procesar y analizar información_x000a_relacionada con la estructuración y ejecución de los PIDAR de conformidad con los procedimientos y_x000a_documentos asociados a cada actividad"/>
    <x v="1"/>
    <s v="Posibilidad de favorecer o afectar el proceso de monitoreo, seguimiento y control a los PIDAR, con el fin de beneficiar intereses particulares o personales, incumpliendo los lineamientos establecidos por la entidad para realizar el monitoreo, seguimiento y control, al omitir o manipular la información consignada en los informes de seguimiento emitidos por la dirección, derivados del monitoreo y/o del seguimiento realizado al PIDAR"/>
    <x v="13"/>
    <s v="Ciclo de ejecución de PIDAR"/>
    <s v="X"/>
    <m/>
    <m/>
    <m/>
    <m/>
    <m/>
    <s v="X"/>
    <m/>
    <s v="X"/>
    <s v="Tercero_x000a_Procedimiento"/>
    <s v="A10 Abuso de poder y autoridad_x000a_A11 Conflicto de interés (Existencia de conflicto de Interés)_x000a_A17 Incumplimiento en la aplicación de lineamientos / directrices / manuales / metodologías / procedimientos_x000a_O1 Acción u omisión _x000a_O2 Uso del poderO3 Desviar la gestión de lo público_x000a_O4 Beneficio Privado_x000a_O5 Beneficio de un tercero_x000a_"/>
    <s v="5. MUY ALTA"/>
    <s v="Responder afirmativamente  de DOCE A  DIECINUEVE preguntas genera un impacto CATASTRÓFICO"/>
    <s v="4.  ALTA"/>
    <s v="La actividad que conlleva al riesgo se   ejecuta 500 a 5000 veces por año"/>
    <s v="54"/>
    <s v="Extremo"/>
    <s v="1. El profesional y los contratistas de la Dirección de Seguimiento y Control, realizan mesas anualmente con el fin de llevar a cabo un proceso de verificación de la información recaudada, realizan una visita de manera aleatoria al menos a uno de los proyectos de su Unidad Técnica Territorial intervenidos, de acuerdo con la aplicación del esquema de monitoreo seguimiento y control por los profesionales responsables de los PIDAR; _x000a_Si hay desviación se maneja: Si se identifica que lo reportado por el profesional en el esquema de seguimiento y control, no coincide con lo reflejado en la visita realizada por el Gestor, este último, deberá generar el respectivo reporte al Líder de la Dirección. _x000a_La Evidencia es: Acta de la reunión, listado de asistencia _x000a_2.  _x000a_3. "/>
    <n v="90"/>
    <s v="Fuerte"/>
    <s v="1. MUY BAJA"/>
    <s v="1. MUY BAJA"/>
    <s v="11"/>
    <s v="Aceptable"/>
    <s v="Aceptar o Asumir_x000a_Compensar_x0009__x000a_Corregir_x000a_Aprovechar (solo impacto ambiental positivo)"/>
    <s v="Reducir o Mitigar"/>
    <s v="1. Socializar trimestralmente al personal, ya sea por ingreso, actualización documental y/o refuerzo.  _x000a_2. Socializar al interior de la Dirección de Seguimiento y control el informe consolidado de lecciones aprendidas, con el fin de revisar los mecanismos a mejorar, en la implementación del proceso. _x000a_3. "/>
    <s v="1. Evidencia listados de asistencia y/o grabación por Microsoft Teams, presentación _x000a_2. Profesional Asignado por la Direccion de Seguimiento y control _x000a_3. "/>
    <s v="1. Profesional Asignado por la Direccion de Seguimiento y control _x000a_2. Profesional Asignado por la Direccion de Seguimiento y control _x000a_3. "/>
    <d v="2025-12-31T00:00:00"/>
    <m/>
    <m/>
    <m/>
    <m/>
    <m/>
    <m/>
    <m/>
    <m/>
    <m/>
    <m/>
    <m/>
    <m/>
    <m/>
  </r>
  <r>
    <n v="5"/>
    <s v="Táctico - Procesos"/>
    <s v="Fortalecer a productoras y productores rurales_x000a_formalizados y no formalizados en_x000a_temas de fomento y fortalecimiento asociativo"/>
    <s v="Implementar las estrategias definidas_x000a_para el fomento y fortalecimiento a la_x000a_asociatividad y la fiscalización de_x000a_empresas comunitarias"/>
    <x v="1"/>
    <s v="Posibilidad de recibir o solicitar beneficios económicos o políticos a nombre propio o de terceros para darle prioridad a las acciones de fomento, fortalecimiento asociativo y asesoría en la formulación de estrategias de sostenibilidad en favor de un territorio, grupo de personas u organización"/>
    <x v="14"/>
    <s v="En las territoriales"/>
    <s v="X"/>
    <m/>
    <m/>
    <m/>
    <m/>
    <m/>
    <s v="X"/>
    <m/>
    <s v="X"/>
    <s v="Tercero"/>
    <s v="A10 Abuso de poder y autoridad_x000a_A11 Conflicto de interés (Existencia de conflicto de Interés)_x000a_A12 Falta de responsabilidad ante lo público y ética profesional (Falta de ética profesional)_x000a_O1 Acción u omisión _x000a_O2 Uso del poderO3 Desviar la gestión de lo público_x000a_O4 Beneficio Privado_x000a_O5 Beneficio de un tercero_x000a_"/>
    <s v="3.  MODERADA"/>
    <s v="Responder afirmativamente de UNA a CINCO preguntas genera un impacto MODERADO"/>
    <s v="3.  MODERADA"/>
    <s v="La actividad que conlleva al riesgo se  ejecuta 24 a 500 veces por año"/>
    <s v="33"/>
    <s v="Tolerable"/>
    <s v="1. El profesional de gestión de integridad será el responsable de la aplicación de la socialización del Código de Integridad que se realiza cada vez que ingresa un nuevo profesional a la DPA con el fin de interiorizar los valores Institucionales de la Agencia y posterior firma del acta de compromiso. Esto se realizará de forma presencial o virtual o por correo electrónico. _x000a_La Evidencia de este control es: El formato F-PAA-027 Acta de compromiso anticorrupción firmada; Correo electrónico de la socialización de los valores del código de integridad y la remisión del Acta suscrita.  _x000a_2. Los profesionales de intervención en campo de la DPA, velarán por que la mayoría de los beneficiarios asistentes a los servicios de fomento, fortalecimiento y asesoría en la formulación estrategias de sostenibilidad, diligencien el formato de evaluación F-PAA-029, con el fin de obtener insumos necesarios para el análisis e identificación de riesgos de corrupción; posteriormente el profesional de la DPA o el profesional que delegue el líder del proceso, de manera mensua,l con el fin de identificar la posible ocurrencia de un acto de corrupción en el desarrollo de las actividades a cargo de la DPA, analiza las respuestas a las preguntas de corrupción incluidas en el formato anteriormente mencionado. _x000a_Si producto del análisis se evidencia un acto de corrupción, desde la DPA se notificará a la Oficina de Control Interno Disciplinario para su respectivo proceso. La Evidencia es: Informe mensual de monitoreo F-PAA-032, que incluye el análisis de riesgo de corrupción.  _x000a_3. "/>
    <n v="87.5"/>
    <s v="Fuerte"/>
    <s v="1. MUY BAJA"/>
    <s v="1. MUY BAJA"/>
    <s v="11"/>
    <s v="Aceptable"/>
    <s v="Aceptar o Asumir_x000a_Compensar_x0009__x000a_Corregir_x000a_Aprovechar (solo impacto ambiental positivo)"/>
    <s v="Reducir o Mitigar"/>
    <s v="1. El Gestor de Integridad designado para la DPA cada vez que ingrese un nuevo colaborador a la Dirección de Participación y Asociatividad, socializará el Código de Integridad de la ADR con el fin de promover la interiorización de los principios y valores allí contenidos y solicita la suscripción del Acta de Compromiso Anticorrupción (F-PAA-027) _x000a_2. Aplicación del formato de evaluación F-PAA-029 a los beneficiarios de los servicios y posterior análisis de información y su divulgación mediante el formato informe mensual de monitoreo F-PAA-032, con el fin de identificar potenciales riesgos de corrupción  _x000a_3. "/>
    <s v="1. Actas de anticorrupción firmadas por los profesionales de la DPA_x000a_2. Listados de asistencia a las sesiones de capacitación en el código de integridad de la agencia_x000a_3. Listados de asistencias a jornadas de Inducción y reinducción de los profesionales frente a los procedimientos de la DPA _x000a_2. Formato de evaluación F-PAA-029_x000a_informe mensual de monitoreo F-PAA-032 _x000a_3. "/>
    <s v="1. Responsable Dirección de Participación y Asociatividad _x000a_2. Responsable Dirección de Participación y Asociatividad _x000a_3. "/>
    <d v="2025-12-30T00:00:00"/>
    <m/>
    <m/>
    <m/>
    <m/>
    <m/>
    <m/>
    <m/>
    <m/>
    <m/>
    <m/>
    <m/>
    <m/>
    <m/>
  </r>
  <r>
    <n v="4"/>
    <s v="Táctico - Procesos"/>
    <s v="Evaluar y calificar los PIDAR, en virtud del reglamento vigente"/>
    <s v="Evaluar y calificar los PIDAR, en virtud del reglamento vigente"/>
    <x v="1"/>
    <s v="Posibilidad de solicitar o recibir cualquier dádiva o beneficio a nombre propio o de terceros, durante el desarrollo de las fases de evaluación y/o viabilidad y/o calificación del proceso Evaluación, Calificación y Cofinanciación de Proyectos Integrales, emitiendo una evaluación, viabilidad o calificación errada, valiéndose de su rol de evaluador como servidor público o colaborador de la Dirección de Calificación y Financiación. "/>
    <x v="15"/>
    <s v="Convocatorias PIDAR"/>
    <s v="X"/>
    <m/>
    <m/>
    <m/>
    <m/>
    <m/>
    <s v="X"/>
    <m/>
    <s v="X"/>
    <s v="Procedimiento"/>
    <s v="A11 Conflicto de interés (Existencia de conflicto de Interés)_x000a_O1 Acción u omisión _x000a_O2 Uso del poderO3 Desviar la gestión de lo público_x000a_O4 Beneficio Privado_x000a_O5 Beneficio de un tercero_x000a_"/>
    <s v="4.  ALTA"/>
    <s v="Responder afirmativamente de SEIS a ONCE preguntas genera un impacto MAYOR"/>
    <s v="3.  MODERADA"/>
    <s v="La actividad que conlleva al riesgo se  ejecuta 24 a 500 veces por año"/>
    <s v="43"/>
    <s v="Importante"/>
    <s v="1. El líder designado por la Dirección de Calificación y Financiación o quien haga sus veces, cada vez que ingrese un PIDAR, asigna a un equipo de profesionales interdisciplinarios que cuenta con un Líder de Proyecto, para verificar el cumplimiento de los criterios y requisitos de evaluación, calificación y viabilidad del PIDAR, con el propósito de mitigar el posible favorecimiento personal o de terceros. En caso de que se presenten desviaciones, se notifican mediante correo electrónico al profesional responsable del componente, quien debe realizar la subsanación y posterior retroalimentación al equipo de profesionales interdisciplinario. Evidencia Correo electrónico (Cuando aplique). _x000a_2. El profesional de apoyo designado por la Dirección de Calificación y financiación, cada vez que se requiera, verifica el formato F-ECC-009: Control posterior, con el propósito de detectar posibles irregularidades en el proceso de Evaluación, Calificación y Cofinanciación de Proyectos Integrales. En caso de identificar irregularidades, se realiza la notificación al equipo evaluador interdisciplinario mediante correo electrónico para que se haga la subsanación, ellos efectúan el ajuste y se remite nuevamente a revisión del profesional de apoyo. Evidencia Correos electrónicos (cuando aplique). _x000a_3. "/>
    <n v="90"/>
    <s v="Fuerte"/>
    <s v="1. MUY BAJA"/>
    <s v="1. MUY BAJA"/>
    <s v="11"/>
    <s v="Aceptable"/>
    <s v="Aceptar o Asumir_x000a_Compensar_x0009__x000a_Corregir_x000a_Aprovechar (solo impacto ambiental positivo)"/>
    <s v="Reducir o Mitigar"/>
    <s v="1. Sensibilizar a los profesionales del proceso de la Evaluación, Calificación y Viabilidad de PIDAR, cada vez que se vinculan nuevos profesionales y cuando se actualice la documentación del proceso. Evidencia Listado de asistencia, invitación, Grabaciones _x000a_2. Documentar el control preventivo propuesto dentro del procedimiento del proceso, en el primer semestre. _x000a_3. Revisar la existencia del formato de conflicto de intereses e implementarlo y sino existiese, proceder a su elaboración y estandarización, durante el primer semestre de la vigencia 2024. "/>
    <s v="1.  Listado de asistencia, invitación, Grabaciones. _x000a_2. Documento aprobado _x000a_3. Formato de Conflicto de intereses debidamente diligenciados y correos electrónicos"/>
    <s v="1. El profesional designado d ela Direccion de Calificacion y financiación _x000a_2. El profesional designado de la Direccion de Calificacion y Financiación _x000a_3. El profesional designado de la Direccion de Calificacion y Financiación"/>
    <d v="2025-12-31T00:00:00"/>
    <m/>
    <m/>
    <m/>
    <m/>
    <m/>
    <m/>
    <m/>
    <m/>
    <m/>
    <m/>
    <m/>
    <m/>
    <m/>
  </r>
  <r>
    <n v="3"/>
    <s v="Táctico - Procesos"/>
    <s v="Direccionar la comunicación interna y externa"/>
    <s v="Ejecutar la Estrategia de_x000a_Comunicaciones de la Entidad"/>
    <x v="1"/>
    <s v="Posibilidad de manipular la información por parte del personal de la oficina de comunicaciones para beneficio propio o de un tercero al momento de diseñar una pieza o divulgarla valiéndose del cargo, utilizando los diversos canales de comunicación de la entidad, con el fin de favorecer o afectar la imagen institucional de un funcionario o contratista."/>
    <x v="16"/>
    <s v="En las publicaciones realizadas"/>
    <s v="X"/>
    <m/>
    <m/>
    <m/>
    <m/>
    <m/>
    <s v="X"/>
    <m/>
    <m/>
    <s v="Tercero"/>
    <s v="A10 Abuso de poder y autoridad_x000a_O1 Acción u omisión _x000a_O2 Uso del poderO3 Desviar la gestión de lo público_x000a_O4 Beneficio Privado_x000a_O5 Beneficio de un tercero_x000a_"/>
    <s v="4.  ALTA"/>
    <s v="Responder afirmativamente de SEIS a ONCE preguntas genera un impacto MAYOR"/>
    <s v="3.  MODERADA"/>
    <s v="La actividad que conlleva al riesgo se  ejecuta 24 a 500 veces por año"/>
    <s v="43"/>
    <s v="Importante"/>
    <s v="1. Cada vez que se requiera, el jefe de la oficina de Comunicaciones o quien haga sus veces, asigna a un profesional para la recolección y búsqueda de la información especifica ante el área competente, quien será el responsable de transformarla en una nota o boletin de prensa. Posteriormente, se solicita al profesional encargado de la edición de estilo que realice los ajustes pertinentes y son remitidas al área generadora de la información para verificar y dar el  visto bueno de publicación. Una vez se obtenga el visto bueno del área, el jefe de la oficina de comunicaciones da la autorización para la publicación de la misma. En caso de una observación por parte del área, se efectuan los ajustes correspondientes para publicación de la información. Las evidencias son: Correos electrónicos, whatsapp, chat de microsoft teams, entrevistas, grabaciones de audio o video, publicaciones. _x000a_2. La profesional lider del grupo de redes sociales, cada vez que se requiera, recopila y verifica la información remitida por el grupo (Audiovisual, presnsa y diseño), con el fin de que sea remitido al porfesional editor de estilo para su revisión y posterior envio a solicitud de autorización a los asesores de presidencia para su publicacion en redes sociales. En caso de encontrar observaciones se devuelve al grupo de redes sociales por medio de correo electrónico. Evidencias Correos electrónicos, whatsapp, chat de microsoft teams, entrevistas, grabaciones de audio o video, publicaciones _x000a_3. "/>
    <n v="85"/>
    <s v="Fuerte"/>
    <s v="1. MUY BAJA"/>
    <s v="1. MUY BAJA"/>
    <s v="11"/>
    <s v="Aceptable"/>
    <s v="Aceptar o Asumir_x000a_Compensar_x0009__x000a_Corregir_x000a_Aprovechar (solo impacto ambiental positivo)"/>
    <s v="Reducir o Mitigar"/>
    <s v="1. Socialización cuatrimetral del tráfico de comunicaciones, que sirve como hoja de ruta para el correcto flujo de información. _x000a_2. Realizar campaña de sensibilizacion y socialización para fortalecer los tiempos establecidos en el formato de requerimiento de acuerdo a los valores y principios de Integridad fundamentales de la Entidad, de manera anual. _x000a_3. "/>
    <s v="1. Listado de Asistencia _x000a_2. Piezas de divulgación _x000a_3. "/>
    <s v="1. El jefe de la Oficina de Comunicaciones  _x000a_2. El equipo de la Oficina de Comunicaciones _x000a_3. "/>
    <d v="2025-12-31T00:00:00"/>
    <m/>
    <m/>
    <m/>
    <m/>
    <m/>
    <m/>
    <m/>
    <m/>
    <m/>
    <m/>
    <m/>
    <m/>
    <m/>
  </r>
  <r>
    <n v="2"/>
    <s v="Táctico - Procesos"/>
    <s v="Prestación y apoyo del servicio público de adecuación de tierras"/>
    <s v="Ejecutar la política de adecuación de tierras a nivel nacional"/>
    <x v="1"/>
    <s v="Posibilidad de solicitar o recibir cualquier dádiva para el beneficio de un particular en contravía de los lineamientos y normativa del proceso de Prestación y apoyo del servicio público adecuación de tierras"/>
    <x v="17"/>
    <s v="En territorio "/>
    <s v="X"/>
    <m/>
    <m/>
    <m/>
    <m/>
    <m/>
    <s v="X"/>
    <m/>
    <m/>
    <s v="Territorio"/>
    <s v="A10 Abuso de poder y autoridad_x000a_O1 Acción u omisión _x000a_O2 Uso del poderO3 Desviar la gestión de lo público_x000a_O5 Beneficio de un tercero_x000a_"/>
    <s v="5. MUY ALTA"/>
    <s v="Responder afirmativamente  de DOCE A  DIECINUEVE preguntas genera un impacto CATASTRÓFICO"/>
    <s v="3.  MODERADA"/>
    <s v="La actividad que conlleva al riesgo se  ejecuta 24 a 500 veces por año"/>
    <s v="53"/>
    <s v="Importante"/>
    <s v="1. La Dirección de Adecuación de Tierras, anualmente, realiza la revisión y/o actualización de los criterios establecidos en el reglamento, procedimiento y/o manual operativo del FONAT, para la viabilización de los proyectos de Adecuación de Tierras a cofinanciar, generando, igualmente, espacios de socialización a los posibles beneficiarios._x000a__x000a_Evidencia: Formato F-DER-001 Acta de reunión revisión cumplimiento de criterios FONAT y/o listados de asistencia de espacios de socialización. _x000a_2. El Comité de Priorización, cada vez que hayan proyectos estructurados para ser financiados o cofinanciados por el FONAT, realiza la validación y priorización de proyectos de acuerdo con la aplicación de criterios definidos en la metodología, con el fin de seleccionar las intervenciones a realizar en el período y asignar los recursos de una manera efectiva. _x000a_ _x000a_Evidencia:  Formato F-DER-001 Acta de reunión de priorización y validación de proyectos para el período.  _x000a_3. "/>
    <n v="95"/>
    <s v="Fuerte"/>
    <s v="1. MUY BAJA"/>
    <s v="1. MUY BAJA"/>
    <s v="11"/>
    <s v="Aceptable"/>
    <s v="Aceptar o Asumir_x000a_Compensar_x0009__x000a_Corregir_x000a_Aprovechar (solo impacto ambiental positivo)"/>
    <s v="Reducir o Mitigar"/>
    <s v="1. Socialización del procedimiento y la metodología para acceder a la oferta de los proyectos de Adecuación de Tierras con recursos del FONAT, nivel central, UTT´s y a la comunidad  _x000a__x000a_Garantizar que los canales de entrada de los proyectos (Postulación permanente, focalización y/o convocatoria) estén habilitados y sean gestionados oportunamente  _x000a_2. Priorización y viabilización de proyectos a través de la instancia establecida en el reglamento  FONAT._x000a__x000a_Asignación de recursos aprobados a través de la instancia establecida en el reglamento  _x000a_3. "/>
    <s v="1. Procedimiento y la metodología _x000a_2. Listado de Priorizados_x000a_Presupuesto _x000a_3. "/>
    <s v="1. Funcionario y/o Contratista dirección ADT _x000a_2. Funcionario y/o Contratista dirección ADT _x000a_3. "/>
    <d v="2025-12-31T00:00:00"/>
    <m/>
    <m/>
    <m/>
    <m/>
    <m/>
    <m/>
    <m/>
    <m/>
    <m/>
    <m/>
    <m/>
    <m/>
    <m/>
  </r>
  <r>
    <n v="1"/>
    <s v="Táctico - Procesos"/>
    <s v="Proceso de Evaluación Independiente"/>
    <s v="Establecer las actividades para la ejecución los trabajos de aseguramiento "/>
    <x v="1"/>
    <s v="Posibilidad que el recurso humano adscrito a la oficina de Control Interno  pueda recibir y/o solicitar dádivas o beneficios por ocultar, distorsionar o tergiversar información relevante observada en el desarrollo de diferentes trabajos ejecutados por esta dependencia en la Entidad para beneficio propio o favorecer un tercero"/>
    <x v="4"/>
    <s v="Auditorias Realizadas por el equipo"/>
    <m/>
    <m/>
    <m/>
    <m/>
    <m/>
    <m/>
    <s v="X"/>
    <m/>
    <m/>
    <s v="Personas Externas"/>
    <s v="A10 Abuso de poder y autoridad_x000a_O1 Acción u omisión _x000a_O2 Uso del poderO3 Desviar la gestión de lo público_x000a_O5 Beneficio de un tercero_x000a_"/>
    <s v="4.  ALTA"/>
    <s v="Responder afirmativamente de SEIS a ONCE preguntas genera un impacto MAYOR"/>
    <s v="2.  BAJA"/>
    <s v="La actividad que conlleva al riesgo se ejecuta entre 3-24 veces por año"/>
    <s v="42"/>
    <s v="Tolerable"/>
    <s v="1. El jefe de la Oficina de Control Interno y/o a quien este delegue anualmente, con el fin de asegurar el cumplimiento de los principios éticos y reglas de conducta establecidas en el Código de Ética de la Actividad de Auditoría Interna de la ADR. Solicita a los auditores adscritos a la Oficina la suscripción del Acta de cumplimiento del código de ética, el acuerdo de confidencialidad y una declaración de conflicto de intereses.  El Gestor T1, grado 11, verifica la existencia de la totalidad de formatos suscritos y en caso de faltantes se reitera la suscripción del mismo. Evidencias: Acta de cumplimiento del código de ética, Acuerdo de confidencialidad y Declaración de conflicto de intereses. Ruta complementaria Oficina de Control Interno. _x000a_2. El líder de auditoria cada vez que se inicie un proceso de auditoría, revisa y valida que los papeles de trabajo derivados de la ejecución de las pruebas cumplan con el objetivo y alcance propuesto. Una vez se define el programa de la auditoria, los auditores del equipo de trabajo envían los papeles de trabajo al líder de auditoria para su revisión y validación, los cuales deben tener congruencia con el objetivo y alcance del programa de auditoria. En caso que los papeles de trabajo estén desarticulados del objetivo y alcance del programa definido, el Líder de auditoria solicita su ajuste y envío nuevamente para validación. Evidencias: Correo electrónico con la revisión con los papeles de trabajo  _x000a_3. "/>
    <n v="95"/>
    <s v="Fuerte"/>
    <s v="1. MUY BAJA"/>
    <s v="1. MUY BAJA"/>
    <s v="11"/>
    <s v="Aceptable"/>
    <s v="Aceptar o Asumir_x000a_Compensar_x0009__x000a_Corregir_x000a_Aprovechar (solo impacto ambiental positivo)"/>
    <s v="Reducir o Mitigar"/>
    <s v="1. Suscribir el formato de F-GCO-017 Tabla de análisis de experiencia e idoneidad de los auditores de la Oficina de Control Interno.  _x000a_2.  _x000a_3. "/>
    <s v="1. F-GCO-017 Tabla de análisis de experiencia e idoneidad _x000a_2.  _x000a_3. "/>
    <s v="1. Gestor T1, grado 11 _x000a_2.  _x000a_3. "/>
    <d v="2025-12-31T00:00:00"/>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2500C0D-89DC-8443-BDE4-E11A3EE5C7CF}" name="TablaDinámica1" cacheId="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D23" firstHeaderRow="1" firstDataRow="2" firstDataCol="1"/>
  <pivotFields count="51">
    <pivotField showAll="0"/>
    <pivotField showAll="0"/>
    <pivotField showAll="0"/>
    <pivotField showAll="0"/>
    <pivotField axis="axisCol" showAll="0">
      <items count="3">
        <item x="0"/>
        <item x="1"/>
        <item t="default"/>
      </items>
    </pivotField>
    <pivotField showAll="0"/>
    <pivotField axis="axisRow" dataField="1" showAll="0" sortType="descending">
      <items count="19">
        <item x="7"/>
        <item x="6"/>
        <item x="9"/>
        <item x="10"/>
        <item x="4"/>
        <item x="15"/>
        <item x="12"/>
        <item x="16"/>
        <item x="8"/>
        <item x="3"/>
        <item x="0"/>
        <item x="5"/>
        <item x="11"/>
        <item x="17"/>
        <item x="14"/>
        <item x="13"/>
        <item x="2"/>
        <item x="1"/>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showAll="0"/>
    <pivotField showAll="0"/>
    <pivotField showAll="0"/>
    <pivotField showAll="0"/>
    <pivotField showAll="0"/>
    <pivotField showAll="0"/>
    <pivotField showAll="0"/>
    <pivotField showAll="0"/>
    <pivotField showAll="0"/>
    <pivotField showAll="0"/>
    <pivotField numFmtId="1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6"/>
  </rowFields>
  <rowItems count="19">
    <i>
      <x v="11"/>
    </i>
    <i>
      <x v="17"/>
    </i>
    <i>
      <x v="10"/>
    </i>
    <i>
      <x v="4"/>
    </i>
    <i>
      <x v="1"/>
    </i>
    <i>
      <x v="12"/>
    </i>
    <i>
      <x v="16"/>
    </i>
    <i>
      <x v="14"/>
    </i>
    <i>
      <x v="6"/>
    </i>
    <i>
      <x v="5"/>
    </i>
    <i>
      <x v="3"/>
    </i>
    <i>
      <x v="13"/>
    </i>
    <i>
      <x v="9"/>
    </i>
    <i>
      <x v="15"/>
    </i>
    <i>
      <x v="2"/>
    </i>
    <i>
      <x v="7"/>
    </i>
    <i>
      <x/>
    </i>
    <i>
      <x v="8"/>
    </i>
    <i t="grand">
      <x/>
    </i>
  </rowItems>
  <colFields count="1">
    <field x="4"/>
  </colFields>
  <colItems count="3">
    <i>
      <x/>
    </i>
    <i>
      <x v="1"/>
    </i>
    <i t="grand">
      <x/>
    </i>
  </colItems>
  <dataFields count="1">
    <dataField name="Cuenta de Responsable del Monitoreo" fld="6"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F5FCB-68F6-DE49-A94D-EF1CDE76D05A}">
  <sheetPr codeName="Hoja4"/>
  <dimension ref="A1:L98"/>
  <sheetViews>
    <sheetView showGridLines="0" topLeftCell="A53" zoomScale="114" zoomScaleNormal="90" workbookViewId="0">
      <selection activeCell="A55" activeCellId="1" sqref="A60:L60 A55:L55"/>
    </sheetView>
  </sheetViews>
  <sheetFormatPr baseColWidth="10" defaultRowHeight="16" x14ac:dyDescent="0.2"/>
  <cols>
    <col min="1" max="1" width="16.5" customWidth="1"/>
    <col min="2" max="2" width="18" customWidth="1"/>
    <col min="3" max="12" width="15.33203125" customWidth="1"/>
  </cols>
  <sheetData>
    <row r="1" spans="1:12" s="44" customFormat="1" ht="33" customHeight="1" x14ac:dyDescent="0.2">
      <c r="A1" s="181"/>
      <c r="B1" s="182"/>
      <c r="C1" s="185" t="s">
        <v>609</v>
      </c>
      <c r="D1" s="186"/>
      <c r="E1" s="186"/>
      <c r="F1" s="186"/>
      <c r="G1" s="186"/>
      <c r="H1" s="186"/>
      <c r="I1" s="186"/>
      <c r="J1" s="187"/>
      <c r="K1" s="42" t="s">
        <v>610</v>
      </c>
      <c r="L1" s="43" t="s">
        <v>611</v>
      </c>
    </row>
    <row r="2" spans="1:12" s="44" customFormat="1" ht="33" customHeight="1" x14ac:dyDescent="0.2">
      <c r="A2" s="183"/>
      <c r="B2" s="184"/>
      <c r="C2" s="188"/>
      <c r="D2" s="189"/>
      <c r="E2" s="189"/>
      <c r="F2" s="189"/>
      <c r="G2" s="189"/>
      <c r="H2" s="189"/>
      <c r="I2" s="189"/>
      <c r="J2" s="190"/>
      <c r="K2" s="42" t="s">
        <v>612</v>
      </c>
      <c r="L2" s="45">
        <v>3</v>
      </c>
    </row>
    <row r="3" spans="1:12" ht="23" customHeight="1" x14ac:dyDescent="0.2">
      <c r="A3" s="136" t="s">
        <v>613</v>
      </c>
      <c r="B3" s="136"/>
      <c r="C3" s="136"/>
      <c r="D3" s="136"/>
      <c r="E3" s="136"/>
      <c r="F3" s="136"/>
      <c r="G3" s="136"/>
      <c r="H3" s="136"/>
      <c r="I3" s="136"/>
      <c r="J3" s="136"/>
      <c r="K3" s="136"/>
      <c r="L3" s="136"/>
    </row>
    <row r="4" spans="1:12" ht="115" customHeight="1" x14ac:dyDescent="0.2">
      <c r="A4" s="134" t="s">
        <v>614</v>
      </c>
      <c r="B4" s="191"/>
      <c r="C4" s="191"/>
      <c r="D4" s="191"/>
      <c r="E4" s="191"/>
      <c r="F4" s="191"/>
      <c r="G4" s="191"/>
      <c r="H4" s="191"/>
      <c r="I4" s="191"/>
      <c r="J4" s="191"/>
      <c r="K4" s="191"/>
      <c r="L4" s="191"/>
    </row>
    <row r="5" spans="1:12" ht="29" customHeight="1" x14ac:dyDescent="0.2">
      <c r="A5" s="136" t="s">
        <v>615</v>
      </c>
      <c r="B5" s="136"/>
      <c r="C5" s="136"/>
      <c r="D5" s="136"/>
      <c r="E5" s="136"/>
      <c r="F5" s="136"/>
      <c r="G5" s="136"/>
      <c r="H5" s="136"/>
      <c r="I5" s="136"/>
      <c r="J5" s="136"/>
      <c r="K5" s="136"/>
      <c r="L5" s="136"/>
    </row>
    <row r="6" spans="1:12" ht="54" customHeight="1" x14ac:dyDescent="0.2">
      <c r="A6" s="134" t="s">
        <v>616</v>
      </c>
      <c r="B6" s="134"/>
      <c r="C6" s="134"/>
      <c r="D6" s="134"/>
      <c r="E6" s="134"/>
      <c r="F6" s="134"/>
      <c r="G6" s="134"/>
      <c r="H6" s="134"/>
      <c r="I6" s="134"/>
      <c r="J6" s="134"/>
      <c r="K6" s="134"/>
      <c r="L6" s="134"/>
    </row>
    <row r="7" spans="1:12" x14ac:dyDescent="0.2">
      <c r="A7" s="137" t="s">
        <v>617</v>
      </c>
      <c r="B7" s="137"/>
      <c r="C7" s="192" t="s">
        <v>425</v>
      </c>
      <c r="D7" s="192"/>
      <c r="E7" s="192"/>
      <c r="F7" s="192"/>
      <c r="G7" s="192"/>
      <c r="H7" s="193" t="s">
        <v>618</v>
      </c>
      <c r="I7" s="194"/>
      <c r="J7" s="194"/>
      <c r="K7" s="194"/>
      <c r="L7" s="195"/>
    </row>
    <row r="8" spans="1:12" ht="22" customHeight="1" x14ac:dyDescent="0.2">
      <c r="A8" s="137"/>
      <c r="B8" s="137"/>
      <c r="C8" s="134" t="s">
        <v>619</v>
      </c>
      <c r="D8" s="134"/>
      <c r="E8" s="134"/>
      <c r="F8" s="134"/>
      <c r="G8" s="134"/>
      <c r="H8" s="178" t="s">
        <v>182</v>
      </c>
      <c r="I8" s="179"/>
      <c r="J8" s="179"/>
      <c r="K8" s="179"/>
      <c r="L8" s="180"/>
    </row>
    <row r="9" spans="1:12" ht="22" customHeight="1" x14ac:dyDescent="0.2">
      <c r="A9" s="137"/>
      <c r="B9" s="137"/>
      <c r="C9" s="134"/>
      <c r="D9" s="134"/>
      <c r="E9" s="134"/>
      <c r="F9" s="134"/>
      <c r="G9" s="134"/>
      <c r="H9" s="178" t="s">
        <v>175</v>
      </c>
      <c r="I9" s="179"/>
      <c r="J9" s="179"/>
      <c r="K9" s="179"/>
      <c r="L9" s="180"/>
    </row>
    <row r="10" spans="1:12" ht="22" customHeight="1" x14ac:dyDescent="0.2">
      <c r="A10" s="137"/>
      <c r="B10" s="137"/>
      <c r="C10" s="134"/>
      <c r="D10" s="134"/>
      <c r="E10" s="134"/>
      <c r="F10" s="134"/>
      <c r="G10" s="134"/>
      <c r="H10" s="178" t="s">
        <v>620</v>
      </c>
      <c r="I10" s="179"/>
      <c r="J10" s="179"/>
      <c r="K10" s="179"/>
      <c r="L10" s="180"/>
    </row>
    <row r="11" spans="1:12" ht="25" customHeight="1" x14ac:dyDescent="0.2">
      <c r="A11" s="137"/>
      <c r="B11" s="137"/>
      <c r="C11" s="134" t="s">
        <v>621</v>
      </c>
      <c r="D11" s="134"/>
      <c r="E11" s="134"/>
      <c r="F11" s="134"/>
      <c r="G11" s="134"/>
      <c r="H11" s="178" t="s">
        <v>206</v>
      </c>
      <c r="I11" s="179"/>
      <c r="J11" s="179"/>
      <c r="K11" s="179"/>
      <c r="L11" s="180"/>
    </row>
    <row r="12" spans="1:12" ht="25" customHeight="1" x14ac:dyDescent="0.2">
      <c r="A12" s="137"/>
      <c r="B12" s="137"/>
      <c r="C12" s="134"/>
      <c r="D12" s="134"/>
      <c r="E12" s="134"/>
      <c r="F12" s="134"/>
      <c r="G12" s="134"/>
      <c r="H12" s="178" t="s">
        <v>622</v>
      </c>
      <c r="I12" s="179"/>
      <c r="J12" s="179"/>
      <c r="K12" s="179"/>
      <c r="L12" s="180"/>
    </row>
    <row r="13" spans="1:12" ht="21" customHeight="1" x14ac:dyDescent="0.2">
      <c r="A13" s="137"/>
      <c r="B13" s="137"/>
      <c r="C13" s="134" t="s">
        <v>623</v>
      </c>
      <c r="D13" s="134"/>
      <c r="E13" s="134"/>
      <c r="F13" s="134"/>
      <c r="G13" s="134"/>
      <c r="H13" s="178" t="s">
        <v>624</v>
      </c>
      <c r="I13" s="179"/>
      <c r="J13" s="179"/>
      <c r="K13" s="179"/>
      <c r="L13" s="180"/>
    </row>
    <row r="14" spans="1:12" ht="21" customHeight="1" x14ac:dyDescent="0.2">
      <c r="A14" s="137"/>
      <c r="B14" s="137"/>
      <c r="C14" s="134"/>
      <c r="D14" s="134"/>
      <c r="E14" s="134"/>
      <c r="F14" s="134"/>
      <c r="G14" s="134"/>
      <c r="H14" s="178" t="s">
        <v>186</v>
      </c>
      <c r="I14" s="179"/>
      <c r="J14" s="179"/>
      <c r="K14" s="179"/>
      <c r="L14" s="180"/>
    </row>
    <row r="15" spans="1:12" ht="21" customHeight="1" x14ac:dyDescent="0.2">
      <c r="A15" s="137"/>
      <c r="B15" s="137"/>
      <c r="C15" s="134"/>
      <c r="D15" s="134"/>
      <c r="E15" s="134"/>
      <c r="F15" s="134"/>
      <c r="G15" s="134"/>
      <c r="H15" s="178" t="s">
        <v>625</v>
      </c>
      <c r="I15" s="179"/>
      <c r="J15" s="179"/>
      <c r="K15" s="179"/>
      <c r="L15" s="180"/>
    </row>
    <row r="16" spans="1:12" ht="44" customHeight="1" x14ac:dyDescent="0.2">
      <c r="A16" s="137" t="s">
        <v>626</v>
      </c>
      <c r="B16" s="137"/>
      <c r="C16" s="137" t="s">
        <v>618</v>
      </c>
      <c r="D16" s="137"/>
      <c r="E16" s="137"/>
      <c r="F16" s="138" t="s">
        <v>627</v>
      </c>
      <c r="G16" s="138"/>
      <c r="H16" s="138"/>
      <c r="I16" s="138" t="s">
        <v>628</v>
      </c>
      <c r="J16" s="138"/>
      <c r="K16" s="138"/>
      <c r="L16" s="138"/>
    </row>
    <row r="17" spans="1:12" ht="21" customHeight="1" x14ac:dyDescent="0.2">
      <c r="A17" s="137"/>
      <c r="B17" s="137"/>
      <c r="C17" s="170" t="s">
        <v>182</v>
      </c>
      <c r="D17" s="171"/>
      <c r="E17" s="172"/>
      <c r="F17" s="173" t="s">
        <v>629</v>
      </c>
      <c r="G17" s="174"/>
      <c r="H17" s="174"/>
      <c r="I17" s="175" t="s">
        <v>630</v>
      </c>
      <c r="J17" s="176"/>
      <c r="K17" s="176"/>
      <c r="L17" s="177"/>
    </row>
    <row r="18" spans="1:12" ht="21" customHeight="1" x14ac:dyDescent="0.2">
      <c r="A18" s="137"/>
      <c r="B18" s="137"/>
      <c r="C18" s="170" t="s">
        <v>175</v>
      </c>
      <c r="D18" s="171"/>
      <c r="E18" s="172"/>
      <c r="F18" s="173" t="s">
        <v>631</v>
      </c>
      <c r="G18" s="174"/>
      <c r="H18" s="174"/>
      <c r="I18" s="175" t="s">
        <v>632</v>
      </c>
      <c r="J18" s="176"/>
      <c r="K18" s="176"/>
      <c r="L18" s="177"/>
    </row>
    <row r="19" spans="1:12" ht="21" customHeight="1" x14ac:dyDescent="0.2">
      <c r="A19" s="137"/>
      <c r="B19" s="137"/>
      <c r="C19" s="170" t="s">
        <v>620</v>
      </c>
      <c r="D19" s="171"/>
      <c r="E19" s="172"/>
      <c r="F19" s="173" t="s">
        <v>633</v>
      </c>
      <c r="G19" s="174"/>
      <c r="H19" s="174"/>
      <c r="I19" s="175" t="s">
        <v>634</v>
      </c>
      <c r="J19" s="176"/>
      <c r="K19" s="176"/>
      <c r="L19" s="177"/>
    </row>
    <row r="20" spans="1:12" ht="21" customHeight="1" x14ac:dyDescent="0.2">
      <c r="A20" s="137"/>
      <c r="B20" s="137"/>
      <c r="C20" s="170" t="s">
        <v>206</v>
      </c>
      <c r="D20" s="171"/>
      <c r="E20" s="172"/>
      <c r="F20" s="173" t="s">
        <v>635</v>
      </c>
      <c r="G20" s="174"/>
      <c r="H20" s="174"/>
      <c r="I20" s="175" t="s">
        <v>636</v>
      </c>
      <c r="J20" s="176"/>
      <c r="K20" s="176"/>
      <c r="L20" s="177"/>
    </row>
    <row r="21" spans="1:12" ht="21" customHeight="1" x14ac:dyDescent="0.2">
      <c r="A21" s="137"/>
      <c r="B21" s="137"/>
      <c r="C21" s="170" t="s">
        <v>622</v>
      </c>
      <c r="D21" s="171"/>
      <c r="E21" s="172"/>
      <c r="F21" s="173" t="s">
        <v>631</v>
      </c>
      <c r="G21" s="174"/>
      <c r="H21" s="174"/>
      <c r="I21" s="175" t="s">
        <v>637</v>
      </c>
      <c r="J21" s="176"/>
      <c r="K21" s="176"/>
      <c r="L21" s="177"/>
    </row>
    <row r="22" spans="1:12" ht="21" customHeight="1" x14ac:dyDescent="0.2">
      <c r="A22" s="137"/>
      <c r="B22" s="137"/>
      <c r="C22" s="170" t="s">
        <v>624</v>
      </c>
      <c r="D22" s="171"/>
      <c r="E22" s="172"/>
      <c r="F22" s="173" t="s">
        <v>638</v>
      </c>
      <c r="G22" s="174"/>
      <c r="H22" s="174"/>
      <c r="I22" s="175" t="s">
        <v>639</v>
      </c>
      <c r="J22" s="176"/>
      <c r="K22" s="176"/>
      <c r="L22" s="177"/>
    </row>
    <row r="23" spans="1:12" ht="21" customHeight="1" x14ac:dyDescent="0.2">
      <c r="A23" s="137"/>
      <c r="B23" s="137"/>
      <c r="C23" s="170" t="s">
        <v>186</v>
      </c>
      <c r="D23" s="171"/>
      <c r="E23" s="172"/>
      <c r="F23" s="173" t="s">
        <v>640</v>
      </c>
      <c r="G23" s="174"/>
      <c r="H23" s="174"/>
      <c r="I23" s="175" t="s">
        <v>640</v>
      </c>
      <c r="J23" s="176"/>
      <c r="K23" s="176"/>
      <c r="L23" s="177"/>
    </row>
    <row r="24" spans="1:12" ht="21" customHeight="1" x14ac:dyDescent="0.2">
      <c r="A24" s="137"/>
      <c r="B24" s="137"/>
      <c r="C24" s="170" t="s">
        <v>625</v>
      </c>
      <c r="D24" s="171"/>
      <c r="E24" s="172"/>
      <c r="F24" s="173" t="s">
        <v>641</v>
      </c>
      <c r="G24" s="174"/>
      <c r="H24" s="174"/>
      <c r="I24" s="170" t="s">
        <v>642</v>
      </c>
      <c r="J24" s="171"/>
      <c r="K24" s="171"/>
      <c r="L24" s="172"/>
    </row>
    <row r="25" spans="1:12" ht="69" customHeight="1" x14ac:dyDescent="0.2">
      <c r="A25" s="137" t="s">
        <v>643</v>
      </c>
      <c r="B25" s="137"/>
      <c r="C25" s="134" t="s">
        <v>644</v>
      </c>
      <c r="D25" s="134"/>
      <c r="E25" s="158" t="s">
        <v>174</v>
      </c>
      <c r="F25" s="158"/>
      <c r="G25" s="158"/>
      <c r="H25" s="157" t="s">
        <v>645</v>
      </c>
      <c r="I25" s="157"/>
      <c r="J25" s="157"/>
      <c r="K25" s="157"/>
      <c r="L25" s="157"/>
    </row>
    <row r="26" spans="1:12" ht="68" customHeight="1" x14ac:dyDescent="0.2">
      <c r="A26" s="137"/>
      <c r="B26" s="137"/>
      <c r="C26" s="134"/>
      <c r="D26" s="134"/>
      <c r="E26" s="158" t="s">
        <v>646</v>
      </c>
      <c r="F26" s="158"/>
      <c r="G26" s="158"/>
      <c r="H26" s="157" t="s">
        <v>647</v>
      </c>
      <c r="I26" s="157"/>
      <c r="J26" s="157"/>
      <c r="K26" s="157"/>
      <c r="L26" s="157"/>
    </row>
    <row r="27" spans="1:12" ht="50" customHeight="1" x14ac:dyDescent="0.2">
      <c r="A27" s="137"/>
      <c r="B27" s="137"/>
      <c r="C27" s="134"/>
      <c r="D27" s="134"/>
      <c r="E27" s="158" t="s">
        <v>181</v>
      </c>
      <c r="F27" s="158"/>
      <c r="G27" s="158"/>
      <c r="H27" s="157" t="s">
        <v>648</v>
      </c>
      <c r="I27" s="157"/>
      <c r="J27" s="157"/>
      <c r="K27" s="157"/>
      <c r="L27" s="157"/>
    </row>
    <row r="28" spans="1:12" ht="55" customHeight="1" x14ac:dyDescent="0.2">
      <c r="A28" s="137"/>
      <c r="B28" s="137"/>
      <c r="C28" s="134"/>
      <c r="D28" s="134"/>
      <c r="E28" s="158" t="s">
        <v>649</v>
      </c>
      <c r="F28" s="158"/>
      <c r="G28" s="158"/>
      <c r="H28" s="157" t="s">
        <v>650</v>
      </c>
      <c r="I28" s="157"/>
      <c r="J28" s="157"/>
      <c r="K28" s="157"/>
      <c r="L28" s="157"/>
    </row>
    <row r="29" spans="1:12" ht="64" customHeight="1" x14ac:dyDescent="0.2">
      <c r="A29" s="137"/>
      <c r="B29" s="137"/>
      <c r="C29" s="134"/>
      <c r="D29" s="134"/>
      <c r="E29" s="158" t="s">
        <v>193</v>
      </c>
      <c r="F29" s="158"/>
      <c r="G29" s="158"/>
      <c r="H29" s="157" t="s">
        <v>651</v>
      </c>
      <c r="I29" s="157"/>
      <c r="J29" s="157"/>
      <c r="K29" s="157"/>
      <c r="L29" s="157"/>
    </row>
    <row r="30" spans="1:12" ht="58" customHeight="1" x14ac:dyDescent="0.2">
      <c r="A30" s="137"/>
      <c r="B30" s="137"/>
      <c r="C30" s="134"/>
      <c r="D30" s="134"/>
      <c r="E30" s="158" t="s">
        <v>652</v>
      </c>
      <c r="F30" s="158"/>
      <c r="G30" s="158"/>
      <c r="H30" s="157" t="s">
        <v>653</v>
      </c>
      <c r="I30" s="157"/>
      <c r="J30" s="157"/>
      <c r="K30" s="157"/>
      <c r="L30" s="157"/>
    </row>
    <row r="31" spans="1:12" ht="113" customHeight="1" x14ac:dyDescent="0.2">
      <c r="A31" s="137"/>
      <c r="B31" s="137"/>
      <c r="C31" s="134"/>
      <c r="D31" s="134"/>
      <c r="E31" s="158" t="s">
        <v>654</v>
      </c>
      <c r="F31" s="158"/>
      <c r="G31" s="158"/>
      <c r="H31" s="157" t="s">
        <v>655</v>
      </c>
      <c r="I31" s="157"/>
      <c r="J31" s="157"/>
      <c r="K31" s="157"/>
      <c r="L31" s="157"/>
    </row>
    <row r="32" spans="1:12" ht="224" customHeight="1" x14ac:dyDescent="0.2">
      <c r="A32" s="138" t="s">
        <v>656</v>
      </c>
      <c r="B32" s="138"/>
      <c r="C32" s="157" t="s">
        <v>657</v>
      </c>
      <c r="D32" s="158"/>
      <c r="E32" s="158"/>
      <c r="F32" s="158"/>
      <c r="G32" s="158"/>
      <c r="H32" s="158"/>
      <c r="I32" s="158"/>
      <c r="J32" s="158"/>
      <c r="K32" s="158"/>
      <c r="L32" s="158"/>
    </row>
    <row r="33" spans="1:12" ht="102" customHeight="1" x14ac:dyDescent="0.2">
      <c r="A33" s="137" t="s">
        <v>658</v>
      </c>
      <c r="B33" s="137"/>
      <c r="C33" s="157" t="s">
        <v>659</v>
      </c>
      <c r="D33" s="158"/>
      <c r="E33" s="158"/>
      <c r="F33" s="158"/>
      <c r="G33" s="158"/>
      <c r="H33" s="158"/>
      <c r="I33" s="158"/>
      <c r="J33" s="158"/>
      <c r="K33" s="158"/>
      <c r="L33" s="158"/>
    </row>
    <row r="34" spans="1:12" ht="44" customHeight="1" x14ac:dyDescent="0.2">
      <c r="A34" s="138" t="s">
        <v>660</v>
      </c>
      <c r="B34" s="138"/>
      <c r="C34" s="157" t="s">
        <v>661</v>
      </c>
      <c r="D34" s="158"/>
      <c r="E34" s="158"/>
      <c r="F34" s="158"/>
      <c r="G34" s="158"/>
      <c r="H34" s="158"/>
      <c r="I34" s="158"/>
      <c r="J34" s="158"/>
      <c r="K34" s="158"/>
      <c r="L34" s="158"/>
    </row>
    <row r="35" spans="1:12" ht="50" customHeight="1" x14ac:dyDescent="0.2">
      <c r="A35" s="163" t="s">
        <v>662</v>
      </c>
      <c r="B35" s="166" t="s">
        <v>663</v>
      </c>
      <c r="C35" s="166"/>
      <c r="D35" s="166"/>
      <c r="E35" s="166"/>
      <c r="F35" s="166"/>
      <c r="G35" s="166"/>
      <c r="H35" s="166"/>
      <c r="I35" s="166"/>
      <c r="J35" s="166"/>
      <c r="K35" s="166"/>
      <c r="L35" s="166"/>
    </row>
    <row r="36" spans="1:12" ht="27" customHeight="1" x14ac:dyDescent="0.2">
      <c r="A36" s="164"/>
      <c r="B36" s="48" t="s">
        <v>414</v>
      </c>
      <c r="C36" s="167" t="s">
        <v>664</v>
      </c>
      <c r="D36" s="168"/>
      <c r="E36" s="168"/>
      <c r="F36" s="168"/>
      <c r="G36" s="168"/>
      <c r="H36" s="168"/>
      <c r="I36" s="168"/>
      <c r="J36" s="168"/>
      <c r="K36" s="168"/>
      <c r="L36" s="169"/>
    </row>
    <row r="37" spans="1:12" ht="27" customHeight="1" x14ac:dyDescent="0.2">
      <c r="A37" s="164"/>
      <c r="B37" s="49" t="s">
        <v>183</v>
      </c>
      <c r="C37" s="160" t="s">
        <v>665</v>
      </c>
      <c r="D37" s="161"/>
      <c r="E37" s="161"/>
      <c r="F37" s="161"/>
      <c r="G37" s="161"/>
      <c r="H37" s="161"/>
      <c r="I37" s="161"/>
      <c r="J37" s="161"/>
      <c r="K37" s="161"/>
      <c r="L37" s="162"/>
    </row>
    <row r="38" spans="1:12" ht="27" customHeight="1" x14ac:dyDescent="0.2">
      <c r="A38" s="164"/>
      <c r="B38" s="49" t="s">
        <v>413</v>
      </c>
      <c r="C38" s="160" t="s">
        <v>666</v>
      </c>
      <c r="D38" s="161"/>
      <c r="E38" s="161"/>
      <c r="F38" s="161"/>
      <c r="G38" s="161"/>
      <c r="H38" s="161"/>
      <c r="I38" s="161"/>
      <c r="J38" s="161"/>
      <c r="K38" s="161"/>
      <c r="L38" s="162"/>
    </row>
    <row r="39" spans="1:12" ht="27" customHeight="1" x14ac:dyDescent="0.2">
      <c r="A39" s="164"/>
      <c r="B39" s="49" t="s">
        <v>412</v>
      </c>
      <c r="C39" s="160" t="s">
        <v>667</v>
      </c>
      <c r="D39" s="161"/>
      <c r="E39" s="161"/>
      <c r="F39" s="161"/>
      <c r="G39" s="161"/>
      <c r="H39" s="161"/>
      <c r="I39" s="161"/>
      <c r="J39" s="161"/>
      <c r="K39" s="161"/>
      <c r="L39" s="162"/>
    </row>
    <row r="40" spans="1:12" ht="27" customHeight="1" x14ac:dyDescent="0.2">
      <c r="A40" s="164"/>
      <c r="B40" s="49" t="s">
        <v>411</v>
      </c>
      <c r="C40" s="160" t="s">
        <v>668</v>
      </c>
      <c r="D40" s="161"/>
      <c r="E40" s="161"/>
      <c r="F40" s="161"/>
      <c r="G40" s="161"/>
      <c r="H40" s="161"/>
      <c r="I40" s="161"/>
      <c r="J40" s="161"/>
      <c r="K40" s="161"/>
      <c r="L40" s="162"/>
    </row>
    <row r="41" spans="1:12" ht="45" customHeight="1" x14ac:dyDescent="0.2">
      <c r="A41" s="164"/>
      <c r="B41" s="49" t="s">
        <v>410</v>
      </c>
      <c r="C41" s="160" t="s">
        <v>669</v>
      </c>
      <c r="D41" s="161"/>
      <c r="E41" s="161"/>
      <c r="F41" s="161"/>
      <c r="G41" s="161"/>
      <c r="H41" s="161"/>
      <c r="I41" s="161"/>
      <c r="J41" s="161"/>
      <c r="K41" s="161"/>
      <c r="L41" s="162"/>
    </row>
    <row r="42" spans="1:12" ht="27" customHeight="1" x14ac:dyDescent="0.2">
      <c r="A42" s="164"/>
      <c r="B42" s="50" t="s">
        <v>409</v>
      </c>
      <c r="C42" s="160" t="s">
        <v>670</v>
      </c>
      <c r="D42" s="161"/>
      <c r="E42" s="161"/>
      <c r="F42" s="161"/>
      <c r="G42" s="161"/>
      <c r="H42" s="161"/>
      <c r="I42" s="161"/>
      <c r="J42" s="161"/>
      <c r="K42" s="161"/>
      <c r="L42" s="162"/>
    </row>
    <row r="43" spans="1:12" ht="27" customHeight="1" x14ac:dyDescent="0.2">
      <c r="A43" s="165"/>
      <c r="B43" s="50" t="s">
        <v>671</v>
      </c>
      <c r="C43" s="160" t="s">
        <v>672</v>
      </c>
      <c r="D43" s="161"/>
      <c r="E43" s="161"/>
      <c r="F43" s="161"/>
      <c r="G43" s="161"/>
      <c r="H43" s="161"/>
      <c r="I43" s="161"/>
      <c r="J43" s="161"/>
      <c r="K43" s="161"/>
      <c r="L43" s="162"/>
    </row>
    <row r="44" spans="1:12" ht="43" customHeight="1" x14ac:dyDescent="0.2">
      <c r="A44" s="138" t="s">
        <v>673</v>
      </c>
      <c r="B44" s="138"/>
      <c r="C44" s="157" t="s">
        <v>674</v>
      </c>
      <c r="D44" s="158"/>
      <c r="E44" s="158"/>
      <c r="F44" s="158"/>
      <c r="G44" s="158"/>
      <c r="H44" s="158"/>
      <c r="I44" s="158"/>
      <c r="J44" s="158"/>
      <c r="K44" s="158"/>
      <c r="L44" s="158"/>
    </row>
    <row r="45" spans="1:12" ht="214.5" customHeight="1" x14ac:dyDescent="0.2">
      <c r="A45" s="138" t="s">
        <v>675</v>
      </c>
      <c r="B45" s="138"/>
      <c r="C45" s="157" t="s">
        <v>676</v>
      </c>
      <c r="D45" s="158"/>
      <c r="E45" s="158"/>
      <c r="F45" s="158"/>
      <c r="G45" s="158"/>
      <c r="H45" s="158"/>
      <c r="I45" s="158"/>
      <c r="J45" s="158"/>
      <c r="K45" s="158"/>
      <c r="L45" s="158"/>
    </row>
    <row r="46" spans="1:12" ht="32" customHeight="1" x14ac:dyDescent="0.2">
      <c r="A46" s="136" t="s">
        <v>677</v>
      </c>
      <c r="B46" s="136"/>
      <c r="C46" s="136"/>
      <c r="D46" s="136"/>
      <c r="E46" s="136"/>
      <c r="F46" s="136"/>
      <c r="G46" s="136"/>
      <c r="H46" s="136"/>
      <c r="I46" s="136"/>
      <c r="J46" s="136"/>
      <c r="K46" s="136"/>
      <c r="L46" s="136"/>
    </row>
    <row r="47" spans="1:12" ht="287" customHeight="1" x14ac:dyDescent="0.2">
      <c r="A47" s="147" t="s">
        <v>678</v>
      </c>
      <c r="B47" s="149" t="s">
        <v>679</v>
      </c>
      <c r="C47" s="151" t="s">
        <v>755</v>
      </c>
      <c r="D47" s="152"/>
      <c r="E47" s="152"/>
      <c r="F47" s="152"/>
      <c r="G47" s="152"/>
      <c r="H47" s="152"/>
      <c r="I47" s="152"/>
      <c r="J47" s="152"/>
      <c r="K47" s="152"/>
      <c r="L47" s="153"/>
    </row>
    <row r="48" spans="1:12" ht="160" customHeight="1" x14ac:dyDescent="0.2">
      <c r="A48" s="148"/>
      <c r="B48" s="150"/>
      <c r="C48" s="154"/>
      <c r="D48" s="155"/>
      <c r="E48" s="155"/>
      <c r="F48" s="155"/>
      <c r="G48" s="155"/>
      <c r="H48" s="155"/>
      <c r="I48" s="155"/>
      <c r="J48" s="155"/>
      <c r="K48" s="155"/>
      <c r="L48" s="156"/>
    </row>
    <row r="49" spans="1:12" ht="140" customHeight="1" x14ac:dyDescent="0.2">
      <c r="A49" s="148"/>
      <c r="B49" s="51" t="s">
        <v>680</v>
      </c>
      <c r="C49" s="157" t="s">
        <v>681</v>
      </c>
      <c r="D49" s="158"/>
      <c r="E49" s="158"/>
      <c r="F49" s="158"/>
      <c r="G49" s="158"/>
      <c r="H49" s="158"/>
      <c r="I49" s="158"/>
      <c r="J49" s="158"/>
      <c r="K49" s="158"/>
      <c r="L49" s="158"/>
    </row>
    <row r="50" spans="1:12" ht="393" customHeight="1" x14ac:dyDescent="0.2">
      <c r="A50" s="159" t="s">
        <v>682</v>
      </c>
      <c r="B50" s="52" t="s">
        <v>433</v>
      </c>
      <c r="C50" s="143" t="s">
        <v>683</v>
      </c>
      <c r="D50" s="143"/>
      <c r="E50" s="143"/>
      <c r="F50" s="143"/>
      <c r="G50" s="143"/>
      <c r="H50" s="143"/>
      <c r="I50" s="143"/>
      <c r="J50" s="143"/>
      <c r="K50" s="143"/>
      <c r="L50" s="143"/>
    </row>
    <row r="51" spans="1:12" ht="164" customHeight="1" x14ac:dyDescent="0.2">
      <c r="A51" s="159"/>
      <c r="B51" s="46" t="s">
        <v>684</v>
      </c>
      <c r="C51" s="144" t="s">
        <v>685</v>
      </c>
      <c r="D51" s="145"/>
      <c r="E51" s="145"/>
      <c r="F51" s="145"/>
      <c r="G51" s="145"/>
      <c r="H51" s="145"/>
      <c r="I51" s="145"/>
      <c r="J51" s="145"/>
      <c r="K51" s="145"/>
      <c r="L51" s="146"/>
    </row>
    <row r="52" spans="1:12" ht="32" customHeight="1" x14ac:dyDescent="0.2">
      <c r="A52" s="136" t="s">
        <v>686</v>
      </c>
      <c r="B52" s="136"/>
      <c r="C52" s="136"/>
      <c r="D52" s="136"/>
      <c r="E52" s="136"/>
      <c r="F52" s="136"/>
      <c r="G52" s="136"/>
      <c r="H52" s="136"/>
      <c r="I52" s="136"/>
      <c r="J52" s="136"/>
      <c r="K52" s="136"/>
      <c r="L52" s="136"/>
    </row>
    <row r="53" spans="1:12" ht="370" customHeight="1" x14ac:dyDescent="0.2">
      <c r="A53" s="141" t="s">
        <v>682</v>
      </c>
      <c r="B53" s="47" t="s">
        <v>427</v>
      </c>
      <c r="C53" s="143" t="s">
        <v>687</v>
      </c>
      <c r="D53" s="143"/>
      <c r="E53" s="143"/>
      <c r="F53" s="143"/>
      <c r="G53" s="143"/>
      <c r="H53" s="143"/>
      <c r="I53" s="143"/>
      <c r="J53" s="143"/>
      <c r="K53" s="143"/>
      <c r="L53" s="143"/>
    </row>
    <row r="54" spans="1:12" ht="204" customHeight="1" x14ac:dyDescent="0.2">
      <c r="A54" s="142"/>
      <c r="B54" s="47" t="s">
        <v>688</v>
      </c>
      <c r="C54" s="144" t="s">
        <v>689</v>
      </c>
      <c r="D54" s="145"/>
      <c r="E54" s="145"/>
      <c r="F54" s="145"/>
      <c r="G54" s="145"/>
      <c r="H54" s="145"/>
      <c r="I54" s="145"/>
      <c r="J54" s="145"/>
      <c r="K54" s="145"/>
      <c r="L54" s="146"/>
    </row>
    <row r="55" spans="1:12" ht="32" customHeight="1" x14ac:dyDescent="0.2">
      <c r="A55" s="136" t="s">
        <v>690</v>
      </c>
      <c r="B55" s="136"/>
      <c r="C55" s="136"/>
      <c r="D55" s="136"/>
      <c r="E55" s="136"/>
      <c r="F55" s="136"/>
      <c r="G55" s="136"/>
      <c r="H55" s="136"/>
      <c r="I55" s="136"/>
      <c r="J55" s="136"/>
      <c r="K55" s="136"/>
      <c r="L55" s="136"/>
    </row>
    <row r="56" spans="1:12" x14ac:dyDescent="0.2">
      <c r="A56" s="138" t="s">
        <v>691</v>
      </c>
      <c r="B56" s="138"/>
      <c r="C56" s="134" t="s">
        <v>692</v>
      </c>
      <c r="D56" s="134"/>
      <c r="E56" s="134"/>
      <c r="F56" s="134"/>
      <c r="G56" s="134"/>
      <c r="H56" s="134"/>
      <c r="I56" s="134"/>
      <c r="J56" s="134"/>
      <c r="K56" s="134"/>
      <c r="L56" s="134"/>
    </row>
    <row r="57" spans="1:12" x14ac:dyDescent="0.2">
      <c r="A57" s="138" t="s">
        <v>693</v>
      </c>
      <c r="B57" s="138"/>
      <c r="C57" s="134" t="s">
        <v>694</v>
      </c>
      <c r="D57" s="134"/>
      <c r="E57" s="134"/>
      <c r="F57" s="134"/>
      <c r="G57" s="134"/>
      <c r="H57" s="134"/>
      <c r="I57" s="134"/>
      <c r="J57" s="134"/>
      <c r="K57" s="134"/>
      <c r="L57" s="134"/>
    </row>
    <row r="58" spans="1:12" ht="16" customHeight="1" x14ac:dyDescent="0.2">
      <c r="A58" s="139" t="s">
        <v>695</v>
      </c>
      <c r="B58" s="140"/>
      <c r="C58" s="134" t="s">
        <v>696</v>
      </c>
      <c r="D58" s="134"/>
      <c r="E58" s="134"/>
      <c r="F58" s="134"/>
      <c r="G58" s="134"/>
      <c r="H58" s="134"/>
      <c r="I58" s="134"/>
      <c r="J58" s="134"/>
      <c r="K58" s="134"/>
      <c r="L58" s="134"/>
    </row>
    <row r="59" spans="1:12" x14ac:dyDescent="0.2">
      <c r="A59" s="138" t="s">
        <v>697</v>
      </c>
      <c r="B59" s="138"/>
      <c r="C59" s="134" t="s">
        <v>698</v>
      </c>
      <c r="D59" s="134"/>
      <c r="E59" s="134"/>
      <c r="F59" s="134"/>
      <c r="G59" s="134"/>
      <c r="H59" s="134"/>
      <c r="I59" s="134"/>
      <c r="J59" s="134"/>
      <c r="K59" s="134"/>
      <c r="L59" s="134"/>
    </row>
    <row r="60" spans="1:12" ht="32" customHeight="1" x14ac:dyDescent="0.2">
      <c r="A60" s="136" t="s">
        <v>699</v>
      </c>
      <c r="B60" s="136"/>
      <c r="C60" s="136"/>
      <c r="D60" s="136"/>
      <c r="E60" s="136"/>
      <c r="F60" s="136"/>
      <c r="G60" s="136"/>
      <c r="H60" s="136"/>
      <c r="I60" s="136"/>
      <c r="J60" s="136"/>
      <c r="K60" s="136"/>
      <c r="L60" s="136"/>
    </row>
    <row r="61" spans="1:12" ht="34" x14ac:dyDescent="0.2">
      <c r="A61" s="137" t="s">
        <v>419</v>
      </c>
      <c r="B61" s="47" t="s">
        <v>700</v>
      </c>
      <c r="C61" s="134" t="s">
        <v>701</v>
      </c>
      <c r="D61" s="134"/>
      <c r="E61" s="134"/>
      <c r="F61" s="134"/>
      <c r="G61" s="134"/>
      <c r="H61" s="134"/>
      <c r="I61" s="134"/>
      <c r="J61" s="134"/>
      <c r="K61" s="134"/>
      <c r="L61" s="134"/>
    </row>
    <row r="62" spans="1:12" ht="51" x14ac:dyDescent="0.2">
      <c r="A62" s="137"/>
      <c r="B62" s="47" t="s">
        <v>702</v>
      </c>
      <c r="C62" s="134" t="s">
        <v>703</v>
      </c>
      <c r="D62" s="134"/>
      <c r="E62" s="134"/>
      <c r="F62" s="134"/>
      <c r="G62" s="134"/>
      <c r="H62" s="134"/>
      <c r="I62" s="134"/>
      <c r="J62" s="134"/>
      <c r="K62" s="134"/>
      <c r="L62" s="134"/>
    </row>
    <row r="63" spans="1:12" ht="34" x14ac:dyDescent="0.2">
      <c r="A63" s="137"/>
      <c r="B63" s="47" t="s">
        <v>704</v>
      </c>
      <c r="C63" s="134" t="s">
        <v>705</v>
      </c>
      <c r="D63" s="134"/>
      <c r="E63" s="134"/>
      <c r="F63" s="134"/>
      <c r="G63" s="134"/>
      <c r="H63" s="134"/>
      <c r="I63" s="134"/>
      <c r="J63" s="134"/>
      <c r="K63" s="134"/>
      <c r="L63" s="134"/>
    </row>
    <row r="64" spans="1:12" ht="68" customHeight="1" x14ac:dyDescent="0.2">
      <c r="A64" s="137"/>
      <c r="B64" s="47" t="s">
        <v>706</v>
      </c>
      <c r="C64" s="134" t="s">
        <v>707</v>
      </c>
      <c r="D64" s="134"/>
      <c r="E64" s="134"/>
      <c r="F64" s="134"/>
      <c r="G64" s="134"/>
      <c r="H64" s="134"/>
      <c r="I64" s="134"/>
      <c r="J64" s="134"/>
      <c r="K64" s="134"/>
      <c r="L64" s="134"/>
    </row>
    <row r="65" spans="1:12" ht="68" customHeight="1" x14ac:dyDescent="0.2">
      <c r="A65" s="137"/>
      <c r="B65" s="47" t="s">
        <v>708</v>
      </c>
      <c r="C65" s="134" t="s">
        <v>709</v>
      </c>
      <c r="D65" s="134"/>
      <c r="E65" s="134"/>
      <c r="F65" s="134"/>
      <c r="G65" s="134"/>
      <c r="H65" s="134"/>
      <c r="I65" s="134"/>
      <c r="J65" s="134"/>
      <c r="K65" s="134"/>
      <c r="L65" s="134"/>
    </row>
    <row r="66" spans="1:12" ht="17" x14ac:dyDescent="0.2">
      <c r="A66" s="137"/>
      <c r="B66" s="47" t="s">
        <v>710</v>
      </c>
      <c r="C66" s="134" t="s">
        <v>711</v>
      </c>
      <c r="D66" s="134"/>
      <c r="E66" s="134"/>
      <c r="F66" s="134"/>
      <c r="G66" s="134"/>
      <c r="H66" s="134"/>
      <c r="I66" s="134"/>
      <c r="J66" s="134"/>
      <c r="K66" s="134"/>
      <c r="L66" s="134"/>
    </row>
    <row r="67" spans="1:12" ht="51" x14ac:dyDescent="0.2">
      <c r="A67" s="137"/>
      <c r="B67" s="47" t="s">
        <v>712</v>
      </c>
      <c r="C67" s="134" t="s">
        <v>713</v>
      </c>
      <c r="D67" s="134"/>
      <c r="E67" s="134"/>
      <c r="F67" s="134"/>
      <c r="G67" s="134"/>
      <c r="H67" s="134"/>
      <c r="I67" s="134"/>
      <c r="J67" s="134"/>
      <c r="K67" s="134"/>
      <c r="L67" s="134"/>
    </row>
    <row r="68" spans="1:12" ht="51" x14ac:dyDescent="0.2">
      <c r="A68" s="137"/>
      <c r="B68" s="47" t="s">
        <v>714</v>
      </c>
      <c r="C68" s="134" t="s">
        <v>715</v>
      </c>
      <c r="D68" s="134"/>
      <c r="E68" s="134"/>
      <c r="F68" s="134"/>
      <c r="G68" s="134"/>
      <c r="H68" s="134"/>
      <c r="I68" s="134"/>
      <c r="J68" s="134"/>
      <c r="K68" s="134"/>
      <c r="L68" s="134"/>
    </row>
    <row r="69" spans="1:12" ht="34" x14ac:dyDescent="0.2">
      <c r="A69" s="137"/>
      <c r="B69" s="47" t="s">
        <v>716</v>
      </c>
      <c r="C69" s="134" t="s">
        <v>717</v>
      </c>
      <c r="D69" s="134"/>
      <c r="E69" s="134"/>
      <c r="F69" s="134"/>
      <c r="G69" s="134"/>
      <c r="H69" s="134"/>
      <c r="I69" s="134"/>
      <c r="J69" s="134"/>
      <c r="K69" s="134"/>
      <c r="L69" s="134"/>
    </row>
    <row r="70" spans="1:12" ht="51" x14ac:dyDescent="0.2">
      <c r="A70" s="137"/>
      <c r="B70" s="47" t="s">
        <v>718</v>
      </c>
      <c r="C70" s="134" t="s">
        <v>719</v>
      </c>
      <c r="D70" s="134"/>
      <c r="E70" s="134"/>
      <c r="F70" s="134"/>
      <c r="G70" s="134"/>
      <c r="H70" s="134"/>
      <c r="I70" s="134"/>
      <c r="J70" s="134"/>
      <c r="K70" s="134"/>
      <c r="L70" s="134"/>
    </row>
    <row r="71" spans="1:12" ht="34" x14ac:dyDescent="0.2">
      <c r="A71" s="135" t="s">
        <v>418</v>
      </c>
      <c r="B71" s="47" t="s">
        <v>720</v>
      </c>
      <c r="C71" s="134" t="s">
        <v>721</v>
      </c>
      <c r="D71" s="134"/>
      <c r="E71" s="134"/>
      <c r="F71" s="134"/>
      <c r="G71" s="134"/>
      <c r="H71" s="134"/>
      <c r="I71" s="134"/>
      <c r="J71" s="134"/>
      <c r="K71" s="134"/>
      <c r="L71" s="134"/>
    </row>
    <row r="72" spans="1:12" ht="17" x14ac:dyDescent="0.2">
      <c r="A72" s="135"/>
      <c r="B72" s="47" t="s">
        <v>722</v>
      </c>
      <c r="C72" s="134" t="s">
        <v>723</v>
      </c>
      <c r="D72" s="134"/>
      <c r="E72" s="134"/>
      <c r="F72" s="134"/>
      <c r="G72" s="134"/>
      <c r="H72" s="134"/>
      <c r="I72" s="134"/>
      <c r="J72" s="134"/>
      <c r="K72" s="134"/>
      <c r="L72" s="134"/>
    </row>
    <row r="73" spans="1:12" ht="34" x14ac:dyDescent="0.2">
      <c r="A73" s="135"/>
      <c r="B73" s="47" t="s">
        <v>724</v>
      </c>
      <c r="C73" s="134" t="s">
        <v>725</v>
      </c>
      <c r="D73" s="134"/>
      <c r="E73" s="134"/>
      <c r="F73" s="134"/>
      <c r="G73" s="134"/>
      <c r="H73" s="134"/>
      <c r="I73" s="134"/>
      <c r="J73" s="134"/>
      <c r="K73" s="134"/>
      <c r="L73" s="134"/>
    </row>
    <row r="74" spans="1:12" x14ac:dyDescent="0.2">
      <c r="A74" s="53"/>
      <c r="B74" s="53"/>
      <c r="C74" s="54"/>
      <c r="D74" s="53"/>
      <c r="E74" s="54"/>
      <c r="F74" s="53"/>
    </row>
    <row r="75" spans="1:12" x14ac:dyDescent="0.2">
      <c r="A75" s="53"/>
      <c r="B75" s="53"/>
      <c r="C75" s="53"/>
      <c r="D75" s="53"/>
      <c r="E75" s="54"/>
      <c r="F75" s="53"/>
    </row>
    <row r="76" spans="1:12" x14ac:dyDescent="0.2">
      <c r="A76" s="53"/>
      <c r="B76" s="53"/>
      <c r="C76" s="54"/>
      <c r="D76" s="53"/>
      <c r="E76" s="54"/>
      <c r="F76" s="53"/>
    </row>
    <row r="77" spans="1:12" x14ac:dyDescent="0.2">
      <c r="A77" s="53"/>
      <c r="B77" s="53"/>
      <c r="C77" s="53"/>
      <c r="D77" s="53"/>
      <c r="E77" s="54"/>
      <c r="F77" s="53"/>
    </row>
    <row r="78" spans="1:12" x14ac:dyDescent="0.2">
      <c r="A78" s="53"/>
      <c r="B78" s="53"/>
      <c r="C78" s="53"/>
      <c r="D78" s="53"/>
      <c r="E78" s="54"/>
      <c r="F78" s="53"/>
    </row>
    <row r="79" spans="1:12" x14ac:dyDescent="0.2">
      <c r="A79" s="53"/>
      <c r="B79" s="53"/>
      <c r="C79" s="54"/>
      <c r="D79" s="53"/>
      <c r="E79" s="54"/>
      <c r="F79" s="53"/>
    </row>
    <row r="80" spans="1:12" x14ac:dyDescent="0.2">
      <c r="A80" s="53"/>
      <c r="B80" s="53"/>
      <c r="C80" s="53"/>
      <c r="D80" s="53"/>
      <c r="E80" s="54"/>
      <c r="F80" s="53"/>
    </row>
    <row r="81" spans="1:6" x14ac:dyDescent="0.2">
      <c r="A81" s="53"/>
      <c r="B81" s="53"/>
      <c r="C81" s="53"/>
      <c r="D81" s="53"/>
      <c r="E81" s="54"/>
      <c r="F81" s="53"/>
    </row>
    <row r="82" spans="1:6" x14ac:dyDescent="0.2">
      <c r="A82" s="53"/>
      <c r="B82" s="53"/>
      <c r="C82" s="54"/>
      <c r="D82" s="53"/>
      <c r="E82" s="54"/>
      <c r="F82" s="53"/>
    </row>
    <row r="83" spans="1:6" x14ac:dyDescent="0.2">
      <c r="A83" s="53"/>
      <c r="B83" s="53"/>
      <c r="C83" s="53"/>
      <c r="D83" s="53"/>
      <c r="E83" s="54"/>
      <c r="F83" s="53"/>
    </row>
    <row r="84" spans="1:6" x14ac:dyDescent="0.2">
      <c r="A84" s="53"/>
      <c r="B84" s="53"/>
      <c r="C84" s="53"/>
      <c r="D84" s="53"/>
      <c r="E84" s="54"/>
      <c r="F84" s="53"/>
    </row>
    <row r="85" spans="1:6" x14ac:dyDescent="0.2">
      <c r="A85" s="53"/>
      <c r="B85" s="53"/>
      <c r="C85" s="54"/>
      <c r="D85" s="53"/>
      <c r="E85" s="54"/>
      <c r="F85" s="53"/>
    </row>
    <row r="86" spans="1:6" x14ac:dyDescent="0.2">
      <c r="A86" s="53"/>
      <c r="B86" s="53"/>
      <c r="C86" s="54"/>
      <c r="D86" s="53"/>
      <c r="E86" s="54"/>
      <c r="F86" s="53"/>
    </row>
    <row r="87" spans="1:6" x14ac:dyDescent="0.2">
      <c r="A87" s="53"/>
      <c r="B87" s="53"/>
      <c r="C87" s="53"/>
      <c r="D87" s="53"/>
      <c r="E87" s="54"/>
      <c r="F87" s="53"/>
    </row>
    <row r="88" spans="1:6" x14ac:dyDescent="0.2">
      <c r="A88" s="53"/>
      <c r="B88" s="53"/>
      <c r="C88" s="53"/>
      <c r="D88" s="53"/>
      <c r="E88" s="54"/>
      <c r="F88" s="53"/>
    </row>
    <row r="89" spans="1:6" x14ac:dyDescent="0.2">
      <c r="A89" s="53"/>
      <c r="B89" s="53"/>
      <c r="C89" s="54"/>
      <c r="D89" s="53"/>
      <c r="E89" s="54"/>
      <c r="F89" s="53"/>
    </row>
    <row r="90" spans="1:6" x14ac:dyDescent="0.2">
      <c r="A90" s="53"/>
      <c r="B90" s="53"/>
      <c r="C90" s="53"/>
      <c r="D90" s="53"/>
      <c r="E90" s="54"/>
      <c r="F90" s="53"/>
    </row>
    <row r="91" spans="1:6" x14ac:dyDescent="0.2">
      <c r="A91" s="53"/>
      <c r="B91" s="53"/>
      <c r="C91" s="53"/>
      <c r="D91" s="53"/>
      <c r="E91" s="54"/>
      <c r="F91" s="53"/>
    </row>
    <row r="92" spans="1:6" x14ac:dyDescent="0.2">
      <c r="A92" s="53"/>
      <c r="B92" s="53"/>
      <c r="C92" s="53"/>
      <c r="D92" s="53"/>
      <c r="E92" s="54"/>
      <c r="F92" s="53"/>
    </row>
    <row r="93" spans="1:6" x14ac:dyDescent="0.2">
      <c r="A93" s="53"/>
      <c r="B93" s="53"/>
      <c r="C93" s="53"/>
      <c r="D93" s="53"/>
      <c r="E93" s="54"/>
      <c r="F93" s="53"/>
    </row>
    <row r="94" spans="1:6" x14ac:dyDescent="0.2">
      <c r="A94" s="53"/>
      <c r="B94" s="53"/>
      <c r="C94" s="53"/>
      <c r="D94" s="53"/>
      <c r="E94" s="54"/>
      <c r="F94" s="53"/>
    </row>
    <row r="95" spans="1:6" x14ac:dyDescent="0.2">
      <c r="A95" s="53"/>
      <c r="B95" s="53"/>
      <c r="C95" s="54"/>
      <c r="D95" s="53"/>
      <c r="E95" s="54"/>
      <c r="F95" s="53"/>
    </row>
    <row r="96" spans="1:6" x14ac:dyDescent="0.2">
      <c r="A96" s="53"/>
      <c r="B96" s="53"/>
      <c r="C96" s="54"/>
      <c r="D96" s="53"/>
      <c r="E96" s="54"/>
      <c r="F96" s="53"/>
    </row>
    <row r="97" spans="1:6" x14ac:dyDescent="0.2">
      <c r="A97" s="53"/>
      <c r="B97" s="53"/>
      <c r="C97" s="53"/>
      <c r="D97" s="53"/>
      <c r="E97" s="54"/>
      <c r="F97" s="53"/>
    </row>
    <row r="98" spans="1:6" x14ac:dyDescent="0.2">
      <c r="A98" s="53"/>
      <c r="B98" s="53"/>
      <c r="C98" s="54"/>
      <c r="D98" s="53"/>
      <c r="E98" s="54"/>
      <c r="F98" s="53"/>
    </row>
  </sheetData>
  <mergeCells count="121">
    <mergeCell ref="A1:B2"/>
    <mergeCell ref="C1:J2"/>
    <mergeCell ref="A3:L3"/>
    <mergeCell ref="A4:L4"/>
    <mergeCell ref="A5:L5"/>
    <mergeCell ref="A6:L6"/>
    <mergeCell ref="A7:B15"/>
    <mergeCell ref="C7:G7"/>
    <mergeCell ref="H7:L7"/>
    <mergeCell ref="C8:G10"/>
    <mergeCell ref="H8:L8"/>
    <mergeCell ref="H9:L9"/>
    <mergeCell ref="H10:L10"/>
    <mergeCell ref="C11:G12"/>
    <mergeCell ref="H11:L11"/>
    <mergeCell ref="H12:L12"/>
    <mergeCell ref="I21:L21"/>
    <mergeCell ref="I17:L17"/>
    <mergeCell ref="C18:E18"/>
    <mergeCell ref="F18:H18"/>
    <mergeCell ref="I18:L18"/>
    <mergeCell ref="C19:E19"/>
    <mergeCell ref="F19:H19"/>
    <mergeCell ref="I19:L19"/>
    <mergeCell ref="C13:G15"/>
    <mergeCell ref="H13:L13"/>
    <mergeCell ref="H14:L14"/>
    <mergeCell ref="H15:L15"/>
    <mergeCell ref="C16:E16"/>
    <mergeCell ref="F16:H16"/>
    <mergeCell ref="I16:L16"/>
    <mergeCell ref="C17:E17"/>
    <mergeCell ref="F17:H17"/>
    <mergeCell ref="C24:E24"/>
    <mergeCell ref="F24:H24"/>
    <mergeCell ref="I24:L24"/>
    <mergeCell ref="A25:B31"/>
    <mergeCell ref="C25:D31"/>
    <mergeCell ref="E25:G25"/>
    <mergeCell ref="H25:L25"/>
    <mergeCell ref="E26:G26"/>
    <mergeCell ref="H26:L26"/>
    <mergeCell ref="E27:G27"/>
    <mergeCell ref="A16:B24"/>
    <mergeCell ref="E31:G31"/>
    <mergeCell ref="H31:L31"/>
    <mergeCell ref="C22:E22"/>
    <mergeCell ref="F22:H22"/>
    <mergeCell ref="I22:L22"/>
    <mergeCell ref="C23:E23"/>
    <mergeCell ref="F23:H23"/>
    <mergeCell ref="I23:L23"/>
    <mergeCell ref="C20:E20"/>
    <mergeCell ref="F20:H20"/>
    <mergeCell ref="I20:L20"/>
    <mergeCell ref="C21:E21"/>
    <mergeCell ref="F21:H21"/>
    <mergeCell ref="A32:B32"/>
    <mergeCell ref="C32:L32"/>
    <mergeCell ref="A33:B33"/>
    <mergeCell ref="C33:L33"/>
    <mergeCell ref="H27:L27"/>
    <mergeCell ref="E28:G28"/>
    <mergeCell ref="H28:L28"/>
    <mergeCell ref="E29:G29"/>
    <mergeCell ref="H29:L29"/>
    <mergeCell ref="E30:G30"/>
    <mergeCell ref="H30:L30"/>
    <mergeCell ref="A34:B34"/>
    <mergeCell ref="C34:L34"/>
    <mergeCell ref="A35:A43"/>
    <mergeCell ref="B35:L35"/>
    <mergeCell ref="C36:L36"/>
    <mergeCell ref="C37:L37"/>
    <mergeCell ref="C38:L38"/>
    <mergeCell ref="C39:L39"/>
    <mergeCell ref="C40:L40"/>
    <mergeCell ref="C41:L41"/>
    <mergeCell ref="A46:L46"/>
    <mergeCell ref="A47:A49"/>
    <mergeCell ref="B47:B48"/>
    <mergeCell ref="C47:L48"/>
    <mergeCell ref="C49:L49"/>
    <mergeCell ref="A50:A51"/>
    <mergeCell ref="C50:L50"/>
    <mergeCell ref="C51:L51"/>
    <mergeCell ref="C42:L42"/>
    <mergeCell ref="C43:L43"/>
    <mergeCell ref="A44:B44"/>
    <mergeCell ref="C44:L44"/>
    <mergeCell ref="A45:B45"/>
    <mergeCell ref="C45:L45"/>
    <mergeCell ref="A57:B57"/>
    <mergeCell ref="C57:L57"/>
    <mergeCell ref="A58:B58"/>
    <mergeCell ref="C58:L58"/>
    <mergeCell ref="A59:B59"/>
    <mergeCell ref="C59:L59"/>
    <mergeCell ref="A52:L52"/>
    <mergeCell ref="A53:A54"/>
    <mergeCell ref="C53:L53"/>
    <mergeCell ref="C54:L54"/>
    <mergeCell ref="A55:L55"/>
    <mergeCell ref="A56:B56"/>
    <mergeCell ref="C56:L56"/>
    <mergeCell ref="C69:L69"/>
    <mergeCell ref="C70:L70"/>
    <mergeCell ref="A71:A73"/>
    <mergeCell ref="C71:L71"/>
    <mergeCell ref="C72:L72"/>
    <mergeCell ref="C73:L73"/>
    <mergeCell ref="A60:L60"/>
    <mergeCell ref="A61:A70"/>
    <mergeCell ref="C61:L61"/>
    <mergeCell ref="C62:L62"/>
    <mergeCell ref="C63:L63"/>
    <mergeCell ref="C64:L64"/>
    <mergeCell ref="C65:L65"/>
    <mergeCell ref="C66:L66"/>
    <mergeCell ref="C67:L67"/>
    <mergeCell ref="C68:L68"/>
  </mergeCells>
  <conditionalFormatting sqref="B36:B43">
    <cfRule type="beginsWith" dxfId="23" priority="1" operator="beginsWith" text="ACEPTABLE">
      <formula>LEFT(B36,LEN("ACEPTABLE"))="ACEPTABLE"</formula>
    </cfRule>
    <cfRule type="containsText" dxfId="22" priority="2" operator="containsText" text="TOLERABLE">
      <formula>NOT(ISERROR(SEARCH("TOLERABLE",B36)))</formula>
    </cfRule>
    <cfRule type="containsText" dxfId="21" priority="3" operator="containsText" text="IMPORTANTE">
      <formula>NOT(ISERROR(SEARCH("IMPORTANTE",B36)))</formula>
    </cfRule>
    <cfRule type="beginsWith" dxfId="20" priority="4" operator="beginsWith" text="INACEPTABLE">
      <formula>LEFT(B36,LEN("INACEPTABLE"))="INACEPTABLE"</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815E5-50A3-1140-A610-F3B569E27355}">
  <sheetPr codeName="Hoja1">
    <tabColor theme="7"/>
  </sheetPr>
  <dimension ref="A1:IX96"/>
  <sheetViews>
    <sheetView showGridLines="0" tabSelected="1" zoomScale="125" zoomScaleNormal="100" workbookViewId="0">
      <pane xSplit="1" ySplit="1" topLeftCell="E2" activePane="bottomRight" state="frozen"/>
      <selection pane="topRight" activeCell="B1" sqref="B1"/>
      <selection pane="bottomLeft" activeCell="A2" sqref="A2"/>
      <selection pane="bottomRight" activeCell="AJ3" sqref="AJ3"/>
    </sheetView>
  </sheetViews>
  <sheetFormatPr baseColWidth="10" defaultColWidth="10.83203125" defaultRowHeight="16" outlineLevelCol="1" x14ac:dyDescent="0.2"/>
  <cols>
    <col min="1" max="1" width="8.5" customWidth="1"/>
    <col min="2" max="2" width="33.6640625" style="15" hidden="1" customWidth="1" outlineLevel="1"/>
    <col min="3" max="4" width="25.6640625" style="15" hidden="1" customWidth="1" outlineLevel="1"/>
    <col min="5" max="5" width="14.6640625" style="15" customWidth="1" collapsed="1"/>
    <col min="6" max="6" width="38.1640625" style="15" customWidth="1"/>
    <col min="7" max="7" width="22.33203125" customWidth="1"/>
    <col min="8" max="8" width="26.5" customWidth="1" outlineLevel="1"/>
    <col min="9" max="17" width="5.1640625" customWidth="1" outlineLevel="1"/>
    <col min="18" max="18" width="19.5" customWidth="1" outlineLevel="1"/>
    <col min="19" max="21" width="26.6640625" customWidth="1" outlineLevel="1"/>
    <col min="22" max="22" width="29.83203125" customWidth="1" outlineLevel="1"/>
    <col min="23" max="24" width="28.5" customWidth="1" outlineLevel="1"/>
    <col min="25" max="25" width="28.6640625" customWidth="1" outlineLevel="1"/>
    <col min="26" max="26" width="56.83203125" style="14" customWidth="1"/>
    <col min="27" max="28" width="28.6640625" customWidth="1" outlineLevel="1"/>
    <col min="29" max="30" width="30.1640625" customWidth="1" outlineLevel="1"/>
    <col min="31" max="31" width="28" customWidth="1" outlineLevel="1"/>
    <col min="32" max="32" width="28.1640625" customWidth="1" outlineLevel="1"/>
    <col min="33" max="33" width="33.5" customWidth="1" outlineLevel="1"/>
    <col min="34" max="34" width="33.5" customWidth="1"/>
    <col min="35" max="36" width="39.1640625" style="14" customWidth="1"/>
    <col min="37" max="37" width="28.1640625" style="14" customWidth="1"/>
    <col min="38" max="38" width="28.1640625" style="13" customWidth="1"/>
    <col min="39" max="43" width="28.1640625" hidden="1" customWidth="1" outlineLevel="1"/>
    <col min="44" max="44" width="19.1640625" style="56" hidden="1" customWidth="1" outlineLevel="1"/>
    <col min="45" max="45" width="32" hidden="1" customWidth="1" outlineLevel="1"/>
    <col min="46" max="46" width="26.6640625" style="56" hidden="1" customWidth="1" outlineLevel="1"/>
    <col min="47" max="47" width="22.5" hidden="1" customWidth="1" outlineLevel="1"/>
    <col min="48" max="48" width="36" hidden="1" customWidth="1" outlineLevel="1"/>
    <col min="49" max="49" width="10.83203125" hidden="1" customWidth="1" outlineLevel="1"/>
    <col min="50" max="50" width="30.6640625" hidden="1" customWidth="1" outlineLevel="1"/>
    <col min="51" max="51" width="28.83203125" hidden="1" customWidth="1" outlineLevel="1"/>
    <col min="52" max="52" width="10.83203125" collapsed="1"/>
    <col min="55" max="55" width="10.83203125" hidden="1" customWidth="1" outlineLevel="1"/>
    <col min="56" max="56" width="11.5" hidden="1" customWidth="1" outlineLevel="1"/>
    <col min="57" max="57" width="10.83203125" hidden="1" customWidth="1" outlineLevel="1"/>
    <col min="58" max="58" width="12.33203125" hidden="1" customWidth="1" outlineLevel="1"/>
    <col min="59" max="59" width="10.83203125" collapsed="1"/>
  </cols>
  <sheetData>
    <row r="1" spans="1:258" ht="36" customHeight="1" x14ac:dyDescent="0.2">
      <c r="A1" s="136" t="s">
        <v>452</v>
      </c>
      <c r="B1" s="136"/>
      <c r="C1" s="136"/>
      <c r="D1" s="136"/>
      <c r="E1" s="136"/>
      <c r="F1" s="136"/>
      <c r="G1" s="136"/>
      <c r="H1" s="136"/>
      <c r="I1" s="136"/>
      <c r="J1" s="136"/>
      <c r="K1" s="136"/>
      <c r="L1" s="136"/>
      <c r="M1" s="136"/>
      <c r="N1" s="136"/>
      <c r="O1" s="136"/>
      <c r="P1" s="136"/>
      <c r="Q1" s="136"/>
      <c r="R1" s="136"/>
      <c r="S1" s="136"/>
      <c r="T1" s="136" t="s">
        <v>451</v>
      </c>
      <c r="U1" s="136"/>
      <c r="V1" s="136"/>
      <c r="W1" s="136"/>
      <c r="X1" s="136"/>
      <c r="Y1" s="136"/>
      <c r="Z1" s="136"/>
      <c r="AA1" s="136"/>
      <c r="AB1" s="136"/>
      <c r="AC1" s="136"/>
      <c r="AD1" s="136"/>
      <c r="AE1" s="136"/>
      <c r="AF1" s="202" t="s">
        <v>450</v>
      </c>
      <c r="AG1" s="203"/>
      <c r="AH1" s="204"/>
      <c r="AI1" s="136" t="s">
        <v>449</v>
      </c>
      <c r="AJ1" s="136"/>
      <c r="AK1" s="136"/>
      <c r="AL1" s="136"/>
      <c r="AM1" s="205" t="s">
        <v>448</v>
      </c>
      <c r="AN1" s="205"/>
      <c r="AO1" s="205"/>
      <c r="AP1" s="205"/>
      <c r="AQ1" s="205"/>
      <c r="AR1" s="205"/>
      <c r="AS1" s="205"/>
      <c r="AT1" s="205"/>
      <c r="AU1" s="205"/>
      <c r="AV1" s="205"/>
      <c r="AW1" s="205"/>
      <c r="AX1" s="205"/>
      <c r="AY1" s="205"/>
    </row>
    <row r="2" spans="1:258" ht="28" customHeight="1" x14ac:dyDescent="0.2">
      <c r="A2" s="122"/>
      <c r="B2" s="123"/>
      <c r="C2" s="123"/>
      <c r="D2" s="123"/>
      <c r="E2" s="123"/>
      <c r="F2" s="123"/>
      <c r="G2" s="122"/>
      <c r="H2" s="122"/>
      <c r="I2" s="199" t="s">
        <v>441</v>
      </c>
      <c r="J2" s="200"/>
      <c r="K2" s="200"/>
      <c r="L2" s="200"/>
      <c r="M2" s="200"/>
      <c r="N2" s="200"/>
      <c r="O2" s="200"/>
      <c r="P2" s="200"/>
      <c r="Q2" s="201"/>
      <c r="R2" s="122"/>
      <c r="S2" s="122"/>
      <c r="T2" s="136"/>
      <c r="U2" s="136"/>
      <c r="V2" s="136"/>
      <c r="W2" s="136"/>
      <c r="X2" s="136"/>
      <c r="Y2" s="136"/>
      <c r="Z2" s="136"/>
      <c r="AA2" s="136"/>
      <c r="AB2" s="136"/>
      <c r="AC2" s="136"/>
      <c r="AD2" s="136"/>
      <c r="AE2" s="136"/>
      <c r="AF2" s="122"/>
      <c r="AG2" s="122"/>
      <c r="AH2" s="122"/>
      <c r="AI2" s="124"/>
      <c r="AJ2" s="124"/>
      <c r="AK2" s="124"/>
      <c r="AL2" s="125"/>
      <c r="AM2" s="196" t="s">
        <v>419</v>
      </c>
      <c r="AN2" s="197"/>
      <c r="AO2" s="197"/>
      <c r="AP2" s="197"/>
      <c r="AQ2" s="197"/>
      <c r="AR2" s="197"/>
      <c r="AS2" s="197"/>
      <c r="AT2" s="197"/>
      <c r="AU2" s="197"/>
      <c r="AV2" s="198"/>
      <c r="AW2" s="196" t="s">
        <v>754</v>
      </c>
      <c r="AX2" s="197"/>
      <c r="AY2" s="198"/>
    </row>
    <row r="3" spans="1:258" s="31" customFormat="1" ht="47" customHeight="1" x14ac:dyDescent="0.2">
      <c r="A3" s="126" t="s">
        <v>447</v>
      </c>
      <c r="B3" s="126" t="s">
        <v>446</v>
      </c>
      <c r="C3" s="127" t="s">
        <v>417</v>
      </c>
      <c r="D3" s="127" t="s">
        <v>416</v>
      </c>
      <c r="E3" s="126" t="s">
        <v>445</v>
      </c>
      <c r="F3" s="127" t="s">
        <v>444</v>
      </c>
      <c r="G3" s="127" t="s">
        <v>443</v>
      </c>
      <c r="H3" s="127" t="s">
        <v>442</v>
      </c>
      <c r="I3" s="121" t="s">
        <v>415</v>
      </c>
      <c r="J3" s="121" t="s">
        <v>414</v>
      </c>
      <c r="K3" s="121" t="s">
        <v>183</v>
      </c>
      <c r="L3" s="121" t="s">
        <v>413</v>
      </c>
      <c r="M3" s="121" t="s">
        <v>412</v>
      </c>
      <c r="N3" s="121" t="s">
        <v>411</v>
      </c>
      <c r="O3" s="121" t="s">
        <v>410</v>
      </c>
      <c r="P3" s="121" t="s">
        <v>409</v>
      </c>
      <c r="Q3" s="121" t="s">
        <v>408</v>
      </c>
      <c r="R3" s="128" t="s">
        <v>440</v>
      </c>
      <c r="S3" s="129" t="s">
        <v>439</v>
      </c>
      <c r="T3" s="127" t="s">
        <v>438</v>
      </c>
      <c r="U3" s="128" t="s">
        <v>437</v>
      </c>
      <c r="V3" s="126" t="s">
        <v>436</v>
      </c>
      <c r="W3" s="130" t="s">
        <v>435</v>
      </c>
      <c r="X3" s="126" t="s">
        <v>434</v>
      </c>
      <c r="Y3" s="130" t="s">
        <v>433</v>
      </c>
      <c r="Z3" s="130" t="s">
        <v>432</v>
      </c>
      <c r="AA3" s="130" t="s">
        <v>431</v>
      </c>
      <c r="AB3" s="130" t="s">
        <v>430</v>
      </c>
      <c r="AC3" s="130" t="s">
        <v>429</v>
      </c>
      <c r="AD3" s="130" t="s">
        <v>428</v>
      </c>
      <c r="AE3" s="126" t="s">
        <v>427</v>
      </c>
      <c r="AF3" s="127" t="s">
        <v>426</v>
      </c>
      <c r="AG3" s="126" t="s">
        <v>425</v>
      </c>
      <c r="AH3" s="130" t="s">
        <v>424</v>
      </c>
      <c r="AI3" s="127" t="s">
        <v>423</v>
      </c>
      <c r="AJ3" s="127" t="s">
        <v>422</v>
      </c>
      <c r="AK3" s="127" t="s">
        <v>421</v>
      </c>
      <c r="AL3" s="127" t="s">
        <v>420</v>
      </c>
      <c r="AM3" s="32" t="s">
        <v>407</v>
      </c>
      <c r="AN3" s="32" t="s">
        <v>406</v>
      </c>
      <c r="AO3" s="32" t="s">
        <v>405</v>
      </c>
      <c r="AP3" s="32" t="s">
        <v>752</v>
      </c>
      <c r="AQ3" s="32" t="s">
        <v>753</v>
      </c>
      <c r="AR3" s="32" t="s">
        <v>404</v>
      </c>
      <c r="AS3" s="32" t="s">
        <v>403</v>
      </c>
      <c r="AT3" s="32" t="s">
        <v>402</v>
      </c>
      <c r="AU3" s="33" t="s">
        <v>401</v>
      </c>
      <c r="AV3" s="33" t="s">
        <v>400</v>
      </c>
      <c r="AW3" s="32" t="s">
        <v>399</v>
      </c>
      <c r="AX3" s="32" t="s">
        <v>398</v>
      </c>
      <c r="AY3" s="32" t="s">
        <v>397</v>
      </c>
      <c r="BC3" s="11" t="s">
        <v>396</v>
      </c>
      <c r="BD3" s="11" t="s">
        <v>395</v>
      </c>
      <c r="BE3" s="11" t="s">
        <v>394</v>
      </c>
      <c r="BF3" s="11" t="s">
        <v>393</v>
      </c>
    </row>
    <row r="4" spans="1:258" s="22" customFormat="1" ht="237" customHeight="1" x14ac:dyDescent="0.2">
      <c r="A4" s="28">
        <f t="shared" ref="A4:A9" si="0">A5+1</f>
        <v>7</v>
      </c>
      <c r="B4" s="11" t="s">
        <v>624</v>
      </c>
      <c r="C4" s="20" t="s">
        <v>1145</v>
      </c>
      <c r="D4" s="21" t="s">
        <v>1146</v>
      </c>
      <c r="E4" s="11" t="s">
        <v>1147</v>
      </c>
      <c r="F4" s="20" t="s">
        <v>1148</v>
      </c>
      <c r="G4" s="11" t="s">
        <v>304</v>
      </c>
      <c r="H4" s="11" t="s">
        <v>1149</v>
      </c>
      <c r="I4" s="11" t="s">
        <v>173</v>
      </c>
      <c r="J4" s="11"/>
      <c r="K4" s="11"/>
      <c r="L4" s="11" t="s">
        <v>173</v>
      </c>
      <c r="M4" s="11" t="s">
        <v>173</v>
      </c>
      <c r="N4" s="11" t="s">
        <v>173</v>
      </c>
      <c r="O4" s="11" t="s">
        <v>173</v>
      </c>
      <c r="P4" s="11" t="s">
        <v>173</v>
      </c>
      <c r="Q4" s="11" t="s">
        <v>173</v>
      </c>
      <c r="R4" s="11" t="s">
        <v>1150</v>
      </c>
      <c r="S4" s="17" t="s">
        <v>1151</v>
      </c>
      <c r="T4" s="11" t="s">
        <v>172</v>
      </c>
      <c r="U4" s="11" t="s">
        <v>1152</v>
      </c>
      <c r="V4" s="11" t="s">
        <v>172</v>
      </c>
      <c r="W4" s="11" t="s">
        <v>211</v>
      </c>
      <c r="X4" s="27" t="str">
        <f t="shared" ref="X4:X10" si="1">CONCATENATE((MID(T4,1,1)),(MID(V4,1,1)))</f>
        <v>33</v>
      </c>
      <c r="Y4" s="27" t="str">
        <f>IF(X4="","",VLOOKUP(X4,[5]Base!$B$47:$D$71,2))</f>
        <v>Tolerable</v>
      </c>
      <c r="Z4" s="26" t="s">
        <v>1153</v>
      </c>
      <c r="AA4" s="3">
        <v>50</v>
      </c>
      <c r="AB4" s="19" t="s">
        <v>1154</v>
      </c>
      <c r="AC4" s="27" t="e">
        <f>VLOOKUP(IF(BE4&lt;=1,1,BE4),[5]Base!$C$2:$D$7,2,)</f>
        <v>#N/A</v>
      </c>
      <c r="AD4" s="27" t="e">
        <f>VLOOKUP(IF(BF4&lt;=1,1,BF4),[5]Base!$C$2:$D$7,2,)</f>
        <v>#N/A</v>
      </c>
      <c r="AE4" s="27" t="str">
        <f t="shared" ref="AE4:AE10" si="2">CONCATENATE(IF(BE4&lt;=1,1,BE4),IF(BF4&lt;=1,1,BF4))</f>
        <v>33</v>
      </c>
      <c r="AF4" s="27" t="str">
        <f>VLOOKUP(AE4,[5]Base!$B$47:$C$71,2)</f>
        <v>Tolerable</v>
      </c>
      <c r="AG4" s="27" t="str">
        <f>VLOOKUP(AE4,[5]Base!$B$47:$D$71,3)</f>
        <v>Reducir-Controles Administrativos	
Reducir-Controles de Ingeniería	
Reducir- Uso de EPP Elementos de protección Personal	
Reducir o Mitigar
Aceptar o Asumir
Compensar	
Corregir
Aprovechar (solo impacto ambiental positivo)</v>
      </c>
      <c r="AH4" s="11" t="s">
        <v>187</v>
      </c>
      <c r="AI4" s="26" t="s">
        <v>1155</v>
      </c>
      <c r="AJ4" s="26" t="s">
        <v>1156</v>
      </c>
      <c r="AK4" s="26" t="s">
        <v>1157</v>
      </c>
      <c r="AL4" s="41">
        <v>45960</v>
      </c>
      <c r="AM4" s="24"/>
      <c r="AN4" s="23"/>
      <c r="AO4" s="23"/>
      <c r="AP4" s="23"/>
      <c r="AQ4" s="23"/>
      <c r="AR4" s="23"/>
      <c r="AS4" s="24"/>
      <c r="AT4" s="23"/>
      <c r="AU4" s="23"/>
      <c r="AV4" s="23"/>
      <c r="AW4" s="24"/>
      <c r="AX4" s="23"/>
      <c r="AY4" s="23"/>
      <c r="BC4" s="18" t="str">
        <f t="shared" ref="BC4:BC10" si="3">MID(T4,1,1)</f>
        <v>3</v>
      </c>
      <c r="BD4" s="18" t="str">
        <f t="shared" ref="BD4:BD10" si="4">MID(V4,1,1)</f>
        <v>3</v>
      </c>
      <c r="BE4" s="18" t="str">
        <f>IF(E4=[5]Base!$B$4,[5]Mapa!BC4,(IF(AB4=[5]Base!G$34,[5]Mapa!BC4-2,IF([5]Mapa!AB4=[5]Base!$G$35,[5]Mapa!BC4-1,IF([5]Mapa!AB4=[5]Base!$G$36,[5]Mapa!BC4,1)))))</f>
        <v>3</v>
      </c>
      <c r="BF4" s="18" t="str">
        <f>(IF(E4=[5]Base!$G$34,[5]Mapa!BD4-2,IF([5]Mapa!AB4=[5]Base!$G$35,[5]Mapa!BD4-1,IF([5]Mapa!AB4=[5]Base!$G$36,[5]Mapa!BD4,1))))</f>
        <v>3</v>
      </c>
    </row>
    <row r="5" spans="1:258" s="22" customFormat="1" ht="237" customHeight="1" x14ac:dyDescent="0.2">
      <c r="A5" s="28">
        <f t="shared" si="0"/>
        <v>6</v>
      </c>
      <c r="B5" s="11" t="s">
        <v>624</v>
      </c>
      <c r="C5" s="20" t="s">
        <v>1145</v>
      </c>
      <c r="D5" s="21" t="s">
        <v>1158</v>
      </c>
      <c r="E5" s="11" t="s">
        <v>1147</v>
      </c>
      <c r="F5" s="20" t="s">
        <v>1159</v>
      </c>
      <c r="G5" s="11" t="s">
        <v>304</v>
      </c>
      <c r="H5" s="11" t="s">
        <v>1149</v>
      </c>
      <c r="I5" s="11" t="s">
        <v>173</v>
      </c>
      <c r="J5" s="11"/>
      <c r="K5" s="11"/>
      <c r="L5" s="11" t="s">
        <v>173</v>
      </c>
      <c r="M5" s="11" t="s">
        <v>173</v>
      </c>
      <c r="N5" s="11" t="s">
        <v>173</v>
      </c>
      <c r="O5" s="11" t="s">
        <v>173</v>
      </c>
      <c r="P5" s="11" t="s">
        <v>173</v>
      </c>
      <c r="Q5" s="11" t="s">
        <v>173</v>
      </c>
      <c r="R5" s="11" t="s">
        <v>1160</v>
      </c>
      <c r="S5" s="17" t="s">
        <v>1161</v>
      </c>
      <c r="T5" s="11" t="s">
        <v>172</v>
      </c>
      <c r="U5" s="11" t="s">
        <v>1152</v>
      </c>
      <c r="V5" s="11" t="s">
        <v>172</v>
      </c>
      <c r="W5" s="11" t="s">
        <v>211</v>
      </c>
      <c r="X5" s="27" t="str">
        <f t="shared" si="1"/>
        <v>33</v>
      </c>
      <c r="Y5" s="27" t="str">
        <f>IF(X5="","",VLOOKUP(X5,[5]Base!$B$47:$D$71,2))</f>
        <v>Tolerable</v>
      </c>
      <c r="Z5" s="26" t="s">
        <v>1162</v>
      </c>
      <c r="AA5" s="3">
        <v>40</v>
      </c>
      <c r="AB5" s="19" t="s">
        <v>1154</v>
      </c>
      <c r="AC5" s="27" t="e">
        <f>VLOOKUP(IF(BE5&lt;=1,1,BE5),[5]Base!$C$2:$D$7,2,)</f>
        <v>#N/A</v>
      </c>
      <c r="AD5" s="27" t="e">
        <f>VLOOKUP(IF(BF5&lt;=1,1,BF5),[5]Base!$C$2:$D$7,2,)</f>
        <v>#N/A</v>
      </c>
      <c r="AE5" s="27" t="str">
        <f t="shared" si="2"/>
        <v>33</v>
      </c>
      <c r="AF5" s="27" t="str">
        <f>VLOOKUP(AE5,[5]Base!$B$47:$C$71,2)</f>
        <v>Tolerable</v>
      </c>
      <c r="AG5" s="27" t="str">
        <f>VLOOKUP(AE5,[5]Base!$B$47:$D$71,3)</f>
        <v>Reducir-Controles Administrativos	
Reducir-Controles de Ingeniería	
Reducir- Uso de EPP Elementos de protección Personal	
Reducir o Mitigar
Aceptar o Asumir
Compensar	
Corregir
Aprovechar (solo impacto ambiental positivo)</v>
      </c>
      <c r="AH5" s="11" t="s">
        <v>187</v>
      </c>
      <c r="AI5" s="26" t="s">
        <v>1163</v>
      </c>
      <c r="AJ5" s="26" t="s">
        <v>1164</v>
      </c>
      <c r="AK5" s="26" t="s">
        <v>1165</v>
      </c>
      <c r="AL5" s="41">
        <v>45930</v>
      </c>
      <c r="AM5" s="24"/>
      <c r="AN5" s="23"/>
      <c r="AO5" s="23"/>
      <c r="AP5" s="23"/>
      <c r="AQ5" s="23"/>
      <c r="AR5" s="23"/>
      <c r="AS5" s="24"/>
      <c r="AT5" s="23"/>
      <c r="AU5" s="23"/>
      <c r="AV5" s="23"/>
      <c r="AW5" s="24"/>
      <c r="AX5" s="23"/>
      <c r="AY5" s="23"/>
      <c r="BC5" s="18" t="str">
        <f t="shared" si="3"/>
        <v>3</v>
      </c>
      <c r="BD5" s="18" t="str">
        <f t="shared" si="4"/>
        <v>3</v>
      </c>
      <c r="BE5" s="18" t="str">
        <f>IF(E5=[5]Base!$B$4,[5]Mapa!BC5,(IF(AB5=[5]Base!G$34,[5]Mapa!BC5-2,IF([5]Mapa!AB5=[5]Base!$G$35,[5]Mapa!BC5-1,IF([5]Mapa!AB5=[5]Base!$G$36,[5]Mapa!BC5,1)))))</f>
        <v>3</v>
      </c>
      <c r="BF5" s="18" t="str">
        <f>(IF(E5=[5]Base!$G$34,[5]Mapa!BD5-2,IF([5]Mapa!AB5=[5]Base!$G$35,[5]Mapa!BD5-1,IF([5]Mapa!AB5=[5]Base!$G$36,[5]Mapa!BD5,1))))</f>
        <v>3</v>
      </c>
    </row>
    <row r="6" spans="1:258" s="22" customFormat="1" ht="237" customHeight="1" x14ac:dyDescent="0.2">
      <c r="A6" s="28">
        <f t="shared" si="0"/>
        <v>5</v>
      </c>
      <c r="B6" s="11" t="s">
        <v>624</v>
      </c>
      <c r="C6" s="20" t="s">
        <v>1145</v>
      </c>
      <c r="D6" s="21" t="s">
        <v>1166</v>
      </c>
      <c r="E6" s="11" t="s">
        <v>1147</v>
      </c>
      <c r="F6" s="20" t="s">
        <v>1167</v>
      </c>
      <c r="G6" s="11" t="s">
        <v>304</v>
      </c>
      <c r="H6" s="11" t="s">
        <v>1168</v>
      </c>
      <c r="I6" s="11" t="s">
        <v>173</v>
      </c>
      <c r="J6" s="11"/>
      <c r="K6" s="11"/>
      <c r="L6" s="11" t="s">
        <v>173</v>
      </c>
      <c r="M6" s="11" t="s">
        <v>173</v>
      </c>
      <c r="N6" s="11" t="s">
        <v>173</v>
      </c>
      <c r="O6" s="11" t="s">
        <v>173</v>
      </c>
      <c r="P6" s="11" t="s">
        <v>173</v>
      </c>
      <c r="Q6" s="11" t="s">
        <v>173</v>
      </c>
      <c r="R6" s="11" t="s">
        <v>1169</v>
      </c>
      <c r="S6" s="17" t="s">
        <v>1170</v>
      </c>
      <c r="T6" s="11" t="s">
        <v>177</v>
      </c>
      <c r="U6" s="11" t="s">
        <v>874</v>
      </c>
      <c r="V6" s="11" t="s">
        <v>177</v>
      </c>
      <c r="W6" s="11" t="s">
        <v>176</v>
      </c>
      <c r="X6" s="27" t="str">
        <f t="shared" si="1"/>
        <v>44</v>
      </c>
      <c r="Y6" s="27" t="str">
        <f>IF(X6="","",VLOOKUP(X6,[5]Base!$B$47:$D$71,2))</f>
        <v>Importante</v>
      </c>
      <c r="Z6" s="26" t="s">
        <v>1171</v>
      </c>
      <c r="AA6" s="3">
        <v>72.5</v>
      </c>
      <c r="AB6" s="19" t="s">
        <v>0</v>
      </c>
      <c r="AC6" s="27" t="str">
        <f>VLOOKUP(IF(BE6&lt;=1,1,BE6),[5]Base!$C$2:$D$7,2,)</f>
        <v>3. MODERADA</v>
      </c>
      <c r="AD6" s="27" t="str">
        <f>VLOOKUP(IF(BF6&lt;=1,1,BF6),[5]Base!$C$2:$D$7,2,)</f>
        <v>3. MODERADA</v>
      </c>
      <c r="AE6" s="27" t="str">
        <f t="shared" si="2"/>
        <v>33</v>
      </c>
      <c r="AF6" s="27" t="str">
        <f>VLOOKUP(AE6,[5]Base!$B$47:$C$71,2)</f>
        <v>Tolerable</v>
      </c>
      <c r="AG6" s="27" t="str">
        <f>VLOOKUP(AE6,[5]Base!$B$47:$D$71,3)</f>
        <v>Reducir-Controles Administrativos	
Reducir-Controles de Ingeniería	
Reducir- Uso de EPP Elementos de protección Personal	
Reducir o Mitigar
Aceptar o Asumir
Compensar	
Corregir
Aprovechar (solo impacto ambiental positivo)</v>
      </c>
      <c r="AH6" s="11" t="s">
        <v>187</v>
      </c>
      <c r="AI6" s="26" t="s">
        <v>1172</v>
      </c>
      <c r="AJ6" s="26" t="s">
        <v>1173</v>
      </c>
      <c r="AK6" s="26" t="s">
        <v>1174</v>
      </c>
      <c r="AL6" s="41">
        <v>45930</v>
      </c>
      <c r="AM6" s="24"/>
      <c r="AN6" s="23"/>
      <c r="AO6" s="23"/>
      <c r="AP6" s="23"/>
      <c r="AQ6" s="23"/>
      <c r="AR6" s="23"/>
      <c r="AS6" s="24"/>
      <c r="AT6" s="23"/>
      <c r="AU6" s="23"/>
      <c r="AV6" s="23"/>
      <c r="AW6" s="24"/>
      <c r="AX6" s="23"/>
      <c r="AY6" s="23"/>
      <c r="BC6" s="18" t="str">
        <f t="shared" si="3"/>
        <v>4</v>
      </c>
      <c r="BD6" s="18" t="str">
        <f t="shared" si="4"/>
        <v>4</v>
      </c>
      <c r="BE6" s="18">
        <f>IF(E6=[5]Base!$B$4,[5]Mapa!BC6,(IF(AB6=[5]Base!G$34,[5]Mapa!BC6-2,IF([5]Mapa!AB6=[5]Base!$G$35,[5]Mapa!BC6-1,IF([5]Mapa!AB6=[5]Base!$G$36,[5]Mapa!BC6,1)))))</f>
        <v>3</v>
      </c>
      <c r="BF6" s="18">
        <f>(IF(E6=[5]Base!$G$34,[5]Mapa!BD6-2,IF([5]Mapa!AB6=[5]Base!$G$35,[5]Mapa!BD6-1,IF([5]Mapa!AB6=[5]Base!$G$36,[5]Mapa!BD6,1))))</f>
        <v>3</v>
      </c>
    </row>
    <row r="7" spans="1:258" s="22" customFormat="1" ht="237" customHeight="1" x14ac:dyDescent="0.2">
      <c r="A7" s="28">
        <f t="shared" si="0"/>
        <v>4</v>
      </c>
      <c r="B7" s="11" t="s">
        <v>624</v>
      </c>
      <c r="C7" s="20" t="s">
        <v>1145</v>
      </c>
      <c r="D7" s="21" t="s">
        <v>1175</v>
      </c>
      <c r="E7" s="11" t="s">
        <v>1147</v>
      </c>
      <c r="F7" s="20" t="s">
        <v>1176</v>
      </c>
      <c r="G7" s="11" t="s">
        <v>304</v>
      </c>
      <c r="H7" s="11" t="s">
        <v>1149</v>
      </c>
      <c r="I7" s="11" t="s">
        <v>173</v>
      </c>
      <c r="J7" s="11"/>
      <c r="K7" s="11"/>
      <c r="L7" s="11" t="s">
        <v>173</v>
      </c>
      <c r="M7" s="11" t="s">
        <v>173</v>
      </c>
      <c r="N7" s="11" t="s">
        <v>173</v>
      </c>
      <c r="O7" s="11" t="s">
        <v>173</v>
      </c>
      <c r="P7" s="11" t="s">
        <v>173</v>
      </c>
      <c r="Q7" s="11" t="s">
        <v>173</v>
      </c>
      <c r="R7" s="11" t="s">
        <v>1177</v>
      </c>
      <c r="S7" s="17" t="s">
        <v>1178</v>
      </c>
      <c r="T7" s="11" t="s">
        <v>177</v>
      </c>
      <c r="U7" s="11" t="s">
        <v>874</v>
      </c>
      <c r="V7" s="11" t="s">
        <v>172</v>
      </c>
      <c r="W7" s="11" t="s">
        <v>211</v>
      </c>
      <c r="X7" s="27" t="str">
        <f t="shared" si="1"/>
        <v>43</v>
      </c>
      <c r="Y7" s="27" t="str">
        <f>IF(X7="","",VLOOKUP(X7,[5]Base!$B$47:$D$71,2))</f>
        <v>Importante</v>
      </c>
      <c r="Z7" s="26" t="s">
        <v>1179</v>
      </c>
      <c r="AA7" s="3">
        <v>30</v>
      </c>
      <c r="AB7" s="19" t="s">
        <v>1154</v>
      </c>
      <c r="AC7" s="27" t="e">
        <f>VLOOKUP(IF(BE7&lt;=1,1,BE7),[5]Base!$C$2:$D$7,2,)</f>
        <v>#N/A</v>
      </c>
      <c r="AD7" s="27" t="e">
        <f>VLOOKUP(IF(BF7&lt;=1,1,BF7),[5]Base!$C$2:$D$7,2,)</f>
        <v>#N/A</v>
      </c>
      <c r="AE7" s="27" t="str">
        <f t="shared" si="2"/>
        <v>43</v>
      </c>
      <c r="AF7" s="27" t="str">
        <f>VLOOKUP(AE7,[5]Base!$B$47:$C$71,2)</f>
        <v>Importante</v>
      </c>
      <c r="AG7" s="27" t="str">
        <f>VLOOKUP(AE7,[5]Base!$B$47:$D$71,3)</f>
        <v>Evitar o Eliminar
Prevenir o Sustituir
Reducir o Mitigar	
Compartir o transferir
Compensar
Corregir
Reducir-Controles Administrativos
Reducir-Controles de Ingeniería
Reducir- Uso de EPP Elementos de protección
Personal
Aprovechar (solo impacto ambiental positivo)</v>
      </c>
      <c r="AH7" s="11" t="s">
        <v>187</v>
      </c>
      <c r="AI7" s="26" t="s">
        <v>1180</v>
      </c>
      <c r="AJ7" s="26" t="s">
        <v>1181</v>
      </c>
      <c r="AK7" s="26" t="s">
        <v>1182</v>
      </c>
      <c r="AL7" s="41">
        <v>45930</v>
      </c>
      <c r="AM7" s="24"/>
      <c r="AN7" s="23"/>
      <c r="AO7" s="23"/>
      <c r="AP7" s="23"/>
      <c r="AQ7" s="23"/>
      <c r="AR7" s="23"/>
      <c r="AS7" s="24"/>
      <c r="AT7" s="23"/>
      <c r="AU7" s="23"/>
      <c r="AV7" s="23"/>
      <c r="AW7" s="24"/>
      <c r="AX7" s="23"/>
      <c r="AY7" s="23"/>
      <c r="BC7" s="18" t="str">
        <f t="shared" si="3"/>
        <v>4</v>
      </c>
      <c r="BD7" s="18" t="str">
        <f t="shared" si="4"/>
        <v>3</v>
      </c>
      <c r="BE7" s="18" t="str">
        <f>IF(E7=[5]Base!$B$4,[5]Mapa!BC7,(IF(AB7=[5]Base!G$34,[5]Mapa!BC7-2,IF([5]Mapa!AB7=[5]Base!$G$35,[5]Mapa!BC7-1,IF([5]Mapa!AB7=[5]Base!$G$36,[5]Mapa!BC7,1)))))</f>
        <v>4</v>
      </c>
      <c r="BF7" s="18" t="str">
        <f>(IF(E7=[5]Base!$G$34,[5]Mapa!BD7-2,IF([5]Mapa!AB7=[5]Base!$G$35,[5]Mapa!BD7-1,IF([5]Mapa!AB7=[5]Base!$G$36,[5]Mapa!BD7,1))))</f>
        <v>3</v>
      </c>
    </row>
    <row r="8" spans="1:258" s="22" customFormat="1" ht="237" customHeight="1" x14ac:dyDescent="0.2">
      <c r="A8" s="28">
        <f t="shared" si="0"/>
        <v>3</v>
      </c>
      <c r="B8" s="11" t="s">
        <v>624</v>
      </c>
      <c r="C8" s="20" t="s">
        <v>1145</v>
      </c>
      <c r="D8" s="21" t="s">
        <v>1183</v>
      </c>
      <c r="E8" s="11" t="s">
        <v>1147</v>
      </c>
      <c r="F8" s="20" t="s">
        <v>1184</v>
      </c>
      <c r="G8" s="11" t="s">
        <v>304</v>
      </c>
      <c r="H8" s="11" t="s">
        <v>1149</v>
      </c>
      <c r="I8" s="11" t="s">
        <v>173</v>
      </c>
      <c r="J8" s="11"/>
      <c r="K8" s="11"/>
      <c r="L8" s="11" t="s">
        <v>173</v>
      </c>
      <c r="M8" s="11" t="s">
        <v>173</v>
      </c>
      <c r="N8" s="11" t="s">
        <v>173</v>
      </c>
      <c r="O8" s="11" t="s">
        <v>173</v>
      </c>
      <c r="P8" s="11" t="s">
        <v>173</v>
      </c>
      <c r="Q8" s="11" t="s">
        <v>173</v>
      </c>
      <c r="R8" s="11" t="s">
        <v>1177</v>
      </c>
      <c r="S8" s="17" t="s">
        <v>1185</v>
      </c>
      <c r="T8" s="11" t="s">
        <v>172</v>
      </c>
      <c r="U8" s="11" t="s">
        <v>1152</v>
      </c>
      <c r="V8" s="11" t="s">
        <v>172</v>
      </c>
      <c r="W8" s="11" t="s">
        <v>211</v>
      </c>
      <c r="X8" s="27" t="str">
        <f t="shared" si="1"/>
        <v>33</v>
      </c>
      <c r="Y8" s="27" t="str">
        <f>IF(X8="","",VLOOKUP(X8,[5]Base!$B$47:$D$71,2))</f>
        <v>Tolerable</v>
      </c>
      <c r="Z8" s="26" t="s">
        <v>1186</v>
      </c>
      <c r="AA8" s="3">
        <v>90</v>
      </c>
      <c r="AB8" s="19" t="s">
        <v>7</v>
      </c>
      <c r="AC8" s="27" t="str">
        <f>VLOOKUP(IF(BE8&lt;=1,1,BE8),[5]Base!$C$2:$D$7,2,)</f>
        <v>1. MUY BAJA</v>
      </c>
      <c r="AD8" s="27" t="str">
        <f>VLOOKUP(IF(BF8&lt;=1,1,BF8),[5]Base!$C$2:$D$7,2,)</f>
        <v>1. MUY BAJA</v>
      </c>
      <c r="AE8" s="27" t="str">
        <f t="shared" si="2"/>
        <v>11</v>
      </c>
      <c r="AF8" s="27" t="str">
        <f>VLOOKUP(AE8,[5]Base!$B$47:$C$71,2)</f>
        <v>Aceptable</v>
      </c>
      <c r="AG8" s="27" t="str">
        <f>VLOOKUP(AE8,[5]Base!$B$47:$D$71,3)</f>
        <v>Aceptar o Asumir
Compensar	
Corregir
Aprovechar (solo impacto ambiental positivo)</v>
      </c>
      <c r="AH8" s="11" t="s">
        <v>189</v>
      </c>
      <c r="AI8" s="26"/>
      <c r="AJ8" s="26"/>
      <c r="AK8" s="26"/>
      <c r="AL8" s="41"/>
      <c r="AM8" s="24"/>
      <c r="AN8" s="23"/>
      <c r="AO8" s="23"/>
      <c r="AP8" s="23"/>
      <c r="AQ8" s="23"/>
      <c r="AR8" s="23"/>
      <c r="AS8" s="24"/>
      <c r="AT8" s="23"/>
      <c r="AU8" s="23"/>
      <c r="AV8" s="23"/>
      <c r="AW8" s="24"/>
      <c r="AX8" s="23"/>
      <c r="AY8" s="23"/>
      <c r="BC8" s="18" t="str">
        <f t="shared" si="3"/>
        <v>3</v>
      </c>
      <c r="BD8" s="18" t="str">
        <f t="shared" si="4"/>
        <v>3</v>
      </c>
      <c r="BE8" s="18">
        <f>IF(E8=[5]Base!$B$4,[5]Mapa!BC8,(IF(AB8=[5]Base!G$34,[5]Mapa!BC8-2,IF([5]Mapa!AB8=[5]Base!$G$35,[5]Mapa!BC8-1,IF([5]Mapa!AB8=[5]Base!$G$36,[5]Mapa!BC8,1)))))</f>
        <v>1</v>
      </c>
      <c r="BF8" s="18">
        <f>(IF(E8=[5]Base!$G$34,[5]Mapa!BD8-2,IF([5]Mapa!AB8=[5]Base!$G$35,[5]Mapa!BD8-1,IF([5]Mapa!AB8=[5]Base!$G$36,[5]Mapa!BD8,1))))</f>
        <v>1</v>
      </c>
    </row>
    <row r="9" spans="1:258" s="22" customFormat="1" ht="237" customHeight="1" x14ac:dyDescent="0.2">
      <c r="A9" s="28">
        <f t="shared" si="0"/>
        <v>2</v>
      </c>
      <c r="B9" s="11" t="s">
        <v>624</v>
      </c>
      <c r="C9" s="20" t="s">
        <v>1145</v>
      </c>
      <c r="D9" s="21" t="s">
        <v>1187</v>
      </c>
      <c r="E9" s="11" t="s">
        <v>1147</v>
      </c>
      <c r="F9" s="20" t="s">
        <v>1176</v>
      </c>
      <c r="G9" s="11" t="s">
        <v>304</v>
      </c>
      <c r="H9" s="11" t="s">
        <v>1168</v>
      </c>
      <c r="I9" s="11" t="s">
        <v>173</v>
      </c>
      <c r="J9" s="11"/>
      <c r="K9" s="11"/>
      <c r="L9" s="11" t="s">
        <v>173</v>
      </c>
      <c r="M9" s="11" t="s">
        <v>173</v>
      </c>
      <c r="N9" s="11" t="s">
        <v>173</v>
      </c>
      <c r="O9" s="11" t="s">
        <v>173</v>
      </c>
      <c r="P9" s="11" t="s">
        <v>173</v>
      </c>
      <c r="Q9" s="11" t="s">
        <v>173</v>
      </c>
      <c r="R9" s="11" t="s">
        <v>1188</v>
      </c>
      <c r="S9" s="17" t="s">
        <v>1189</v>
      </c>
      <c r="T9" s="11" t="s">
        <v>177</v>
      </c>
      <c r="U9" s="11" t="s">
        <v>874</v>
      </c>
      <c r="V9" s="11" t="s">
        <v>172</v>
      </c>
      <c r="W9" s="11" t="s">
        <v>211</v>
      </c>
      <c r="X9" s="27" t="str">
        <f t="shared" si="1"/>
        <v>43</v>
      </c>
      <c r="Y9" s="27" t="str">
        <f>IF(X9="","",VLOOKUP(X9,[5]Base!$B$47:$D$71,2))</f>
        <v>Importante</v>
      </c>
      <c r="Z9" s="26" t="s">
        <v>1190</v>
      </c>
      <c r="AA9" s="3">
        <v>45</v>
      </c>
      <c r="AB9" s="19" t="s">
        <v>1154</v>
      </c>
      <c r="AC9" s="27" t="e">
        <f>VLOOKUP(IF(BE9&lt;=1,1,BE9),[5]Base!$C$2:$D$7,2,)</f>
        <v>#N/A</v>
      </c>
      <c r="AD9" s="27" t="e">
        <f>VLOOKUP(IF(BF9&lt;=1,1,BF9),[5]Base!$C$2:$D$7,2,)</f>
        <v>#N/A</v>
      </c>
      <c r="AE9" s="27" t="str">
        <f t="shared" si="2"/>
        <v>43</v>
      </c>
      <c r="AF9" s="27" t="str">
        <f>VLOOKUP(AE9,[5]Base!$B$47:$C$71,2)</f>
        <v>Importante</v>
      </c>
      <c r="AG9" s="27" t="str">
        <f>VLOOKUP(AE9,[5]Base!$B$47:$D$71,3)</f>
        <v>Evitar o Eliminar
Prevenir o Sustituir
Reducir o Mitigar	
Compartir o transferir
Compensar
Corregir
Reducir-Controles Administrativos
Reducir-Controles de Ingeniería
Reducir- Uso de EPP Elementos de protección
Personal
Aprovechar (solo impacto ambiental positivo)</v>
      </c>
      <c r="AH9" s="11" t="s">
        <v>187</v>
      </c>
      <c r="AI9" s="26" t="s">
        <v>1191</v>
      </c>
      <c r="AJ9" s="26" t="s">
        <v>1192</v>
      </c>
      <c r="AK9" s="26" t="s">
        <v>1193</v>
      </c>
      <c r="AL9" s="41">
        <v>45899</v>
      </c>
      <c r="AM9" s="24"/>
      <c r="AN9" s="23"/>
      <c r="AO9" s="23"/>
      <c r="AP9" s="23"/>
      <c r="AQ9" s="23"/>
      <c r="AR9" s="23"/>
      <c r="AS9" s="24"/>
      <c r="AT9" s="23"/>
      <c r="AU9" s="23"/>
      <c r="AV9" s="23"/>
      <c r="AW9" s="24"/>
      <c r="AX9" s="23"/>
      <c r="AY9" s="23"/>
      <c r="BC9" s="18" t="str">
        <f t="shared" si="3"/>
        <v>4</v>
      </c>
      <c r="BD9" s="18" t="str">
        <f t="shared" si="4"/>
        <v>3</v>
      </c>
      <c r="BE9" s="18" t="str">
        <f>IF(E9=[5]Base!$B$4,[5]Mapa!BC9,(IF(AB9=[5]Base!G$34,[5]Mapa!BC9-2,IF([5]Mapa!AB9=[5]Base!$G$35,[5]Mapa!BC9-1,IF([5]Mapa!AB9=[5]Base!$G$36,[5]Mapa!BC9,1)))))</f>
        <v>4</v>
      </c>
      <c r="BF9" s="18" t="str">
        <f>(IF(E9=[5]Base!$G$34,[5]Mapa!BD9-2,IF([5]Mapa!AB9=[5]Base!$G$35,[5]Mapa!BD9-1,IF([5]Mapa!AB9=[5]Base!$G$36,[5]Mapa!BD9,1))))</f>
        <v>3</v>
      </c>
    </row>
    <row r="10" spans="1:258" s="22" customFormat="1" ht="237" customHeight="1" x14ac:dyDescent="0.2">
      <c r="A10" s="28">
        <v>1</v>
      </c>
      <c r="B10" s="11" t="s">
        <v>624</v>
      </c>
      <c r="C10" s="20" t="s">
        <v>1145</v>
      </c>
      <c r="D10" s="21" t="s">
        <v>1194</v>
      </c>
      <c r="E10" s="11" t="s">
        <v>1147</v>
      </c>
      <c r="F10" s="20" t="s">
        <v>1195</v>
      </c>
      <c r="G10" s="11" t="s">
        <v>304</v>
      </c>
      <c r="H10" s="11" t="s">
        <v>1196</v>
      </c>
      <c r="I10" s="11" t="s">
        <v>173</v>
      </c>
      <c r="J10" s="11"/>
      <c r="K10" s="11"/>
      <c r="L10" s="11" t="s">
        <v>1197</v>
      </c>
      <c r="M10" s="11" t="s">
        <v>173</v>
      </c>
      <c r="N10" s="11" t="s">
        <v>173</v>
      </c>
      <c r="O10" s="11" t="s">
        <v>173</v>
      </c>
      <c r="P10" s="11" t="s">
        <v>173</v>
      </c>
      <c r="Q10" s="11" t="s">
        <v>173</v>
      </c>
      <c r="R10" s="11" t="s">
        <v>1198</v>
      </c>
      <c r="S10" s="17" t="s">
        <v>1199</v>
      </c>
      <c r="T10" s="11" t="s">
        <v>177</v>
      </c>
      <c r="U10" s="11" t="s">
        <v>874</v>
      </c>
      <c r="V10" s="11" t="s">
        <v>172</v>
      </c>
      <c r="W10" s="11" t="s">
        <v>211</v>
      </c>
      <c r="X10" s="27" t="str">
        <f t="shared" si="1"/>
        <v>43</v>
      </c>
      <c r="Y10" s="27" t="str">
        <f>IF(X10="","",VLOOKUP(X10,[5]Base!$B$47:$D$71,2))</f>
        <v>Importante</v>
      </c>
      <c r="Z10" s="26" t="s">
        <v>1200</v>
      </c>
      <c r="AA10" s="3">
        <v>75</v>
      </c>
      <c r="AB10" s="19" t="s">
        <v>0</v>
      </c>
      <c r="AC10" s="27" t="str">
        <f>VLOOKUP(IF(BE10&lt;=1,1,BE10),[5]Base!$C$2:$D$7,2,)</f>
        <v>3. MODERADA</v>
      </c>
      <c r="AD10" s="27" t="str">
        <f>VLOOKUP(IF(BF10&lt;=1,1,BF10),[5]Base!$C$2:$D$7,2,)</f>
        <v>2. BAJA</v>
      </c>
      <c r="AE10" s="27" t="str">
        <f t="shared" si="2"/>
        <v>32</v>
      </c>
      <c r="AF10" s="27" t="str">
        <f>VLOOKUP(AE10,[5]Base!$B$47:$C$71,2)</f>
        <v>Tolerable</v>
      </c>
      <c r="AG10" s="27" t="str">
        <f>VLOOKUP(AE10,[5]Base!$B$47:$D$71,3)</f>
        <v>Reducir-Controles Administrativos	
Reducir-Controles de Ingeniería	
Reducir- Uso de EPP Elementos de protección Personal	
Reducir o Mitigar
Aceptar o Asumir
Compensar	
Corregir
Aprovechar (solo impacto ambiental positivo)</v>
      </c>
      <c r="AH10" s="11" t="s">
        <v>187</v>
      </c>
      <c r="AI10" s="26" t="s">
        <v>1201</v>
      </c>
      <c r="AJ10" s="26" t="s">
        <v>1202</v>
      </c>
      <c r="AK10" s="26" t="s">
        <v>1203</v>
      </c>
      <c r="AL10" s="41">
        <v>45868</v>
      </c>
      <c r="AM10" s="24"/>
      <c r="AN10" s="23"/>
      <c r="AO10" s="23"/>
      <c r="AP10" s="23"/>
      <c r="AQ10" s="23"/>
      <c r="AR10" s="23"/>
      <c r="AS10" s="24"/>
      <c r="AT10" s="23"/>
      <c r="AU10" s="23"/>
      <c r="AV10" s="23"/>
      <c r="AW10" s="24"/>
      <c r="AX10" s="23"/>
      <c r="AY10" s="23"/>
      <c r="BC10" s="18" t="str">
        <f t="shared" si="3"/>
        <v>4</v>
      </c>
      <c r="BD10" s="18" t="str">
        <f t="shared" si="4"/>
        <v>3</v>
      </c>
      <c r="BE10" s="18">
        <f>IF(E10=[5]Base!$B$4,[5]Mapa!BC10,(IF(AB10=[5]Base!G$34,[5]Mapa!BC10-2,IF([5]Mapa!AB10=[5]Base!$G$35,[5]Mapa!BC10-1,IF([5]Mapa!AB10=[5]Base!$G$36,[5]Mapa!BC10,1)))))</f>
        <v>3</v>
      </c>
      <c r="BF10" s="18">
        <f>(IF(E10=[5]Base!$G$34,[5]Mapa!BD10-2,IF([5]Mapa!AB10=[5]Base!$G$35,[5]Mapa!BD10-1,IF([5]Mapa!AB10=[5]Base!$G$36,[5]Mapa!BD10,1))))</f>
        <v>2</v>
      </c>
    </row>
    <row r="11" spans="1:258" s="74" customFormat="1" ht="237" customHeight="1" x14ac:dyDescent="0.2">
      <c r="A11" s="28">
        <f t="shared" ref="A11:A31" si="5">A12+1</f>
        <v>25</v>
      </c>
      <c r="B11" s="62" t="s">
        <v>759</v>
      </c>
      <c r="C11" s="63" t="s">
        <v>1005</v>
      </c>
      <c r="D11" s="64" t="s">
        <v>1006</v>
      </c>
      <c r="E11" s="62" t="s">
        <v>1007</v>
      </c>
      <c r="F11" s="65" t="s">
        <v>1008</v>
      </c>
      <c r="G11" s="62" t="s">
        <v>192</v>
      </c>
      <c r="H11" s="65" t="s">
        <v>1009</v>
      </c>
      <c r="I11" s="62" t="s">
        <v>173</v>
      </c>
      <c r="J11" s="62"/>
      <c r="K11" s="62" t="s">
        <v>173</v>
      </c>
      <c r="L11" s="62"/>
      <c r="M11" s="62"/>
      <c r="N11" s="62"/>
      <c r="O11" s="62"/>
      <c r="P11" s="62"/>
      <c r="Q11" s="62" t="s">
        <v>173</v>
      </c>
      <c r="R11" s="62" t="s">
        <v>1010</v>
      </c>
      <c r="S11" s="66" t="s">
        <v>1011</v>
      </c>
      <c r="T11" s="62" t="s">
        <v>172</v>
      </c>
      <c r="U11" s="62" t="s">
        <v>1012</v>
      </c>
      <c r="V11" s="62" t="s">
        <v>172</v>
      </c>
      <c r="W11" s="62" t="s">
        <v>767</v>
      </c>
      <c r="X11" s="62" t="str">
        <f t="shared" ref="X11:X13" si="6">CONCATENATE((MID(T11,1,1)),(MID(V11,1,1)))</f>
        <v>33</v>
      </c>
      <c r="Y11" s="62" t="str">
        <f>IF(X11="","",VLOOKUP(X11,[6]Base!B14:C31,2))</f>
        <v>El evento puede ocurrir anualmente</v>
      </c>
      <c r="Z11" s="66" t="s">
        <v>1013</v>
      </c>
      <c r="AA11" s="67">
        <v>81.666666666666671</v>
      </c>
      <c r="AB11" s="68" t="s">
        <v>7</v>
      </c>
      <c r="AC11" s="62" t="str">
        <f>VLOOKUP(IF(BE11&lt;=1,1,BE11),[6]Base!$C$2:$D$7,2,)</f>
        <v>1. MUY BAJA</v>
      </c>
      <c r="AD11" s="62" t="str">
        <f>VLOOKUP(IF(BF11&lt;=1,1,BF11),[6]Base!$C$2:$D$7,2,)</f>
        <v>1. MUY BAJA</v>
      </c>
      <c r="AE11" s="62" t="str">
        <f t="shared" ref="AE11:AE35" si="7">CONCATENATE(IF(BE11&lt;=1,1,BE11),IF(BF11&lt;=1,1,BF11))</f>
        <v>11</v>
      </c>
      <c r="AF11" s="62" t="str">
        <f>VLOOKUP(AE11,[6]Base!$B$47:$C$71,2)</f>
        <v>Aceptable</v>
      </c>
      <c r="AG11" s="62" t="str">
        <f>VLOOKUP(AE11,[6]Base!$B$47:$D$71,3)</f>
        <v>Aceptar o Asumir
Compensar	
Corregir</v>
      </c>
      <c r="AH11" s="62" t="s">
        <v>1014</v>
      </c>
      <c r="AI11" s="69" t="s">
        <v>1015</v>
      </c>
      <c r="AJ11" s="66" t="s">
        <v>1016</v>
      </c>
      <c r="AK11" s="62" t="s">
        <v>1017</v>
      </c>
      <c r="AL11" s="70">
        <v>46022</v>
      </c>
      <c r="AM11" s="71"/>
      <c r="AN11" s="72"/>
      <c r="AO11" s="72"/>
      <c r="AP11" s="72"/>
      <c r="AQ11" s="72"/>
      <c r="AR11" s="72"/>
      <c r="AS11" s="71"/>
      <c r="AT11" s="72"/>
      <c r="AU11" s="72"/>
      <c r="AV11" s="72"/>
      <c r="AW11" s="71"/>
      <c r="AX11" s="72"/>
      <c r="AY11" s="73"/>
      <c r="AZ11" s="22"/>
      <c r="BA11" s="22"/>
      <c r="BB11" s="22"/>
      <c r="BC11" s="31"/>
      <c r="BD11" s="31"/>
      <c r="BE11" s="31"/>
      <c r="BF11" s="31"/>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c r="FP11" s="22"/>
      <c r="FQ11" s="22"/>
      <c r="FR11" s="22"/>
      <c r="FS11" s="22"/>
      <c r="FT11" s="22"/>
      <c r="FU11" s="22"/>
      <c r="FV11" s="22"/>
      <c r="FW11" s="22"/>
      <c r="FX11" s="22"/>
      <c r="FY11" s="22"/>
      <c r="FZ11" s="22"/>
      <c r="GA11" s="22"/>
      <c r="GB11" s="22"/>
      <c r="GC11" s="22"/>
      <c r="GD11" s="22"/>
      <c r="GE11" s="22"/>
      <c r="GF11" s="22"/>
      <c r="GG11" s="22"/>
      <c r="GH11" s="22"/>
      <c r="GI11" s="22"/>
      <c r="GJ11" s="22"/>
      <c r="GK11" s="22"/>
      <c r="GL11" s="22"/>
      <c r="GM11" s="22"/>
      <c r="GN11" s="22"/>
      <c r="GO11" s="22"/>
      <c r="GP11" s="22"/>
      <c r="GQ11" s="22"/>
      <c r="GR11" s="22"/>
      <c r="GS11" s="22"/>
      <c r="GT11" s="22"/>
      <c r="GU11" s="22"/>
      <c r="GV11" s="22"/>
      <c r="GW11" s="22"/>
      <c r="GX11" s="22"/>
      <c r="GY11" s="22"/>
      <c r="GZ11" s="22"/>
      <c r="HA11" s="22"/>
      <c r="HB11" s="22"/>
      <c r="HC11" s="22"/>
      <c r="HD11" s="22"/>
      <c r="HE11" s="22"/>
      <c r="HF11" s="22"/>
      <c r="HG11" s="22"/>
      <c r="HH11" s="22"/>
      <c r="HI11" s="22"/>
      <c r="HJ11" s="22"/>
      <c r="HK11" s="22"/>
      <c r="HL11" s="22"/>
      <c r="HM11" s="22"/>
      <c r="HN11" s="22"/>
      <c r="HO11" s="22"/>
      <c r="HP11" s="22"/>
      <c r="HQ11" s="22"/>
      <c r="HR11" s="22"/>
      <c r="HS11" s="22"/>
      <c r="HT11" s="22"/>
      <c r="HU11" s="22"/>
      <c r="HV11" s="22"/>
      <c r="HW11" s="22"/>
      <c r="HX11" s="22"/>
      <c r="HY11" s="22"/>
      <c r="HZ11" s="22"/>
      <c r="IA11" s="22"/>
      <c r="IB11" s="22"/>
      <c r="IC11" s="22"/>
      <c r="ID11" s="22"/>
      <c r="IE11" s="22"/>
      <c r="IF11" s="22"/>
      <c r="IG11" s="22"/>
      <c r="IH11" s="22"/>
      <c r="II11" s="22"/>
      <c r="IJ11" s="22"/>
      <c r="IK11" s="22"/>
      <c r="IL11" s="22"/>
      <c r="IM11" s="22"/>
      <c r="IN11" s="22"/>
      <c r="IO11" s="22"/>
      <c r="IP11" s="22"/>
      <c r="IQ11" s="22"/>
      <c r="IR11" s="22"/>
      <c r="IS11" s="22"/>
      <c r="IT11" s="22"/>
      <c r="IU11" s="22"/>
      <c r="IV11" s="22"/>
      <c r="IW11" s="22"/>
      <c r="IX11" s="22"/>
    </row>
    <row r="12" spans="1:258" s="74" customFormat="1" ht="237" customHeight="1" x14ac:dyDescent="0.2">
      <c r="A12" s="28">
        <f t="shared" si="5"/>
        <v>24</v>
      </c>
      <c r="B12" s="62" t="s">
        <v>759</v>
      </c>
      <c r="C12" s="63" t="s">
        <v>1005</v>
      </c>
      <c r="D12" s="75" t="s">
        <v>1018</v>
      </c>
      <c r="E12" s="62" t="s">
        <v>1007</v>
      </c>
      <c r="F12" s="76" t="s">
        <v>1019</v>
      </c>
      <c r="G12" s="62" t="s">
        <v>192</v>
      </c>
      <c r="H12" s="76" t="s">
        <v>1009</v>
      </c>
      <c r="I12" s="62" t="s">
        <v>173</v>
      </c>
      <c r="J12" s="62" t="s">
        <v>173</v>
      </c>
      <c r="K12" s="62" t="s">
        <v>173</v>
      </c>
      <c r="L12" s="62" t="s">
        <v>173</v>
      </c>
      <c r="M12" s="62"/>
      <c r="N12" s="62"/>
      <c r="O12" s="62"/>
      <c r="P12" s="62"/>
      <c r="Q12" s="62" t="s">
        <v>173</v>
      </c>
      <c r="R12" s="62" t="s">
        <v>1020</v>
      </c>
      <c r="S12" s="66" t="s">
        <v>1021</v>
      </c>
      <c r="T12" s="62" t="s">
        <v>179</v>
      </c>
      <c r="U12" s="62" t="s">
        <v>1022</v>
      </c>
      <c r="V12" s="62" t="s">
        <v>337</v>
      </c>
      <c r="W12" s="62" t="s">
        <v>1023</v>
      </c>
      <c r="X12" s="62" t="str">
        <f t="shared" si="6"/>
        <v>21</v>
      </c>
      <c r="Y12" s="62" t="str">
        <f>IF(X12="","",VLOOKUP(X12,[6]Base!B15:C32,2))</f>
        <v>El evento puede ocurrir anualmente</v>
      </c>
      <c r="Z12" s="66" t="s">
        <v>1024</v>
      </c>
      <c r="AA12" s="67">
        <v>80</v>
      </c>
      <c r="AB12" s="68" t="s">
        <v>0</v>
      </c>
      <c r="AC12" s="62" t="str">
        <f>VLOOKUP(IF(BE12&lt;=1,1,BE12),[6]Base!$C$2:$D$7,2,)</f>
        <v>1. MUY BAJA</v>
      </c>
      <c r="AD12" s="62" t="str">
        <f>VLOOKUP(IF(BF12&lt;=1,1,BF12),[6]Base!$C$2:$D$7,2,)</f>
        <v>1. MUY BAJA</v>
      </c>
      <c r="AE12" s="62" t="str">
        <f t="shared" si="7"/>
        <v>11</v>
      </c>
      <c r="AF12" s="62" t="str">
        <f>VLOOKUP(AE12,[6]Base!$B$47:$C$71,2)</f>
        <v>Aceptable</v>
      </c>
      <c r="AG12" s="62" t="str">
        <f>VLOOKUP(AE12,[6]Base!$B$47:$D$71,3)</f>
        <v>Aceptar o Asumir
Compensar	
Corregir</v>
      </c>
      <c r="AH12" s="62" t="s">
        <v>1025</v>
      </c>
      <c r="AI12" s="69" t="s">
        <v>1026</v>
      </c>
      <c r="AJ12" s="66" t="s">
        <v>1027</v>
      </c>
      <c r="AK12" s="62" t="s">
        <v>1028</v>
      </c>
      <c r="AL12" s="70">
        <v>46022</v>
      </c>
      <c r="AM12" s="71"/>
      <c r="AN12" s="72"/>
      <c r="AO12" s="72"/>
      <c r="AP12" s="72"/>
      <c r="AQ12" s="72"/>
      <c r="AR12" s="72"/>
      <c r="AS12" s="71"/>
      <c r="AT12" s="72"/>
      <c r="AU12" s="72"/>
      <c r="AV12" s="72"/>
      <c r="AW12" s="71"/>
      <c r="AX12" s="72"/>
      <c r="AY12" s="73"/>
      <c r="AZ12" s="22"/>
      <c r="BA12" s="22"/>
      <c r="BB12" s="22"/>
      <c r="BC12" s="31"/>
      <c r="BD12" s="31"/>
      <c r="BE12" s="31"/>
      <c r="BF12" s="31"/>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2"/>
      <c r="DI12" s="22"/>
      <c r="DJ12" s="22"/>
      <c r="DK12" s="22"/>
      <c r="DL12" s="22"/>
      <c r="DM12" s="22"/>
      <c r="DN12" s="22"/>
      <c r="DO12" s="22"/>
      <c r="DP12" s="22"/>
      <c r="DQ12" s="22"/>
      <c r="DR12" s="22"/>
      <c r="DS12" s="22"/>
      <c r="DT12" s="22"/>
      <c r="DU12" s="22"/>
      <c r="DV12" s="22"/>
      <c r="DW12" s="22"/>
      <c r="DX12" s="22"/>
      <c r="DY12" s="22"/>
      <c r="DZ12" s="22"/>
      <c r="EA12" s="22"/>
      <c r="EB12" s="22"/>
      <c r="EC12" s="22"/>
      <c r="ED12" s="22"/>
      <c r="EE12" s="22"/>
      <c r="EF12" s="22"/>
      <c r="EG12" s="22"/>
      <c r="EH12" s="22"/>
      <c r="EI12" s="22"/>
      <c r="EJ12" s="22"/>
      <c r="EK12" s="22"/>
      <c r="EL12" s="22"/>
      <c r="EM12" s="22"/>
      <c r="EN12" s="22"/>
      <c r="EO12" s="22"/>
      <c r="EP12" s="22"/>
      <c r="EQ12" s="22"/>
      <c r="ER12" s="22"/>
      <c r="ES12" s="22"/>
      <c r="ET12" s="22"/>
      <c r="EU12" s="22"/>
      <c r="EV12" s="22"/>
      <c r="EW12" s="22"/>
      <c r="EX12" s="22"/>
      <c r="EY12" s="22"/>
      <c r="EZ12" s="22"/>
      <c r="FA12" s="22"/>
      <c r="FB12" s="22"/>
      <c r="FC12" s="22"/>
      <c r="FD12" s="22"/>
      <c r="FE12" s="22"/>
      <c r="FF12" s="22"/>
      <c r="FG12" s="22"/>
      <c r="FH12" s="22"/>
      <c r="FI12" s="22"/>
      <c r="FJ12" s="22"/>
      <c r="FK12" s="22"/>
      <c r="FL12" s="22"/>
      <c r="FM12" s="22"/>
      <c r="FN12" s="22"/>
      <c r="FO12" s="22"/>
      <c r="FP12" s="22"/>
      <c r="FQ12" s="22"/>
      <c r="FR12" s="22"/>
      <c r="FS12" s="22"/>
      <c r="FT12" s="22"/>
      <c r="FU12" s="22"/>
      <c r="FV12" s="22"/>
      <c r="FW12" s="22"/>
      <c r="FX12" s="22"/>
      <c r="FY12" s="22"/>
      <c r="FZ12" s="22"/>
      <c r="GA12" s="22"/>
      <c r="GB12" s="22"/>
      <c r="GC12" s="22"/>
      <c r="GD12" s="22"/>
      <c r="GE12" s="22"/>
      <c r="GF12" s="22"/>
      <c r="GG12" s="22"/>
      <c r="GH12" s="22"/>
      <c r="GI12" s="22"/>
      <c r="GJ12" s="22"/>
      <c r="GK12" s="22"/>
      <c r="GL12" s="22"/>
      <c r="GM12" s="22"/>
      <c r="GN12" s="22"/>
      <c r="GO12" s="22"/>
      <c r="GP12" s="22"/>
      <c r="GQ12" s="22"/>
      <c r="GR12" s="22"/>
      <c r="GS12" s="22"/>
      <c r="GT12" s="22"/>
      <c r="GU12" s="22"/>
      <c r="GV12" s="22"/>
      <c r="GW12" s="22"/>
      <c r="GX12" s="22"/>
      <c r="GY12" s="22"/>
      <c r="GZ12" s="22"/>
      <c r="HA12" s="22"/>
      <c r="HB12" s="22"/>
      <c r="HC12" s="22"/>
      <c r="HD12" s="22"/>
      <c r="HE12" s="22"/>
      <c r="HF12" s="22"/>
      <c r="HG12" s="22"/>
      <c r="HH12" s="22"/>
      <c r="HI12" s="22"/>
      <c r="HJ12" s="22"/>
      <c r="HK12" s="22"/>
      <c r="HL12" s="22"/>
      <c r="HM12" s="22"/>
      <c r="HN12" s="22"/>
      <c r="HO12" s="22"/>
      <c r="HP12" s="22"/>
      <c r="HQ12" s="22"/>
      <c r="HR12" s="22"/>
      <c r="HS12" s="22"/>
      <c r="HT12" s="22"/>
      <c r="HU12" s="22"/>
      <c r="HV12" s="22"/>
      <c r="HW12" s="22"/>
      <c r="HX12" s="22"/>
      <c r="HY12" s="22"/>
      <c r="HZ12" s="22"/>
      <c r="IA12" s="22"/>
      <c r="IB12" s="22"/>
      <c r="IC12" s="22"/>
      <c r="ID12" s="22"/>
      <c r="IE12" s="22"/>
      <c r="IF12" s="22"/>
      <c r="IG12" s="22"/>
      <c r="IH12" s="22"/>
      <c r="II12" s="22"/>
      <c r="IJ12" s="22"/>
      <c r="IK12" s="22"/>
      <c r="IL12" s="22"/>
      <c r="IM12" s="22"/>
      <c r="IN12" s="22"/>
      <c r="IO12" s="22"/>
      <c r="IP12" s="22"/>
      <c r="IQ12" s="22"/>
      <c r="IR12" s="22"/>
      <c r="IS12" s="22"/>
      <c r="IT12" s="22"/>
      <c r="IU12" s="22"/>
      <c r="IV12" s="22"/>
      <c r="IW12" s="22"/>
      <c r="IX12" s="22"/>
    </row>
    <row r="13" spans="1:258" s="74" customFormat="1" ht="237" customHeight="1" x14ac:dyDescent="0.2">
      <c r="A13" s="28">
        <f t="shared" si="5"/>
        <v>23</v>
      </c>
      <c r="B13" s="62" t="s">
        <v>759</v>
      </c>
      <c r="C13" s="63" t="s">
        <v>1005</v>
      </c>
      <c r="D13" s="75" t="s">
        <v>1029</v>
      </c>
      <c r="E13" s="62" t="s">
        <v>1007</v>
      </c>
      <c r="F13" s="76" t="s">
        <v>1030</v>
      </c>
      <c r="G13" s="62" t="s">
        <v>192</v>
      </c>
      <c r="H13" s="76" t="s">
        <v>1031</v>
      </c>
      <c r="I13" s="62" t="s">
        <v>173</v>
      </c>
      <c r="J13" s="62" t="s">
        <v>173</v>
      </c>
      <c r="K13" s="62" t="s">
        <v>173</v>
      </c>
      <c r="L13" s="62"/>
      <c r="M13" s="62"/>
      <c r="N13" s="62"/>
      <c r="O13" s="62"/>
      <c r="P13" s="62"/>
      <c r="Q13" s="62" t="s">
        <v>173</v>
      </c>
      <c r="R13" s="62" t="s">
        <v>1032</v>
      </c>
      <c r="S13" s="66" t="s">
        <v>1033</v>
      </c>
      <c r="T13" s="62" t="s">
        <v>337</v>
      </c>
      <c r="U13" s="62" t="s">
        <v>1034</v>
      </c>
      <c r="V13" s="62" t="s">
        <v>337</v>
      </c>
      <c r="W13" s="62" t="s">
        <v>1023</v>
      </c>
      <c r="X13" s="62" t="str">
        <f t="shared" si="6"/>
        <v>11</v>
      </c>
      <c r="Y13" s="62" t="e">
        <f>IF(X13="","",VLOOKUP(X13,[6]Base!B16:C33,2))</f>
        <v>#N/A</v>
      </c>
      <c r="Z13" s="66" t="s">
        <v>1035</v>
      </c>
      <c r="AA13" s="67">
        <v>80</v>
      </c>
      <c r="AB13" s="68" t="s">
        <v>0</v>
      </c>
      <c r="AC13" s="62" t="str">
        <f>VLOOKUP(IF(BE13&lt;=1,1,BE13),[6]Base!$C$2:$D$7,2,)</f>
        <v>1. MUY BAJA</v>
      </c>
      <c r="AD13" s="62" t="str">
        <f>VLOOKUP(IF(BF13&lt;=1,1,BF13),[6]Base!$C$2:$D$7,2,)</f>
        <v>1. MUY BAJA</v>
      </c>
      <c r="AE13" s="62" t="str">
        <f t="shared" si="7"/>
        <v>11</v>
      </c>
      <c r="AF13" s="62" t="str">
        <f>VLOOKUP(AE13,[6]Base!$B$47:$C$71,2)</f>
        <v>Aceptable</v>
      </c>
      <c r="AG13" s="62" t="str">
        <f>VLOOKUP(AE13,[6]Base!$B$47:$D$71,3)</f>
        <v>Aceptar o Asumir
Compensar	
Corregir</v>
      </c>
      <c r="AH13" s="62" t="s">
        <v>1036</v>
      </c>
      <c r="AI13" s="69" t="s">
        <v>1037</v>
      </c>
      <c r="AJ13" s="66" t="s">
        <v>1038</v>
      </c>
      <c r="AK13" s="62" t="s">
        <v>1039</v>
      </c>
      <c r="AL13" s="70">
        <v>46022</v>
      </c>
      <c r="AM13" s="71"/>
      <c r="AN13" s="72"/>
      <c r="AO13" s="72"/>
      <c r="AP13" s="72"/>
      <c r="AQ13" s="72"/>
      <c r="AR13" s="72"/>
      <c r="AS13" s="71"/>
      <c r="AT13" s="72"/>
      <c r="AU13" s="72"/>
      <c r="AV13" s="72"/>
      <c r="AW13" s="71"/>
      <c r="AX13" s="72"/>
      <c r="AY13" s="73"/>
      <c r="AZ13" s="22"/>
      <c r="BA13" s="22"/>
      <c r="BB13" s="22"/>
      <c r="BC13" s="31"/>
      <c r="BD13" s="31"/>
      <c r="BE13" s="31"/>
      <c r="BF13" s="31"/>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c r="FP13" s="22"/>
      <c r="FQ13" s="22"/>
      <c r="FR13" s="22"/>
      <c r="FS13" s="22"/>
      <c r="FT13" s="22"/>
      <c r="FU13" s="22"/>
      <c r="FV13" s="22"/>
      <c r="FW13" s="22"/>
      <c r="FX13" s="22"/>
      <c r="FY13" s="22"/>
      <c r="FZ13" s="22"/>
      <c r="GA13" s="22"/>
      <c r="GB13" s="22"/>
      <c r="GC13" s="22"/>
      <c r="GD13" s="22"/>
      <c r="GE13" s="22"/>
      <c r="GF13" s="22"/>
      <c r="GG13" s="22"/>
      <c r="GH13" s="22"/>
      <c r="GI13" s="22"/>
      <c r="GJ13" s="22"/>
      <c r="GK13" s="22"/>
      <c r="GL13" s="22"/>
      <c r="GM13" s="22"/>
      <c r="GN13" s="22"/>
      <c r="GO13" s="22"/>
      <c r="GP13" s="22"/>
      <c r="GQ13" s="22"/>
      <c r="GR13" s="22"/>
      <c r="GS13" s="22"/>
      <c r="GT13" s="22"/>
      <c r="GU13" s="22"/>
      <c r="GV13" s="22"/>
      <c r="GW13" s="22"/>
      <c r="GX13" s="22"/>
      <c r="GY13" s="22"/>
      <c r="GZ13" s="22"/>
      <c r="HA13" s="22"/>
      <c r="HB13" s="22"/>
      <c r="HC13" s="22"/>
      <c r="HD13" s="22"/>
      <c r="HE13" s="22"/>
      <c r="HF13" s="22"/>
      <c r="HG13" s="22"/>
      <c r="HH13" s="22"/>
      <c r="HI13" s="22"/>
      <c r="HJ13" s="22"/>
      <c r="HK13" s="22"/>
      <c r="HL13" s="22"/>
      <c r="HM13" s="22"/>
      <c r="HN13" s="22"/>
      <c r="HO13" s="22"/>
      <c r="HP13" s="22"/>
      <c r="HQ13" s="22"/>
      <c r="HR13" s="22"/>
      <c r="HS13" s="22"/>
      <c r="HT13" s="22"/>
      <c r="HU13" s="22"/>
      <c r="HV13" s="22"/>
      <c r="HW13" s="22"/>
      <c r="HX13" s="22"/>
      <c r="HY13" s="22"/>
      <c r="HZ13" s="22"/>
      <c r="IA13" s="22"/>
      <c r="IB13" s="22"/>
      <c r="IC13" s="22"/>
      <c r="ID13" s="22"/>
      <c r="IE13" s="22"/>
      <c r="IF13" s="22"/>
      <c r="IG13" s="22"/>
      <c r="IH13" s="22"/>
      <c r="II13" s="22"/>
      <c r="IJ13" s="22"/>
      <c r="IK13" s="22"/>
      <c r="IL13" s="22"/>
      <c r="IM13" s="22"/>
      <c r="IN13" s="22"/>
      <c r="IO13" s="22"/>
      <c r="IP13" s="22"/>
      <c r="IQ13" s="22"/>
      <c r="IR13" s="22"/>
      <c r="IS13" s="22"/>
      <c r="IT13" s="22"/>
      <c r="IU13" s="22"/>
      <c r="IV13" s="22"/>
      <c r="IW13" s="22"/>
      <c r="IX13" s="22"/>
    </row>
    <row r="14" spans="1:258" s="74" customFormat="1" ht="237" customHeight="1" x14ac:dyDescent="0.2">
      <c r="A14" s="28">
        <f t="shared" si="5"/>
        <v>22</v>
      </c>
      <c r="B14" s="62" t="s">
        <v>759</v>
      </c>
      <c r="C14" s="63" t="s">
        <v>1005</v>
      </c>
      <c r="D14" s="75" t="s">
        <v>1029</v>
      </c>
      <c r="E14" s="62" t="s">
        <v>1007</v>
      </c>
      <c r="F14" s="76" t="s">
        <v>1040</v>
      </c>
      <c r="G14" s="62" t="s">
        <v>192</v>
      </c>
      <c r="H14" s="76" t="s">
        <v>1031</v>
      </c>
      <c r="I14" s="62" t="s">
        <v>173</v>
      </c>
      <c r="J14" s="62" t="s">
        <v>173</v>
      </c>
      <c r="K14" s="62" t="s">
        <v>173</v>
      </c>
      <c r="L14" s="62"/>
      <c r="M14" s="62"/>
      <c r="N14" s="62"/>
      <c r="O14" s="62"/>
      <c r="P14" s="62"/>
      <c r="Q14" s="62"/>
      <c r="R14" s="62" t="s">
        <v>1041</v>
      </c>
      <c r="S14" s="66" t="s">
        <v>1042</v>
      </c>
      <c r="T14" s="62" t="s">
        <v>179</v>
      </c>
      <c r="U14" s="62" t="s">
        <v>1022</v>
      </c>
      <c r="V14" s="62" t="s">
        <v>179</v>
      </c>
      <c r="W14" s="62" t="s">
        <v>835</v>
      </c>
      <c r="X14" s="62" t="str">
        <f>CONCATENATE((MID(T14,1,1)),(MID(V14,1,1)))</f>
        <v>22</v>
      </c>
      <c r="Y14" s="62" t="str">
        <f>IF(X14="","",VLOOKUP(X14,[6]Base!B17:C34,2))</f>
        <v>3. Por Frecuencia para actividades continuas</v>
      </c>
      <c r="Z14" s="66" t="s">
        <v>1043</v>
      </c>
      <c r="AA14" s="67">
        <v>90</v>
      </c>
      <c r="AB14" s="68" t="s">
        <v>7</v>
      </c>
      <c r="AC14" s="62" t="str">
        <f>VLOOKUP(IF(BE14&lt;=1,1,BE14),[6]Base!$C$2:$D$7,2,)</f>
        <v>1. MUY BAJA</v>
      </c>
      <c r="AD14" s="62" t="str">
        <f>VLOOKUP(IF(BF14&lt;=1,1,BF14),[6]Base!$C$2:$D$7,2,)</f>
        <v>1. MUY BAJA</v>
      </c>
      <c r="AE14" s="62" t="str">
        <f t="shared" si="7"/>
        <v>11</v>
      </c>
      <c r="AF14" s="62" t="str">
        <f>VLOOKUP(AE14,[6]Base!$B$47:$C$71,2)</f>
        <v>Aceptable</v>
      </c>
      <c r="AG14" s="62" t="str">
        <f>VLOOKUP(AE14,[6]Base!$B$47:$D$71,3)</f>
        <v>Aceptar o Asumir
Compensar	
Corregir</v>
      </c>
      <c r="AH14" s="62" t="s">
        <v>1025</v>
      </c>
      <c r="AI14" s="69" t="s">
        <v>1044</v>
      </c>
      <c r="AJ14" s="66" t="s">
        <v>1045</v>
      </c>
      <c r="AK14" s="62" t="s">
        <v>1017</v>
      </c>
      <c r="AL14" s="70">
        <v>46022</v>
      </c>
      <c r="AM14" s="71"/>
      <c r="AN14" s="72"/>
      <c r="AO14" s="72"/>
      <c r="AP14" s="72"/>
      <c r="AQ14" s="72"/>
      <c r="AR14" s="72"/>
      <c r="AS14" s="71"/>
      <c r="AT14" s="72"/>
      <c r="AU14" s="72"/>
      <c r="AV14" s="72"/>
      <c r="AW14" s="71"/>
      <c r="AX14" s="72"/>
      <c r="AY14" s="73"/>
      <c r="AZ14" s="22"/>
      <c r="BA14" s="22"/>
      <c r="BB14" s="22"/>
      <c r="BC14" s="31"/>
      <c r="BD14" s="31"/>
      <c r="BE14" s="31"/>
      <c r="BF14" s="31"/>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22"/>
      <c r="EA14" s="22"/>
      <c r="EB14" s="22"/>
      <c r="EC14" s="22"/>
      <c r="ED14" s="22"/>
      <c r="EE14" s="22"/>
      <c r="EF14" s="22"/>
      <c r="EG14" s="22"/>
      <c r="EH14" s="22"/>
      <c r="EI14" s="22"/>
      <c r="EJ14" s="22"/>
      <c r="EK14" s="22"/>
      <c r="EL14" s="22"/>
      <c r="EM14" s="22"/>
      <c r="EN14" s="22"/>
      <c r="EO14" s="22"/>
      <c r="EP14" s="22"/>
      <c r="EQ14" s="22"/>
      <c r="ER14" s="22"/>
      <c r="ES14" s="22"/>
      <c r="ET14" s="22"/>
      <c r="EU14" s="22"/>
      <c r="EV14" s="22"/>
      <c r="EW14" s="22"/>
      <c r="EX14" s="22"/>
      <c r="EY14" s="22"/>
      <c r="EZ14" s="22"/>
      <c r="FA14" s="22"/>
      <c r="FB14" s="22"/>
      <c r="FC14" s="22"/>
      <c r="FD14" s="22"/>
      <c r="FE14" s="22"/>
      <c r="FF14" s="22"/>
      <c r="FG14" s="22"/>
      <c r="FH14" s="22"/>
      <c r="FI14" s="22"/>
      <c r="FJ14" s="22"/>
      <c r="FK14" s="22"/>
      <c r="FL14" s="22"/>
      <c r="FM14" s="22"/>
      <c r="FN14" s="22"/>
      <c r="FO14" s="22"/>
      <c r="FP14" s="22"/>
      <c r="FQ14" s="22"/>
      <c r="FR14" s="22"/>
      <c r="FS14" s="22"/>
      <c r="FT14" s="22"/>
      <c r="FU14" s="22"/>
      <c r="FV14" s="22"/>
      <c r="FW14" s="22"/>
      <c r="FX14" s="22"/>
      <c r="FY14" s="22"/>
      <c r="FZ14" s="22"/>
      <c r="GA14" s="22"/>
      <c r="GB14" s="22"/>
      <c r="GC14" s="22"/>
      <c r="GD14" s="22"/>
      <c r="GE14" s="22"/>
      <c r="GF14" s="22"/>
      <c r="GG14" s="22"/>
      <c r="GH14" s="22"/>
      <c r="GI14" s="22"/>
      <c r="GJ14" s="22"/>
      <c r="GK14" s="22"/>
      <c r="GL14" s="22"/>
      <c r="GM14" s="22"/>
      <c r="GN14" s="22"/>
      <c r="GO14" s="22"/>
      <c r="GP14" s="22"/>
      <c r="GQ14" s="22"/>
      <c r="GR14" s="22"/>
      <c r="GS14" s="22"/>
      <c r="GT14" s="22"/>
      <c r="GU14" s="22"/>
      <c r="GV14" s="22"/>
      <c r="GW14" s="22"/>
      <c r="GX14" s="22"/>
      <c r="GY14" s="22"/>
      <c r="GZ14" s="22"/>
      <c r="HA14" s="22"/>
      <c r="HB14" s="22"/>
      <c r="HC14" s="22"/>
      <c r="HD14" s="22"/>
      <c r="HE14" s="22"/>
      <c r="HF14" s="22"/>
      <c r="HG14" s="22"/>
      <c r="HH14" s="22"/>
      <c r="HI14" s="22"/>
      <c r="HJ14" s="22"/>
      <c r="HK14" s="22"/>
      <c r="HL14" s="22"/>
      <c r="HM14" s="22"/>
      <c r="HN14" s="22"/>
      <c r="HO14" s="22"/>
      <c r="HP14" s="22"/>
      <c r="HQ14" s="22"/>
      <c r="HR14" s="22"/>
      <c r="HS14" s="22"/>
      <c r="HT14" s="22"/>
      <c r="HU14" s="22"/>
      <c r="HV14" s="22"/>
      <c r="HW14" s="22"/>
      <c r="HX14" s="22"/>
      <c r="HY14" s="22"/>
      <c r="HZ14" s="22"/>
      <c r="IA14" s="22"/>
      <c r="IB14" s="22"/>
      <c r="IC14" s="22"/>
      <c r="ID14" s="22"/>
      <c r="IE14" s="22"/>
      <c r="IF14" s="22"/>
      <c r="IG14" s="22"/>
      <c r="IH14" s="22"/>
      <c r="II14" s="22"/>
      <c r="IJ14" s="22"/>
      <c r="IK14" s="22"/>
      <c r="IL14" s="22"/>
      <c r="IM14" s="22"/>
      <c r="IN14" s="22"/>
      <c r="IO14" s="22"/>
      <c r="IP14" s="22"/>
      <c r="IQ14" s="22"/>
      <c r="IR14" s="22"/>
      <c r="IS14" s="22"/>
      <c r="IT14" s="22"/>
      <c r="IU14" s="22"/>
      <c r="IV14" s="22"/>
      <c r="IW14" s="22"/>
      <c r="IX14" s="22"/>
    </row>
    <row r="15" spans="1:258" s="74" customFormat="1" ht="237" customHeight="1" x14ac:dyDescent="0.2">
      <c r="A15" s="28">
        <f t="shared" si="5"/>
        <v>21</v>
      </c>
      <c r="B15" s="77" t="s">
        <v>759</v>
      </c>
      <c r="C15" s="78" t="s">
        <v>1046</v>
      </c>
      <c r="D15" s="79" t="s">
        <v>1006</v>
      </c>
      <c r="E15" s="77" t="s">
        <v>1007</v>
      </c>
      <c r="F15" s="80" t="s">
        <v>1008</v>
      </c>
      <c r="G15" s="77" t="s">
        <v>192</v>
      </c>
      <c r="H15" s="80" t="s">
        <v>1009</v>
      </c>
      <c r="I15" s="77" t="s">
        <v>173</v>
      </c>
      <c r="J15" s="77"/>
      <c r="K15" s="77" t="s">
        <v>173</v>
      </c>
      <c r="L15" s="77"/>
      <c r="M15" s="77"/>
      <c r="N15" s="77"/>
      <c r="O15" s="77"/>
      <c r="P15" s="77"/>
      <c r="Q15" s="77" t="s">
        <v>173</v>
      </c>
      <c r="R15" s="77" t="s">
        <v>1010</v>
      </c>
      <c r="S15" s="81" t="s">
        <v>1011</v>
      </c>
      <c r="T15" s="77" t="s">
        <v>172</v>
      </c>
      <c r="U15" s="77" t="s">
        <v>1012</v>
      </c>
      <c r="V15" s="77" t="s">
        <v>172</v>
      </c>
      <c r="W15" s="77" t="s">
        <v>767</v>
      </c>
      <c r="X15" s="77" t="str">
        <f t="shared" ref="X15:X16" si="8">CONCATENATE((MID(T15,1,1)),(MID(V15,1,1)))</f>
        <v>33</v>
      </c>
      <c r="Y15" s="77" t="str">
        <f>IF(X15="","",VLOOKUP(X15,[6]Base!B20:C37,2))</f>
        <v>El evento puede ocurrir anualmente</v>
      </c>
      <c r="Z15" s="81" t="s">
        <v>1013</v>
      </c>
      <c r="AA15" s="82">
        <v>81.666666666666671</v>
      </c>
      <c r="AB15" s="83" t="s">
        <v>7</v>
      </c>
      <c r="AC15" s="77" t="str">
        <f>VLOOKUP(IF(BE15&lt;=1,1,BE15),[6]Base!$C$2:$D$7,2,)</f>
        <v>1. MUY BAJA</v>
      </c>
      <c r="AD15" s="77" t="str">
        <f>VLOOKUP(IF(BF15&lt;=1,1,BF15),[6]Base!$C$2:$D$7,2,)</f>
        <v>1. MUY BAJA</v>
      </c>
      <c r="AE15" s="77" t="str">
        <f t="shared" si="7"/>
        <v>11</v>
      </c>
      <c r="AF15" s="77" t="str">
        <f>VLOOKUP(AE15,[6]Base!$B$47:$C$71,2)</f>
        <v>Aceptable</v>
      </c>
      <c r="AG15" s="77" t="str">
        <f>VLOOKUP(AE15,[6]Base!$B$47:$D$71,3)</f>
        <v>Aceptar o Asumir
Compensar	
Corregir</v>
      </c>
      <c r="AH15" s="77" t="s">
        <v>1014</v>
      </c>
      <c r="AI15" s="38" t="s">
        <v>1015</v>
      </c>
      <c r="AJ15" s="81" t="s">
        <v>1016</v>
      </c>
      <c r="AK15" s="77" t="s">
        <v>1017</v>
      </c>
      <c r="AL15" s="84">
        <v>46022</v>
      </c>
      <c r="AM15" s="71"/>
      <c r="AN15" s="72"/>
      <c r="AO15" s="72"/>
      <c r="AP15" s="72"/>
      <c r="AQ15" s="72"/>
      <c r="AR15" s="72"/>
      <c r="AS15" s="71"/>
      <c r="AT15" s="72"/>
      <c r="AU15" s="72"/>
      <c r="AV15" s="72"/>
      <c r="AW15" s="71"/>
      <c r="AX15" s="72"/>
      <c r="AY15" s="73"/>
      <c r="AZ15" s="22"/>
      <c r="BA15" s="22"/>
      <c r="BB15" s="22"/>
      <c r="BC15" s="31"/>
      <c r="BD15" s="31"/>
      <c r="BE15" s="31"/>
      <c r="BF15" s="31"/>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22"/>
      <c r="FQ15" s="22"/>
      <c r="FR15" s="22"/>
      <c r="FS15" s="22"/>
      <c r="FT15" s="22"/>
      <c r="FU15" s="22"/>
      <c r="FV15" s="22"/>
      <c r="FW15" s="22"/>
      <c r="FX15" s="22"/>
      <c r="FY15" s="22"/>
      <c r="FZ15" s="22"/>
      <c r="GA15" s="22"/>
      <c r="GB15" s="22"/>
      <c r="GC15" s="22"/>
      <c r="GD15" s="22"/>
      <c r="GE15" s="22"/>
      <c r="GF15" s="22"/>
      <c r="GG15" s="22"/>
      <c r="GH15" s="22"/>
      <c r="GI15" s="22"/>
      <c r="GJ15" s="22"/>
      <c r="GK15" s="22"/>
      <c r="GL15" s="22"/>
      <c r="GM15" s="22"/>
      <c r="GN15" s="22"/>
      <c r="GO15" s="22"/>
      <c r="GP15" s="22"/>
      <c r="GQ15" s="22"/>
      <c r="GR15" s="22"/>
      <c r="GS15" s="22"/>
      <c r="GT15" s="22"/>
      <c r="GU15" s="22"/>
      <c r="GV15" s="22"/>
      <c r="GW15" s="22"/>
      <c r="GX15" s="22"/>
      <c r="GY15" s="22"/>
      <c r="GZ15" s="22"/>
      <c r="HA15" s="22"/>
      <c r="HB15" s="22"/>
      <c r="HC15" s="22"/>
      <c r="HD15" s="22"/>
      <c r="HE15" s="22"/>
      <c r="HF15" s="22"/>
      <c r="HG15" s="22"/>
      <c r="HH15" s="22"/>
      <c r="HI15" s="22"/>
      <c r="HJ15" s="22"/>
      <c r="HK15" s="22"/>
      <c r="HL15" s="22"/>
      <c r="HM15" s="22"/>
      <c r="HN15" s="22"/>
      <c r="HO15" s="22"/>
      <c r="HP15" s="22"/>
      <c r="HQ15" s="22"/>
      <c r="HR15" s="22"/>
      <c r="HS15" s="22"/>
      <c r="HT15" s="22"/>
      <c r="HU15" s="22"/>
      <c r="HV15" s="22"/>
      <c r="HW15" s="22"/>
      <c r="HX15" s="22"/>
      <c r="HY15" s="22"/>
      <c r="HZ15" s="22"/>
      <c r="IA15" s="22"/>
      <c r="IB15" s="22"/>
      <c r="IC15" s="22"/>
      <c r="ID15" s="22"/>
      <c r="IE15" s="22"/>
      <c r="IF15" s="22"/>
      <c r="IG15" s="22"/>
      <c r="IH15" s="22"/>
      <c r="II15" s="22"/>
      <c r="IJ15" s="22"/>
      <c r="IK15" s="22"/>
      <c r="IL15" s="22"/>
      <c r="IM15" s="22"/>
      <c r="IN15" s="22"/>
      <c r="IO15" s="22"/>
      <c r="IP15" s="22"/>
      <c r="IQ15" s="22"/>
      <c r="IR15" s="22"/>
      <c r="IS15" s="22"/>
      <c r="IT15" s="22"/>
      <c r="IU15" s="22"/>
      <c r="IV15" s="22"/>
      <c r="IW15" s="22"/>
      <c r="IX15" s="22"/>
    </row>
    <row r="16" spans="1:258" s="74" customFormat="1" ht="237" customHeight="1" x14ac:dyDescent="0.2">
      <c r="A16" s="28">
        <f t="shared" si="5"/>
        <v>20</v>
      </c>
      <c r="B16" s="77" t="s">
        <v>759</v>
      </c>
      <c r="C16" s="78" t="s">
        <v>1046</v>
      </c>
      <c r="D16" s="85" t="s">
        <v>1029</v>
      </c>
      <c r="E16" s="77" t="s">
        <v>1007</v>
      </c>
      <c r="F16" s="86" t="s">
        <v>1030</v>
      </c>
      <c r="G16" s="77" t="s">
        <v>192</v>
      </c>
      <c r="H16" s="86" t="s">
        <v>1031</v>
      </c>
      <c r="I16" s="77" t="s">
        <v>173</v>
      </c>
      <c r="J16" s="77" t="s">
        <v>173</v>
      </c>
      <c r="K16" s="77" t="s">
        <v>173</v>
      </c>
      <c r="L16" s="77"/>
      <c r="M16" s="77"/>
      <c r="N16" s="77"/>
      <c r="O16" s="77"/>
      <c r="P16" s="77"/>
      <c r="Q16" s="77" t="s">
        <v>173</v>
      </c>
      <c r="R16" s="77" t="s">
        <v>1032</v>
      </c>
      <c r="S16" s="81" t="s">
        <v>1033</v>
      </c>
      <c r="T16" s="77" t="s">
        <v>337</v>
      </c>
      <c r="U16" s="77" t="s">
        <v>1034</v>
      </c>
      <c r="V16" s="77" t="s">
        <v>337</v>
      </c>
      <c r="W16" s="77" t="s">
        <v>1023</v>
      </c>
      <c r="X16" s="77" t="str">
        <f t="shared" si="8"/>
        <v>11</v>
      </c>
      <c r="Y16" s="77" t="str">
        <f>IF(X16="","",VLOOKUP(X16,[6]Base!B22:C39,2))</f>
        <v>El evento puede ocurrir diariamente</v>
      </c>
      <c r="Z16" s="81" t="s">
        <v>1035</v>
      </c>
      <c r="AA16" s="82">
        <v>80</v>
      </c>
      <c r="AB16" s="83" t="s">
        <v>0</v>
      </c>
      <c r="AC16" s="77" t="str">
        <f>VLOOKUP(IF(BE16&lt;=1,1,BE16),[6]Base!$C$2:$D$7,2,)</f>
        <v>1. MUY BAJA</v>
      </c>
      <c r="AD16" s="77" t="str">
        <f>VLOOKUP(IF(BF16&lt;=1,1,BF16),[6]Base!$C$2:$D$7,2,)</f>
        <v>1. MUY BAJA</v>
      </c>
      <c r="AE16" s="77" t="str">
        <f t="shared" si="7"/>
        <v>11</v>
      </c>
      <c r="AF16" s="77" t="str">
        <f>VLOOKUP(AE16,[6]Base!$B$47:$C$71,2)</f>
        <v>Aceptable</v>
      </c>
      <c r="AG16" s="77" t="str">
        <f>VLOOKUP(AE16,[6]Base!$B$47:$D$71,3)</f>
        <v>Aceptar o Asumir
Compensar	
Corregir</v>
      </c>
      <c r="AH16" s="77" t="s">
        <v>1036</v>
      </c>
      <c r="AI16" s="38" t="s">
        <v>1037</v>
      </c>
      <c r="AJ16" s="81" t="s">
        <v>1038</v>
      </c>
      <c r="AK16" s="77" t="s">
        <v>1039</v>
      </c>
      <c r="AL16" s="84">
        <v>46022</v>
      </c>
      <c r="AM16" s="71"/>
      <c r="AN16" s="72"/>
      <c r="AO16" s="72"/>
      <c r="AP16" s="72"/>
      <c r="AQ16" s="72"/>
      <c r="AR16" s="72"/>
      <c r="AS16" s="71"/>
      <c r="AT16" s="72"/>
      <c r="AU16" s="72"/>
      <c r="AV16" s="72"/>
      <c r="AW16" s="71"/>
      <c r="AX16" s="72"/>
      <c r="AY16" s="73"/>
      <c r="AZ16" s="22"/>
      <c r="BA16" s="22"/>
      <c r="BB16" s="22"/>
      <c r="BC16" s="31"/>
      <c r="BD16" s="31"/>
      <c r="BE16" s="31"/>
      <c r="BF16" s="31"/>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c r="DD16" s="22"/>
      <c r="DE16" s="22"/>
      <c r="DF16" s="22"/>
      <c r="DG16" s="22"/>
      <c r="DH16" s="22"/>
      <c r="DI16" s="22"/>
      <c r="DJ16" s="22"/>
      <c r="DK16" s="22"/>
      <c r="DL16" s="22"/>
      <c r="DM16" s="22"/>
      <c r="DN16" s="22"/>
      <c r="DO16" s="22"/>
      <c r="DP16" s="22"/>
      <c r="DQ16" s="22"/>
      <c r="DR16" s="22"/>
      <c r="DS16" s="22"/>
      <c r="DT16" s="22"/>
      <c r="DU16" s="22"/>
      <c r="DV16" s="22"/>
      <c r="DW16" s="22"/>
      <c r="DX16" s="22"/>
      <c r="DY16" s="22"/>
      <c r="DZ16" s="22"/>
      <c r="EA16" s="22"/>
      <c r="EB16" s="22"/>
      <c r="EC16" s="22"/>
      <c r="ED16" s="22"/>
      <c r="EE16" s="22"/>
      <c r="EF16" s="22"/>
      <c r="EG16" s="22"/>
      <c r="EH16" s="22"/>
      <c r="EI16" s="22"/>
      <c r="EJ16" s="22"/>
      <c r="EK16" s="22"/>
      <c r="EL16" s="22"/>
      <c r="EM16" s="22"/>
      <c r="EN16" s="22"/>
      <c r="EO16" s="22"/>
      <c r="EP16" s="22"/>
      <c r="EQ16" s="22"/>
      <c r="ER16" s="22"/>
      <c r="ES16" s="22"/>
      <c r="ET16" s="22"/>
      <c r="EU16" s="22"/>
      <c r="EV16" s="22"/>
      <c r="EW16" s="22"/>
      <c r="EX16" s="22"/>
      <c r="EY16" s="22"/>
      <c r="EZ16" s="22"/>
      <c r="FA16" s="22"/>
      <c r="FB16" s="22"/>
      <c r="FC16" s="22"/>
      <c r="FD16" s="22"/>
      <c r="FE16" s="22"/>
      <c r="FF16" s="22"/>
      <c r="FG16" s="22"/>
      <c r="FH16" s="22"/>
      <c r="FI16" s="22"/>
      <c r="FJ16" s="22"/>
      <c r="FK16" s="22"/>
      <c r="FL16" s="22"/>
      <c r="FM16" s="22"/>
      <c r="FN16" s="22"/>
      <c r="FO16" s="22"/>
      <c r="FP16" s="22"/>
      <c r="FQ16" s="22"/>
      <c r="FR16" s="22"/>
      <c r="FS16" s="22"/>
      <c r="FT16" s="22"/>
      <c r="FU16" s="22"/>
      <c r="FV16" s="22"/>
      <c r="FW16" s="22"/>
      <c r="FX16" s="22"/>
      <c r="FY16" s="22"/>
      <c r="FZ16" s="22"/>
      <c r="GA16" s="22"/>
      <c r="GB16" s="22"/>
      <c r="GC16" s="22"/>
      <c r="GD16" s="22"/>
      <c r="GE16" s="22"/>
      <c r="GF16" s="22"/>
      <c r="GG16" s="22"/>
      <c r="GH16" s="22"/>
      <c r="GI16" s="22"/>
      <c r="GJ16" s="22"/>
      <c r="GK16" s="22"/>
      <c r="GL16" s="22"/>
      <c r="GM16" s="22"/>
      <c r="GN16" s="22"/>
      <c r="GO16" s="22"/>
      <c r="GP16" s="22"/>
      <c r="GQ16" s="22"/>
      <c r="GR16" s="22"/>
      <c r="GS16" s="22"/>
      <c r="GT16" s="22"/>
      <c r="GU16" s="22"/>
      <c r="GV16" s="22"/>
      <c r="GW16" s="22"/>
      <c r="GX16" s="22"/>
      <c r="GY16" s="22"/>
      <c r="GZ16" s="22"/>
      <c r="HA16" s="22"/>
      <c r="HB16" s="22"/>
      <c r="HC16" s="22"/>
      <c r="HD16" s="22"/>
      <c r="HE16" s="22"/>
      <c r="HF16" s="22"/>
      <c r="HG16" s="22"/>
      <c r="HH16" s="22"/>
      <c r="HI16" s="22"/>
      <c r="HJ16" s="22"/>
      <c r="HK16" s="22"/>
      <c r="HL16" s="22"/>
      <c r="HM16" s="22"/>
      <c r="HN16" s="22"/>
      <c r="HO16" s="22"/>
      <c r="HP16" s="22"/>
      <c r="HQ16" s="22"/>
      <c r="HR16" s="22"/>
      <c r="HS16" s="22"/>
      <c r="HT16" s="22"/>
      <c r="HU16" s="22"/>
      <c r="HV16" s="22"/>
      <c r="HW16" s="22"/>
      <c r="HX16" s="22"/>
      <c r="HY16" s="22"/>
      <c r="HZ16" s="22"/>
      <c r="IA16" s="22"/>
      <c r="IB16" s="22"/>
      <c r="IC16" s="22"/>
      <c r="ID16" s="22"/>
      <c r="IE16" s="22"/>
      <c r="IF16" s="22"/>
      <c r="IG16" s="22"/>
      <c r="IH16" s="22"/>
      <c r="II16" s="22"/>
      <c r="IJ16" s="22"/>
      <c r="IK16" s="22"/>
      <c r="IL16" s="22"/>
      <c r="IM16" s="22"/>
      <c r="IN16" s="22"/>
      <c r="IO16" s="22"/>
      <c r="IP16" s="22"/>
      <c r="IQ16" s="22"/>
      <c r="IR16" s="22"/>
      <c r="IS16" s="22"/>
      <c r="IT16" s="22"/>
      <c r="IU16" s="22"/>
      <c r="IV16" s="22"/>
      <c r="IW16" s="22"/>
      <c r="IX16" s="22"/>
    </row>
    <row r="17" spans="1:258" s="74" customFormat="1" ht="237" customHeight="1" x14ac:dyDescent="0.2">
      <c r="A17" s="28">
        <f t="shared" si="5"/>
        <v>19</v>
      </c>
      <c r="B17" s="77" t="s">
        <v>759</v>
      </c>
      <c r="C17" s="78" t="s">
        <v>1046</v>
      </c>
      <c r="D17" s="85" t="s">
        <v>1029</v>
      </c>
      <c r="E17" s="77" t="s">
        <v>1007</v>
      </c>
      <c r="F17" s="86" t="s">
        <v>1040</v>
      </c>
      <c r="G17" s="77" t="s">
        <v>192</v>
      </c>
      <c r="H17" s="86" t="s">
        <v>1031</v>
      </c>
      <c r="I17" s="77" t="s">
        <v>173</v>
      </c>
      <c r="J17" s="77" t="s">
        <v>173</v>
      </c>
      <c r="K17" s="77" t="s">
        <v>173</v>
      </c>
      <c r="L17" s="77"/>
      <c r="M17" s="77"/>
      <c r="N17" s="77"/>
      <c r="O17" s="77"/>
      <c r="P17" s="77"/>
      <c r="Q17" s="77"/>
      <c r="R17" s="77" t="s">
        <v>1041</v>
      </c>
      <c r="S17" s="81" t="s">
        <v>1042</v>
      </c>
      <c r="T17" s="77" t="s">
        <v>179</v>
      </c>
      <c r="U17" s="77" t="s">
        <v>1022</v>
      </c>
      <c r="V17" s="77" t="s">
        <v>179</v>
      </c>
      <c r="W17" s="77" t="s">
        <v>835</v>
      </c>
      <c r="X17" s="77" t="str">
        <f>CONCATENATE((MID(T17,1,1)),(MID(V17,1,1)))</f>
        <v>22</v>
      </c>
      <c r="Y17" s="77" t="str">
        <f>IF(X17="","",VLOOKUP(X17,[6]Base!B23:C40,2))</f>
        <v>3. Por Frecuencia para actividades continuas</v>
      </c>
      <c r="Z17" s="81" t="s">
        <v>1043</v>
      </c>
      <c r="AA17" s="82">
        <v>90</v>
      </c>
      <c r="AB17" s="83" t="s">
        <v>7</v>
      </c>
      <c r="AC17" s="77" t="str">
        <f>VLOOKUP(IF(BE17&lt;=1,1,BE17),[6]Base!$C$2:$D$7,2,)</f>
        <v>1. MUY BAJA</v>
      </c>
      <c r="AD17" s="77" t="str">
        <f>VLOOKUP(IF(BF17&lt;=1,1,BF17),[6]Base!$C$2:$D$7,2,)</f>
        <v>1. MUY BAJA</v>
      </c>
      <c r="AE17" s="77" t="str">
        <f t="shared" si="7"/>
        <v>11</v>
      </c>
      <c r="AF17" s="77" t="str">
        <f>VLOOKUP(AE17,[6]Base!$B$47:$C$71,2)</f>
        <v>Aceptable</v>
      </c>
      <c r="AG17" s="77" t="str">
        <f>VLOOKUP(AE17,[6]Base!$B$47:$D$71,3)</f>
        <v>Aceptar o Asumir
Compensar	
Corregir</v>
      </c>
      <c r="AH17" s="77" t="s">
        <v>1025</v>
      </c>
      <c r="AI17" s="38" t="s">
        <v>1044</v>
      </c>
      <c r="AJ17" s="81" t="s">
        <v>1045</v>
      </c>
      <c r="AK17" s="77" t="s">
        <v>1017</v>
      </c>
      <c r="AL17" s="84">
        <v>46022</v>
      </c>
      <c r="AM17" s="71"/>
      <c r="AN17" s="72"/>
      <c r="AO17" s="72"/>
      <c r="AP17" s="72"/>
      <c r="AQ17" s="72"/>
      <c r="AR17" s="72"/>
      <c r="AS17" s="71"/>
      <c r="AT17" s="72"/>
      <c r="AU17" s="72"/>
      <c r="AV17" s="72"/>
      <c r="AW17" s="71"/>
      <c r="AX17" s="72"/>
      <c r="AY17" s="73"/>
      <c r="AZ17" s="22"/>
      <c r="BA17" s="22"/>
      <c r="BB17" s="22"/>
      <c r="BC17" s="31"/>
      <c r="BD17" s="31"/>
      <c r="BE17" s="31"/>
      <c r="BF17" s="31"/>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c r="FP17" s="22"/>
      <c r="FQ17" s="22"/>
      <c r="FR17" s="22"/>
      <c r="FS17" s="22"/>
      <c r="FT17" s="22"/>
      <c r="FU17" s="22"/>
      <c r="FV17" s="22"/>
      <c r="FW17" s="22"/>
      <c r="FX17" s="22"/>
      <c r="FY17" s="22"/>
      <c r="FZ17" s="22"/>
      <c r="GA17" s="22"/>
      <c r="GB17" s="22"/>
      <c r="GC17" s="22"/>
      <c r="GD17" s="22"/>
      <c r="GE17" s="22"/>
      <c r="GF17" s="22"/>
      <c r="GG17" s="22"/>
      <c r="GH17" s="22"/>
      <c r="GI17" s="22"/>
      <c r="GJ17" s="22"/>
      <c r="GK17" s="22"/>
      <c r="GL17" s="22"/>
      <c r="GM17" s="22"/>
      <c r="GN17" s="22"/>
      <c r="GO17" s="22"/>
      <c r="GP17" s="22"/>
      <c r="GQ17" s="22"/>
      <c r="GR17" s="22"/>
      <c r="GS17" s="22"/>
      <c r="GT17" s="22"/>
      <c r="GU17" s="22"/>
      <c r="GV17" s="22"/>
      <c r="GW17" s="22"/>
      <c r="GX17" s="22"/>
      <c r="GY17" s="22"/>
      <c r="GZ17" s="22"/>
      <c r="HA17" s="22"/>
      <c r="HB17" s="22"/>
      <c r="HC17" s="22"/>
      <c r="HD17" s="22"/>
      <c r="HE17" s="22"/>
      <c r="HF17" s="22"/>
      <c r="HG17" s="22"/>
      <c r="HH17" s="22"/>
      <c r="HI17" s="22"/>
      <c r="HJ17" s="22"/>
      <c r="HK17" s="22"/>
      <c r="HL17" s="22"/>
      <c r="HM17" s="22"/>
      <c r="HN17" s="22"/>
      <c r="HO17" s="22"/>
      <c r="HP17" s="22"/>
      <c r="HQ17" s="22"/>
      <c r="HR17" s="22"/>
      <c r="HS17" s="22"/>
      <c r="HT17" s="22"/>
      <c r="HU17" s="22"/>
      <c r="HV17" s="22"/>
      <c r="HW17" s="22"/>
      <c r="HX17" s="22"/>
      <c r="HY17" s="22"/>
      <c r="HZ17" s="22"/>
      <c r="IA17" s="22"/>
      <c r="IB17" s="22"/>
      <c r="IC17" s="22"/>
      <c r="ID17" s="22"/>
      <c r="IE17" s="22"/>
      <c r="IF17" s="22"/>
      <c r="IG17" s="22"/>
      <c r="IH17" s="22"/>
      <c r="II17" s="22"/>
      <c r="IJ17" s="22"/>
      <c r="IK17" s="22"/>
      <c r="IL17" s="22"/>
      <c r="IM17" s="22"/>
      <c r="IN17" s="22"/>
      <c r="IO17" s="22"/>
      <c r="IP17" s="22"/>
      <c r="IQ17" s="22"/>
      <c r="IR17" s="22"/>
      <c r="IS17" s="22"/>
      <c r="IT17" s="22"/>
      <c r="IU17" s="22"/>
      <c r="IV17" s="22"/>
      <c r="IW17" s="22"/>
      <c r="IX17" s="22"/>
    </row>
    <row r="18" spans="1:258" s="74" customFormat="1" ht="237" customHeight="1" x14ac:dyDescent="0.2">
      <c r="A18" s="28">
        <f t="shared" si="5"/>
        <v>18</v>
      </c>
      <c r="B18" s="77" t="s">
        <v>759</v>
      </c>
      <c r="C18" s="78" t="s">
        <v>1046</v>
      </c>
      <c r="D18" s="85" t="s">
        <v>1047</v>
      </c>
      <c r="E18" s="77" t="s">
        <v>1007</v>
      </c>
      <c r="F18" s="86" t="s">
        <v>1048</v>
      </c>
      <c r="G18" s="77" t="s">
        <v>192</v>
      </c>
      <c r="H18" s="86" t="s">
        <v>1049</v>
      </c>
      <c r="I18" s="77" t="s">
        <v>173</v>
      </c>
      <c r="J18" s="77"/>
      <c r="K18" s="77" t="s">
        <v>173</v>
      </c>
      <c r="L18" s="77"/>
      <c r="M18" s="77" t="s">
        <v>173</v>
      </c>
      <c r="N18" s="77"/>
      <c r="O18" s="77"/>
      <c r="P18" s="77"/>
      <c r="Q18" s="77" t="s">
        <v>173</v>
      </c>
      <c r="R18" s="77" t="s">
        <v>1041</v>
      </c>
      <c r="S18" s="81" t="s">
        <v>1050</v>
      </c>
      <c r="T18" s="77" t="s">
        <v>337</v>
      </c>
      <c r="U18" s="77" t="s">
        <v>1034</v>
      </c>
      <c r="V18" s="77" t="s">
        <v>337</v>
      </c>
      <c r="W18" s="77" t="s">
        <v>1023</v>
      </c>
      <c r="X18" s="77" t="str">
        <f t="shared" ref="X18:X22" si="9">CONCATENATE((MID(T18,1,1)),(MID(V18,1,1)))</f>
        <v>11</v>
      </c>
      <c r="Y18" s="77" t="e">
        <f>IF(X18="","",VLOOKUP(X18,[6]Base!B25:C42,2))</f>
        <v>#N/A</v>
      </c>
      <c r="Z18" s="81" t="s">
        <v>1051</v>
      </c>
      <c r="AA18" s="82">
        <v>82.5</v>
      </c>
      <c r="AB18" s="83" t="s">
        <v>7</v>
      </c>
      <c r="AC18" s="77" t="str">
        <f>VLOOKUP(IF(BE18&lt;=1,1,BE18),[6]Base!$C$2:$D$7,2,)</f>
        <v>1. MUY BAJA</v>
      </c>
      <c r="AD18" s="77" t="str">
        <f>VLOOKUP(IF(BF18&lt;=1,1,BF18),[6]Base!$C$2:$D$7,2,)</f>
        <v>1. MUY BAJA</v>
      </c>
      <c r="AE18" s="77" t="str">
        <f t="shared" si="7"/>
        <v>11</v>
      </c>
      <c r="AF18" s="77" t="str">
        <f>VLOOKUP(AE18,[6]Base!$B$47:$C$71,2)</f>
        <v>Aceptable</v>
      </c>
      <c r="AG18" s="77" t="str">
        <f>VLOOKUP(AE18,[6]Base!$B$47:$D$71,3)</f>
        <v>Aceptar o Asumir
Compensar	
Corregir</v>
      </c>
      <c r="AH18" s="77" t="s">
        <v>1014</v>
      </c>
      <c r="AI18" s="38" t="s">
        <v>1052</v>
      </c>
      <c r="AJ18" s="81" t="s">
        <v>1053</v>
      </c>
      <c r="AK18" s="77" t="s">
        <v>1039</v>
      </c>
      <c r="AL18" s="84">
        <v>46022</v>
      </c>
      <c r="AM18" s="71"/>
      <c r="AN18" s="72"/>
      <c r="AO18" s="72"/>
      <c r="AP18" s="72"/>
      <c r="AQ18" s="72"/>
      <c r="AR18" s="72"/>
      <c r="AS18" s="71"/>
      <c r="AT18" s="72"/>
      <c r="AU18" s="72"/>
      <c r="AV18" s="72"/>
      <c r="AW18" s="71"/>
      <c r="AX18" s="72"/>
      <c r="AY18" s="73"/>
      <c r="AZ18" s="22"/>
      <c r="BA18" s="22"/>
      <c r="BB18" s="22"/>
      <c r="BC18" s="31"/>
      <c r="BD18" s="31"/>
      <c r="BE18" s="31"/>
      <c r="BF18" s="31"/>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22"/>
      <c r="GE18" s="22"/>
      <c r="GF18" s="22"/>
      <c r="GG18" s="22"/>
      <c r="GH18" s="22"/>
      <c r="GI18" s="22"/>
      <c r="GJ18" s="22"/>
      <c r="GK18" s="22"/>
      <c r="GL18" s="22"/>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22"/>
      <c r="IN18" s="22"/>
      <c r="IO18" s="22"/>
      <c r="IP18" s="22"/>
      <c r="IQ18" s="22"/>
      <c r="IR18" s="22"/>
      <c r="IS18" s="22"/>
      <c r="IT18" s="22"/>
      <c r="IU18" s="22"/>
      <c r="IV18" s="22"/>
      <c r="IW18" s="22"/>
      <c r="IX18" s="22"/>
    </row>
    <row r="19" spans="1:258" s="74" customFormat="1" ht="237" customHeight="1" x14ac:dyDescent="0.2">
      <c r="A19" s="28">
        <f t="shared" si="5"/>
        <v>17</v>
      </c>
      <c r="B19" s="77" t="s">
        <v>759</v>
      </c>
      <c r="C19" s="78" t="s">
        <v>1046</v>
      </c>
      <c r="D19" s="85" t="s">
        <v>1047</v>
      </c>
      <c r="E19" s="77" t="s">
        <v>1007</v>
      </c>
      <c r="F19" s="86" t="s">
        <v>1054</v>
      </c>
      <c r="G19" s="77" t="s">
        <v>192</v>
      </c>
      <c r="H19" s="86" t="s">
        <v>1009</v>
      </c>
      <c r="I19" s="77" t="s">
        <v>173</v>
      </c>
      <c r="J19" s="77"/>
      <c r="K19" s="77" t="s">
        <v>173</v>
      </c>
      <c r="L19" s="77"/>
      <c r="M19" s="77" t="s">
        <v>173</v>
      </c>
      <c r="N19" s="77"/>
      <c r="O19" s="77"/>
      <c r="P19" s="77"/>
      <c r="Q19" s="77" t="s">
        <v>173</v>
      </c>
      <c r="R19" s="77" t="s">
        <v>1055</v>
      </c>
      <c r="S19" s="81" t="s">
        <v>1056</v>
      </c>
      <c r="T19" s="77" t="s">
        <v>179</v>
      </c>
      <c r="U19" s="77" t="s">
        <v>1022</v>
      </c>
      <c r="V19" s="77" t="s">
        <v>179</v>
      </c>
      <c r="W19" s="77" t="s">
        <v>835</v>
      </c>
      <c r="X19" s="77" t="str">
        <f t="shared" si="9"/>
        <v>22</v>
      </c>
      <c r="Y19" s="77" t="str">
        <f>IF(X19="","",VLOOKUP(X19,[6]Base!B26:C43,2))</f>
        <v>El evento puede ocurrir anualmente</v>
      </c>
      <c r="Z19" s="81" t="s">
        <v>1057</v>
      </c>
      <c r="AA19" s="82">
        <v>80</v>
      </c>
      <c r="AB19" s="83" t="s">
        <v>0</v>
      </c>
      <c r="AC19" s="77" t="str">
        <f>VLOOKUP(IF(BE19&lt;=1,1,BE19),[6]Base!$C$2:$D$7,2,)</f>
        <v>1. MUY BAJA</v>
      </c>
      <c r="AD19" s="77" t="str">
        <f>VLOOKUP(IF(BF19&lt;=1,1,BF19),[6]Base!$C$2:$D$7,2,)</f>
        <v>1. MUY BAJA</v>
      </c>
      <c r="AE19" s="77" t="str">
        <f t="shared" si="7"/>
        <v>11</v>
      </c>
      <c r="AF19" s="77" t="str">
        <f>VLOOKUP(AE19,[6]Base!$B$47:$C$71,2)</f>
        <v>Aceptable</v>
      </c>
      <c r="AG19" s="77" t="str">
        <f>VLOOKUP(AE19,[6]Base!$B$47:$D$71,3)</f>
        <v>Aceptar o Asumir
Compensar	
Corregir</v>
      </c>
      <c r="AH19" s="77" t="s">
        <v>1014</v>
      </c>
      <c r="AI19" s="38" t="s">
        <v>1058</v>
      </c>
      <c r="AJ19" s="81" t="s">
        <v>1059</v>
      </c>
      <c r="AK19" s="77" t="s">
        <v>1060</v>
      </c>
      <c r="AL19" s="84">
        <v>46022</v>
      </c>
      <c r="AM19" s="71"/>
      <c r="AN19" s="72"/>
      <c r="AO19" s="72"/>
      <c r="AP19" s="72"/>
      <c r="AQ19" s="72"/>
      <c r="AR19" s="72"/>
      <c r="AS19" s="71"/>
      <c r="AT19" s="72"/>
      <c r="AU19" s="72"/>
      <c r="AV19" s="72"/>
      <c r="AW19" s="71"/>
      <c r="AX19" s="72"/>
      <c r="AY19" s="73"/>
      <c r="AZ19" s="22"/>
      <c r="BA19" s="22"/>
      <c r="BB19" s="22"/>
      <c r="BC19" s="31"/>
      <c r="BD19" s="31"/>
      <c r="BE19" s="31"/>
      <c r="BF19" s="31"/>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22"/>
      <c r="DV19" s="22"/>
      <c r="DW19" s="22"/>
      <c r="DX19" s="22"/>
      <c r="DY19" s="22"/>
      <c r="DZ19" s="22"/>
      <c r="EA19" s="22"/>
      <c r="EB19" s="22"/>
      <c r="EC19" s="22"/>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22"/>
      <c r="GE19" s="22"/>
      <c r="GF19" s="22"/>
      <c r="GG19" s="22"/>
      <c r="GH19" s="22"/>
      <c r="GI19" s="22"/>
      <c r="GJ19" s="22"/>
      <c r="GK19" s="22"/>
      <c r="GL19" s="22"/>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22"/>
      <c r="IN19" s="22"/>
      <c r="IO19" s="22"/>
      <c r="IP19" s="22"/>
      <c r="IQ19" s="22"/>
      <c r="IR19" s="22"/>
      <c r="IS19" s="22"/>
      <c r="IT19" s="22"/>
      <c r="IU19" s="22"/>
      <c r="IV19" s="22"/>
      <c r="IW19" s="22"/>
      <c r="IX19" s="22"/>
    </row>
    <row r="20" spans="1:258" s="74" customFormat="1" ht="237" customHeight="1" x14ac:dyDescent="0.2">
      <c r="A20" s="28">
        <f t="shared" si="5"/>
        <v>16</v>
      </c>
      <c r="B20" s="87" t="s">
        <v>759</v>
      </c>
      <c r="C20" s="78" t="s">
        <v>1046</v>
      </c>
      <c r="D20" s="85" t="s">
        <v>1061</v>
      </c>
      <c r="E20" s="87" t="s">
        <v>1007</v>
      </c>
      <c r="F20" s="88" t="s">
        <v>1062</v>
      </c>
      <c r="G20" s="89" t="s">
        <v>1063</v>
      </c>
      <c r="H20" s="89" t="s">
        <v>1064</v>
      </c>
      <c r="I20" s="89" t="s">
        <v>173</v>
      </c>
      <c r="J20" s="89"/>
      <c r="K20" s="89" t="s">
        <v>173</v>
      </c>
      <c r="L20" s="89"/>
      <c r="M20" s="89"/>
      <c r="N20" s="89"/>
      <c r="O20" s="89"/>
      <c r="P20" s="89"/>
      <c r="Q20" s="89"/>
      <c r="R20" s="89" t="s">
        <v>1065</v>
      </c>
      <c r="S20" s="81" t="s">
        <v>1011</v>
      </c>
      <c r="T20" s="77" t="s">
        <v>172</v>
      </c>
      <c r="U20" s="77" t="s">
        <v>1012</v>
      </c>
      <c r="V20" s="77" t="s">
        <v>172</v>
      </c>
      <c r="W20" s="77" t="s">
        <v>767</v>
      </c>
      <c r="X20" s="77" t="str">
        <f t="shared" si="9"/>
        <v>33</v>
      </c>
      <c r="Y20" s="77" t="str">
        <f>IF(X20="","",VLOOKUP(X20,[6]Base!B28:C45,2))</f>
        <v>El evento puede ocurrir diariamente</v>
      </c>
      <c r="Z20" s="81" t="s">
        <v>1013</v>
      </c>
      <c r="AA20" s="82">
        <v>81.666666666666671</v>
      </c>
      <c r="AB20" s="83" t="s">
        <v>7</v>
      </c>
      <c r="AC20" s="77" t="str">
        <f>VLOOKUP(IF(BE20&lt;=1,1,BE20),[6]Base!$C$2:$D$7,2,)</f>
        <v>1. MUY BAJA</v>
      </c>
      <c r="AD20" s="77" t="str">
        <f>VLOOKUP(IF(BF20&lt;=1,1,BF20),[6]Base!$C$2:$D$7,2,)</f>
        <v>1. MUY BAJA</v>
      </c>
      <c r="AE20" s="77" t="str">
        <f t="shared" si="7"/>
        <v>11</v>
      </c>
      <c r="AF20" s="77" t="str">
        <f>VLOOKUP(AE20,[6]Base!$B$47:$C$71,2)</f>
        <v>Aceptable</v>
      </c>
      <c r="AG20" s="77" t="str">
        <f>VLOOKUP(AE20,[6]Base!$B$47:$D$71,3)</f>
        <v>Aceptar o Asumir
Compensar	
Corregir</v>
      </c>
      <c r="AH20" s="77" t="s">
        <v>1014</v>
      </c>
      <c r="AI20" s="38" t="s">
        <v>1015</v>
      </c>
      <c r="AJ20" s="81" t="s">
        <v>1016</v>
      </c>
      <c r="AK20" s="77" t="s">
        <v>1017</v>
      </c>
      <c r="AL20" s="84">
        <v>46022</v>
      </c>
      <c r="AM20" s="71"/>
      <c r="AN20" s="72"/>
      <c r="AO20" s="72"/>
      <c r="AP20" s="72"/>
      <c r="AQ20" s="72"/>
      <c r="AR20" s="72"/>
      <c r="AS20" s="71"/>
      <c r="AT20" s="72"/>
      <c r="AU20" s="72"/>
      <c r="AV20" s="72"/>
      <c r="AW20" s="71"/>
      <c r="AX20" s="72"/>
      <c r="AY20" s="73"/>
      <c r="AZ20" s="22"/>
      <c r="BA20" s="22"/>
      <c r="BB20" s="22"/>
      <c r="BC20" s="31"/>
      <c r="BD20" s="31"/>
      <c r="BE20" s="31"/>
      <c r="BF20" s="31"/>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2"/>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2"/>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2"/>
      <c r="IN20" s="22"/>
      <c r="IO20" s="22"/>
      <c r="IP20" s="22"/>
      <c r="IQ20" s="22"/>
      <c r="IR20" s="22"/>
      <c r="IS20" s="22"/>
      <c r="IT20" s="22"/>
      <c r="IU20" s="22"/>
      <c r="IV20" s="22"/>
      <c r="IW20" s="22"/>
      <c r="IX20" s="22"/>
    </row>
    <row r="21" spans="1:258" s="74" customFormat="1" ht="237" customHeight="1" x14ac:dyDescent="0.2">
      <c r="A21" s="28">
        <f t="shared" si="5"/>
        <v>15</v>
      </c>
      <c r="B21" s="90" t="s">
        <v>759</v>
      </c>
      <c r="C21" s="91" t="s">
        <v>1066</v>
      </c>
      <c r="D21" s="92" t="s">
        <v>1006</v>
      </c>
      <c r="E21" s="90" t="s">
        <v>1007</v>
      </c>
      <c r="F21" s="91" t="s">
        <v>1008</v>
      </c>
      <c r="G21" s="90" t="s">
        <v>192</v>
      </c>
      <c r="H21" s="91" t="s">
        <v>1009</v>
      </c>
      <c r="I21" s="90" t="s">
        <v>173</v>
      </c>
      <c r="J21" s="90"/>
      <c r="K21" s="90" t="s">
        <v>173</v>
      </c>
      <c r="L21" s="90"/>
      <c r="M21" s="90"/>
      <c r="N21" s="90"/>
      <c r="O21" s="90"/>
      <c r="P21" s="90"/>
      <c r="Q21" s="90" t="s">
        <v>173</v>
      </c>
      <c r="R21" s="90" t="s">
        <v>1010</v>
      </c>
      <c r="S21" s="93" t="s">
        <v>1011</v>
      </c>
      <c r="T21" s="90" t="s">
        <v>172</v>
      </c>
      <c r="U21" s="90" t="s">
        <v>1012</v>
      </c>
      <c r="V21" s="90" t="s">
        <v>172</v>
      </c>
      <c r="W21" s="90" t="s">
        <v>767</v>
      </c>
      <c r="X21" s="90" t="str">
        <f t="shared" si="9"/>
        <v>33</v>
      </c>
      <c r="Y21" s="90" t="str">
        <f>IF(X21="","",VLOOKUP(X21,[6]Base!B30:C47,2))</f>
        <v>El evento puede ocurrir diariamente</v>
      </c>
      <c r="Z21" s="93" t="s">
        <v>1013</v>
      </c>
      <c r="AA21" s="94">
        <v>81.666666666666671</v>
      </c>
      <c r="AB21" s="95" t="s">
        <v>7</v>
      </c>
      <c r="AC21" s="90" t="str">
        <f>VLOOKUP(IF(BE21&lt;=1,1,BE21),[6]Base!$C$2:$D$7,2,)</f>
        <v>1. MUY BAJA</v>
      </c>
      <c r="AD21" s="90" t="str">
        <f>VLOOKUP(IF(BF21&lt;=1,1,BF21),[6]Base!$C$2:$D$7,2,)</f>
        <v>1. MUY BAJA</v>
      </c>
      <c r="AE21" s="90" t="str">
        <f t="shared" si="7"/>
        <v>11</v>
      </c>
      <c r="AF21" s="90" t="str">
        <f>VLOOKUP(AE21,[6]Base!$B$47:$C$71,2)</f>
        <v>Aceptable</v>
      </c>
      <c r="AG21" s="90" t="str">
        <f>VLOOKUP(AE21,[6]Base!$B$47:$D$71,3)</f>
        <v>Aceptar o Asumir
Compensar	
Corregir</v>
      </c>
      <c r="AH21" s="90" t="s">
        <v>1014</v>
      </c>
      <c r="AI21" s="96" t="s">
        <v>1015</v>
      </c>
      <c r="AJ21" s="93" t="s">
        <v>1016</v>
      </c>
      <c r="AK21" s="90" t="s">
        <v>1017</v>
      </c>
      <c r="AL21" s="97">
        <v>46022</v>
      </c>
      <c r="AM21" s="71"/>
      <c r="AN21" s="72"/>
      <c r="AO21" s="72"/>
      <c r="AP21" s="72"/>
      <c r="AQ21" s="72"/>
      <c r="AR21" s="72"/>
      <c r="AS21" s="71"/>
      <c r="AT21" s="72"/>
      <c r="AU21" s="72"/>
      <c r="AV21" s="72"/>
      <c r="AW21" s="71"/>
      <c r="AX21" s="72"/>
      <c r="AY21" s="73"/>
      <c r="AZ21" s="22"/>
      <c r="BA21" s="22"/>
      <c r="BB21" s="22"/>
      <c r="BC21" s="31"/>
      <c r="BD21" s="31"/>
      <c r="BE21" s="31"/>
      <c r="BF21" s="31"/>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2"/>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2"/>
      <c r="IN21" s="22"/>
      <c r="IO21" s="22"/>
      <c r="IP21" s="22"/>
      <c r="IQ21" s="22"/>
      <c r="IR21" s="22"/>
      <c r="IS21" s="22"/>
      <c r="IT21" s="22"/>
      <c r="IU21" s="22"/>
      <c r="IV21" s="22"/>
      <c r="IW21" s="22"/>
      <c r="IX21" s="22"/>
    </row>
    <row r="22" spans="1:258" s="74" customFormat="1" ht="237" customHeight="1" x14ac:dyDescent="0.2">
      <c r="A22" s="28">
        <f t="shared" si="5"/>
        <v>14</v>
      </c>
      <c r="B22" s="90" t="s">
        <v>759</v>
      </c>
      <c r="C22" s="91" t="s">
        <v>1066</v>
      </c>
      <c r="D22" s="92" t="s">
        <v>1029</v>
      </c>
      <c r="E22" s="90" t="s">
        <v>1007</v>
      </c>
      <c r="F22" s="91" t="s">
        <v>1030</v>
      </c>
      <c r="G22" s="90" t="s">
        <v>192</v>
      </c>
      <c r="H22" s="91" t="s">
        <v>1031</v>
      </c>
      <c r="I22" s="90" t="s">
        <v>173</v>
      </c>
      <c r="J22" s="90" t="s">
        <v>173</v>
      </c>
      <c r="K22" s="90" t="s">
        <v>173</v>
      </c>
      <c r="L22" s="90"/>
      <c r="M22" s="90"/>
      <c r="N22" s="90"/>
      <c r="O22" s="90"/>
      <c r="P22" s="90"/>
      <c r="Q22" s="90" t="s">
        <v>173</v>
      </c>
      <c r="R22" s="90" t="s">
        <v>1032</v>
      </c>
      <c r="S22" s="93" t="s">
        <v>1033</v>
      </c>
      <c r="T22" s="90" t="s">
        <v>337</v>
      </c>
      <c r="U22" s="90" t="s">
        <v>1034</v>
      </c>
      <c r="V22" s="90" t="s">
        <v>337</v>
      </c>
      <c r="W22" s="90" t="s">
        <v>1023</v>
      </c>
      <c r="X22" s="90" t="str">
        <f t="shared" si="9"/>
        <v>11</v>
      </c>
      <c r="Y22" s="90" t="e">
        <f>IF(X22="","",VLOOKUP(X22,[6]Base!B32:C49,2))</f>
        <v>#N/A</v>
      </c>
      <c r="Z22" s="93" t="s">
        <v>1035</v>
      </c>
      <c r="AA22" s="94">
        <v>80</v>
      </c>
      <c r="AB22" s="95" t="s">
        <v>0</v>
      </c>
      <c r="AC22" s="90" t="str">
        <f>VLOOKUP(IF(BE22&lt;=1,1,BE22),[6]Base!$C$2:$D$7,2,)</f>
        <v>1. MUY BAJA</v>
      </c>
      <c r="AD22" s="90" t="str">
        <f>VLOOKUP(IF(BF22&lt;=1,1,BF22),[6]Base!$C$2:$D$7,2,)</f>
        <v>1. MUY BAJA</v>
      </c>
      <c r="AE22" s="90" t="str">
        <f t="shared" si="7"/>
        <v>11</v>
      </c>
      <c r="AF22" s="90" t="str">
        <f>VLOOKUP(AE22,[6]Base!$B$47:$C$71,2)</f>
        <v>Aceptable</v>
      </c>
      <c r="AG22" s="90" t="str">
        <f>VLOOKUP(AE22,[6]Base!$B$47:$D$71,3)</f>
        <v>Aceptar o Asumir
Compensar	
Corregir</v>
      </c>
      <c r="AH22" s="90" t="s">
        <v>1036</v>
      </c>
      <c r="AI22" s="96" t="s">
        <v>1037</v>
      </c>
      <c r="AJ22" s="93" t="s">
        <v>1038</v>
      </c>
      <c r="AK22" s="90" t="s">
        <v>1039</v>
      </c>
      <c r="AL22" s="97">
        <v>46022</v>
      </c>
      <c r="AM22" s="71"/>
      <c r="AN22" s="72"/>
      <c r="AO22" s="72"/>
      <c r="AP22" s="72"/>
      <c r="AQ22" s="72"/>
      <c r="AR22" s="72"/>
      <c r="AS22" s="71"/>
      <c r="AT22" s="72"/>
      <c r="AU22" s="72"/>
      <c r="AV22" s="72"/>
      <c r="AW22" s="71"/>
      <c r="AX22" s="72"/>
      <c r="AY22" s="73"/>
      <c r="AZ22" s="22"/>
      <c r="BA22" s="22"/>
      <c r="BB22" s="22"/>
      <c r="BC22" s="31"/>
      <c r="BD22" s="31"/>
      <c r="BE22" s="31"/>
      <c r="BF22" s="31"/>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22"/>
      <c r="EA22" s="22"/>
      <c r="EB22" s="22"/>
      <c r="EC22" s="22"/>
      <c r="ED22" s="22"/>
      <c r="EE22" s="22"/>
      <c r="EF22" s="22"/>
      <c r="EG22" s="22"/>
      <c r="EH22" s="22"/>
      <c r="EI22" s="22"/>
      <c r="EJ22" s="22"/>
      <c r="EK22" s="22"/>
      <c r="EL22" s="22"/>
      <c r="EM22" s="22"/>
      <c r="EN22" s="22"/>
      <c r="EO22" s="22"/>
      <c r="EP22" s="22"/>
      <c r="EQ22" s="22"/>
      <c r="ER22" s="22"/>
      <c r="ES22" s="22"/>
      <c r="ET22" s="22"/>
      <c r="EU22" s="22"/>
      <c r="EV22" s="22"/>
      <c r="EW22" s="22"/>
      <c r="EX22" s="22"/>
      <c r="EY22" s="22"/>
      <c r="EZ22" s="22"/>
      <c r="FA22" s="22"/>
      <c r="FB22" s="22"/>
      <c r="FC22" s="22"/>
      <c r="FD22" s="22"/>
      <c r="FE22" s="22"/>
      <c r="FF22" s="22"/>
      <c r="FG22" s="22"/>
      <c r="FH22" s="22"/>
      <c r="FI22" s="22"/>
      <c r="FJ22" s="22"/>
      <c r="FK22" s="22"/>
      <c r="FL22" s="22"/>
      <c r="FM22" s="22"/>
      <c r="FN22" s="22"/>
      <c r="FO22" s="22"/>
      <c r="FP22" s="22"/>
      <c r="FQ22" s="22"/>
      <c r="FR22" s="22"/>
      <c r="FS22" s="22"/>
      <c r="FT22" s="22"/>
      <c r="FU22" s="22"/>
      <c r="FV22" s="22"/>
      <c r="FW22" s="22"/>
      <c r="FX22" s="22"/>
      <c r="FY22" s="22"/>
      <c r="FZ22" s="22"/>
      <c r="GA22" s="22"/>
      <c r="GB22" s="22"/>
      <c r="GC22" s="22"/>
      <c r="GD22" s="22"/>
      <c r="GE22" s="22"/>
      <c r="GF22" s="22"/>
      <c r="GG22" s="22"/>
      <c r="GH22" s="22"/>
      <c r="GI22" s="22"/>
      <c r="GJ22" s="22"/>
      <c r="GK22" s="22"/>
      <c r="GL22" s="22"/>
      <c r="GM22" s="22"/>
      <c r="GN22" s="22"/>
      <c r="GO22" s="22"/>
      <c r="GP22" s="22"/>
      <c r="GQ22" s="22"/>
      <c r="GR22" s="22"/>
      <c r="GS22" s="22"/>
      <c r="GT22" s="22"/>
      <c r="GU22" s="22"/>
      <c r="GV22" s="22"/>
      <c r="GW22" s="22"/>
      <c r="GX22" s="22"/>
      <c r="GY22" s="22"/>
      <c r="GZ22" s="22"/>
      <c r="HA22" s="22"/>
      <c r="HB22" s="22"/>
      <c r="HC22" s="22"/>
      <c r="HD22" s="22"/>
      <c r="HE22" s="22"/>
      <c r="HF22" s="22"/>
      <c r="HG22" s="22"/>
      <c r="HH22" s="22"/>
      <c r="HI22" s="22"/>
      <c r="HJ22" s="22"/>
      <c r="HK22" s="22"/>
      <c r="HL22" s="22"/>
      <c r="HM22" s="22"/>
      <c r="HN22" s="22"/>
      <c r="HO22" s="22"/>
      <c r="HP22" s="22"/>
      <c r="HQ22" s="22"/>
      <c r="HR22" s="22"/>
      <c r="HS22" s="22"/>
      <c r="HT22" s="22"/>
      <c r="HU22" s="22"/>
      <c r="HV22" s="22"/>
      <c r="HW22" s="22"/>
      <c r="HX22" s="22"/>
      <c r="HY22" s="22"/>
      <c r="HZ22" s="22"/>
      <c r="IA22" s="22"/>
      <c r="IB22" s="22"/>
      <c r="IC22" s="22"/>
      <c r="ID22" s="22"/>
      <c r="IE22" s="22"/>
      <c r="IF22" s="22"/>
      <c r="IG22" s="22"/>
      <c r="IH22" s="22"/>
      <c r="II22" s="22"/>
      <c r="IJ22" s="22"/>
      <c r="IK22" s="22"/>
      <c r="IL22" s="22"/>
      <c r="IM22" s="22"/>
      <c r="IN22" s="22"/>
      <c r="IO22" s="22"/>
      <c r="IP22" s="22"/>
      <c r="IQ22" s="22"/>
      <c r="IR22" s="22"/>
      <c r="IS22" s="22"/>
      <c r="IT22" s="22"/>
      <c r="IU22" s="22"/>
      <c r="IV22" s="22"/>
      <c r="IW22" s="22"/>
      <c r="IX22" s="22"/>
    </row>
    <row r="23" spans="1:258" s="74" customFormat="1" ht="237" customHeight="1" x14ac:dyDescent="0.2">
      <c r="A23" s="28">
        <f t="shared" si="5"/>
        <v>13</v>
      </c>
      <c r="B23" s="90" t="s">
        <v>759</v>
      </c>
      <c r="C23" s="91" t="s">
        <v>1066</v>
      </c>
      <c r="D23" s="92" t="s">
        <v>1029</v>
      </c>
      <c r="E23" s="90" t="s">
        <v>1007</v>
      </c>
      <c r="F23" s="91" t="s">
        <v>1040</v>
      </c>
      <c r="G23" s="90" t="s">
        <v>192</v>
      </c>
      <c r="H23" s="91" t="s">
        <v>1031</v>
      </c>
      <c r="I23" s="90" t="s">
        <v>173</v>
      </c>
      <c r="J23" s="90" t="s">
        <v>173</v>
      </c>
      <c r="K23" s="90" t="s">
        <v>173</v>
      </c>
      <c r="L23" s="90"/>
      <c r="M23" s="90"/>
      <c r="N23" s="90"/>
      <c r="O23" s="90"/>
      <c r="P23" s="90"/>
      <c r="Q23" s="90"/>
      <c r="R23" s="90" t="s">
        <v>1041</v>
      </c>
      <c r="S23" s="93" t="s">
        <v>1042</v>
      </c>
      <c r="T23" s="90" t="s">
        <v>179</v>
      </c>
      <c r="U23" s="90" t="s">
        <v>1022</v>
      </c>
      <c r="V23" s="90" t="s">
        <v>179</v>
      </c>
      <c r="W23" s="90" t="s">
        <v>835</v>
      </c>
      <c r="X23" s="90" t="str">
        <f>CONCATENATE((MID(T23,1,1)),(MID(V23,1,1)))</f>
        <v>22</v>
      </c>
      <c r="Y23" s="90" t="e">
        <f>IF(X23="","",VLOOKUP(X23,[6]Base!B33:C50,2))</f>
        <v>#N/A</v>
      </c>
      <c r="Z23" s="93" t="s">
        <v>1043</v>
      </c>
      <c r="AA23" s="94">
        <v>90</v>
      </c>
      <c r="AB23" s="95" t="s">
        <v>7</v>
      </c>
      <c r="AC23" s="90" t="str">
        <f>VLOOKUP(IF(BE23&lt;=1,1,BE23),[6]Base!$C$2:$D$7,2,)</f>
        <v>1. MUY BAJA</v>
      </c>
      <c r="AD23" s="90" t="str">
        <f>VLOOKUP(IF(BF23&lt;=1,1,BF23),[6]Base!$C$2:$D$7,2,)</f>
        <v>1. MUY BAJA</v>
      </c>
      <c r="AE23" s="90" t="str">
        <f t="shared" si="7"/>
        <v>11</v>
      </c>
      <c r="AF23" s="90" t="str">
        <f>VLOOKUP(AE23,[6]Base!$B$47:$C$71,2)</f>
        <v>Aceptable</v>
      </c>
      <c r="AG23" s="90" t="str">
        <f>VLOOKUP(AE23,[6]Base!$B$47:$D$71,3)</f>
        <v>Aceptar o Asumir
Compensar	
Corregir</v>
      </c>
      <c r="AH23" s="90" t="s">
        <v>1025</v>
      </c>
      <c r="AI23" s="96" t="s">
        <v>1044</v>
      </c>
      <c r="AJ23" s="93" t="s">
        <v>1045</v>
      </c>
      <c r="AK23" s="90" t="s">
        <v>1017</v>
      </c>
      <c r="AL23" s="97">
        <v>46022</v>
      </c>
      <c r="AM23" s="71"/>
      <c r="AN23" s="72"/>
      <c r="AO23" s="72"/>
      <c r="AP23" s="72"/>
      <c r="AQ23" s="72"/>
      <c r="AR23" s="72"/>
      <c r="AS23" s="71"/>
      <c r="AT23" s="72"/>
      <c r="AU23" s="72"/>
      <c r="AV23" s="72"/>
      <c r="AW23" s="71"/>
      <c r="AX23" s="72"/>
      <c r="AY23" s="73"/>
      <c r="AZ23" s="22"/>
      <c r="BA23" s="22"/>
      <c r="BB23" s="22"/>
      <c r="BC23" s="31"/>
      <c r="BD23" s="31"/>
      <c r="BE23" s="31"/>
      <c r="BF23" s="31"/>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c r="FP23" s="22"/>
      <c r="FQ23" s="22"/>
      <c r="FR23" s="22"/>
      <c r="FS23" s="22"/>
      <c r="FT23" s="22"/>
      <c r="FU23" s="22"/>
      <c r="FV23" s="22"/>
      <c r="FW23" s="22"/>
      <c r="FX23" s="22"/>
      <c r="FY23" s="22"/>
      <c r="FZ23" s="22"/>
      <c r="GA23" s="22"/>
      <c r="GB23" s="22"/>
      <c r="GC23" s="22"/>
      <c r="GD23" s="22"/>
      <c r="GE23" s="22"/>
      <c r="GF23" s="22"/>
      <c r="GG23" s="22"/>
      <c r="GH23" s="22"/>
      <c r="GI23" s="22"/>
      <c r="GJ23" s="22"/>
      <c r="GK23" s="22"/>
      <c r="GL23" s="22"/>
      <c r="GM23" s="22"/>
      <c r="GN23" s="22"/>
      <c r="GO23" s="22"/>
      <c r="GP23" s="22"/>
      <c r="GQ23" s="22"/>
      <c r="GR23" s="22"/>
      <c r="GS23" s="22"/>
      <c r="GT23" s="22"/>
      <c r="GU23" s="22"/>
      <c r="GV23" s="22"/>
      <c r="GW23" s="22"/>
      <c r="GX23" s="22"/>
      <c r="GY23" s="22"/>
      <c r="GZ23" s="22"/>
      <c r="HA23" s="22"/>
      <c r="HB23" s="22"/>
      <c r="HC23" s="22"/>
      <c r="HD23" s="22"/>
      <c r="HE23" s="22"/>
      <c r="HF23" s="22"/>
      <c r="HG23" s="22"/>
      <c r="HH23" s="22"/>
      <c r="HI23" s="22"/>
      <c r="HJ23" s="22"/>
      <c r="HK23" s="22"/>
      <c r="HL23" s="22"/>
      <c r="HM23" s="22"/>
      <c r="HN23" s="22"/>
      <c r="HO23" s="22"/>
      <c r="HP23" s="22"/>
      <c r="HQ23" s="22"/>
      <c r="HR23" s="22"/>
      <c r="HS23" s="22"/>
      <c r="HT23" s="22"/>
      <c r="HU23" s="22"/>
      <c r="HV23" s="22"/>
      <c r="HW23" s="22"/>
      <c r="HX23" s="22"/>
      <c r="HY23" s="22"/>
      <c r="HZ23" s="22"/>
      <c r="IA23" s="22"/>
      <c r="IB23" s="22"/>
      <c r="IC23" s="22"/>
      <c r="ID23" s="22"/>
      <c r="IE23" s="22"/>
      <c r="IF23" s="22"/>
      <c r="IG23" s="22"/>
      <c r="IH23" s="22"/>
      <c r="II23" s="22"/>
      <c r="IJ23" s="22"/>
      <c r="IK23" s="22"/>
      <c r="IL23" s="22"/>
      <c r="IM23" s="22"/>
      <c r="IN23" s="22"/>
      <c r="IO23" s="22"/>
      <c r="IP23" s="22"/>
      <c r="IQ23" s="22"/>
      <c r="IR23" s="22"/>
      <c r="IS23" s="22"/>
      <c r="IT23" s="22"/>
      <c r="IU23" s="22"/>
      <c r="IV23" s="22"/>
      <c r="IW23" s="22"/>
      <c r="IX23" s="22"/>
    </row>
    <row r="24" spans="1:258" s="74" customFormat="1" ht="237" customHeight="1" x14ac:dyDescent="0.2">
      <c r="A24" s="28">
        <f t="shared" si="5"/>
        <v>12</v>
      </c>
      <c r="B24" s="90" t="s">
        <v>759</v>
      </c>
      <c r="C24" s="91" t="s">
        <v>1066</v>
      </c>
      <c r="D24" s="92" t="s">
        <v>1047</v>
      </c>
      <c r="E24" s="90" t="s">
        <v>1007</v>
      </c>
      <c r="F24" s="91" t="s">
        <v>1067</v>
      </c>
      <c r="G24" s="90" t="s">
        <v>192</v>
      </c>
      <c r="H24" s="91" t="s">
        <v>1009</v>
      </c>
      <c r="I24" s="90" t="s">
        <v>173</v>
      </c>
      <c r="J24" s="90" t="s">
        <v>173</v>
      </c>
      <c r="K24" s="90" t="s">
        <v>173</v>
      </c>
      <c r="L24" s="90"/>
      <c r="M24" s="90" t="s">
        <v>173</v>
      </c>
      <c r="N24" s="90"/>
      <c r="O24" s="90"/>
      <c r="P24" s="90"/>
      <c r="Q24" s="90" t="s">
        <v>173</v>
      </c>
      <c r="R24" s="90" t="s">
        <v>1041</v>
      </c>
      <c r="S24" s="93" t="s">
        <v>1068</v>
      </c>
      <c r="T24" s="90" t="s">
        <v>177</v>
      </c>
      <c r="U24" s="90" t="s">
        <v>1069</v>
      </c>
      <c r="V24" s="90" t="s">
        <v>337</v>
      </c>
      <c r="W24" s="90" t="s">
        <v>1023</v>
      </c>
      <c r="X24" s="90" t="str">
        <f t="shared" ref="X24:X26" si="10">CONCATENATE((MID(T24,1,1)),(MID(V24,1,1)))</f>
        <v>41</v>
      </c>
      <c r="Y24" s="90" t="e">
        <f>IF(X24="","",VLOOKUP(X24,[6]Base!B34:C51,2))</f>
        <v>#N/A</v>
      </c>
      <c r="Z24" s="93" t="s">
        <v>1070</v>
      </c>
      <c r="AA24" s="94">
        <v>81.666666666666671</v>
      </c>
      <c r="AB24" s="95" t="s">
        <v>7</v>
      </c>
      <c r="AC24" s="90" t="str">
        <f>VLOOKUP(IF(BE24&lt;=1,1,BE24),[6]Base!$C$2:$D$7,2,)</f>
        <v>1. MUY BAJA</v>
      </c>
      <c r="AD24" s="90" t="str">
        <f>VLOOKUP(IF(BF24&lt;=1,1,BF24),[6]Base!$C$2:$D$7,2,)</f>
        <v>1. MUY BAJA</v>
      </c>
      <c r="AE24" s="90" t="str">
        <f t="shared" si="7"/>
        <v>11</v>
      </c>
      <c r="AF24" s="90" t="str">
        <f>VLOOKUP(AE24,[6]Base!$B$47:$C$71,2)</f>
        <v>Aceptable</v>
      </c>
      <c r="AG24" s="90" t="str">
        <f>VLOOKUP(AE24,[6]Base!$B$47:$D$71,3)</f>
        <v>Aceptar o Asumir
Compensar	
Corregir</v>
      </c>
      <c r="AH24" s="90" t="s">
        <v>1036</v>
      </c>
      <c r="AI24" s="96" t="s">
        <v>1071</v>
      </c>
      <c r="AJ24" s="93" t="s">
        <v>1072</v>
      </c>
      <c r="AK24" s="90" t="s">
        <v>1073</v>
      </c>
      <c r="AL24" s="97">
        <v>46022</v>
      </c>
      <c r="AM24" s="71"/>
      <c r="AN24" s="72"/>
      <c r="AO24" s="72"/>
      <c r="AP24" s="72"/>
      <c r="AQ24" s="72"/>
      <c r="AR24" s="72"/>
      <c r="AS24" s="71"/>
      <c r="AT24" s="72"/>
      <c r="AU24" s="72"/>
      <c r="AV24" s="72"/>
      <c r="AW24" s="71"/>
      <c r="AX24" s="72"/>
      <c r="AY24" s="73"/>
      <c r="AZ24" s="22"/>
      <c r="BA24" s="22"/>
      <c r="BB24" s="22"/>
      <c r="BC24" s="31"/>
      <c r="BD24" s="31"/>
      <c r="BE24" s="31"/>
      <c r="BF24" s="31"/>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c r="FB24" s="22"/>
      <c r="FC24" s="22"/>
      <c r="FD24" s="22"/>
      <c r="FE24" s="22"/>
      <c r="FF24" s="22"/>
      <c r="FG24" s="22"/>
      <c r="FH24" s="22"/>
      <c r="FI24" s="22"/>
      <c r="FJ24" s="22"/>
      <c r="FK24" s="22"/>
      <c r="FL24" s="22"/>
      <c r="FM24" s="22"/>
      <c r="FN24" s="22"/>
      <c r="FO24" s="22"/>
      <c r="FP24" s="22"/>
      <c r="FQ24" s="22"/>
      <c r="FR24" s="22"/>
      <c r="FS24" s="22"/>
      <c r="FT24" s="22"/>
      <c r="FU24" s="22"/>
      <c r="FV24" s="22"/>
      <c r="FW24" s="22"/>
      <c r="FX24" s="22"/>
      <c r="FY24" s="22"/>
      <c r="FZ24" s="22"/>
      <c r="GA24" s="22"/>
      <c r="GB24" s="22"/>
      <c r="GC24" s="22"/>
      <c r="GD24" s="22"/>
      <c r="GE24" s="22"/>
      <c r="GF24" s="22"/>
      <c r="GG24" s="22"/>
      <c r="GH24" s="22"/>
      <c r="GI24" s="22"/>
      <c r="GJ24" s="22"/>
      <c r="GK24" s="22"/>
      <c r="GL24" s="22"/>
      <c r="GM24" s="22"/>
      <c r="GN24" s="22"/>
      <c r="GO24" s="22"/>
      <c r="GP24" s="22"/>
      <c r="GQ24" s="22"/>
      <c r="GR24" s="22"/>
      <c r="GS24" s="22"/>
      <c r="GT24" s="22"/>
      <c r="GU24" s="22"/>
      <c r="GV24" s="22"/>
      <c r="GW24" s="22"/>
      <c r="GX24" s="22"/>
      <c r="GY24" s="22"/>
      <c r="GZ24" s="22"/>
      <c r="HA24" s="22"/>
      <c r="HB24" s="22"/>
      <c r="HC24" s="22"/>
      <c r="HD24" s="22"/>
      <c r="HE24" s="22"/>
      <c r="HF24" s="22"/>
      <c r="HG24" s="22"/>
      <c r="HH24" s="22"/>
      <c r="HI24" s="22"/>
      <c r="HJ24" s="22"/>
      <c r="HK24" s="22"/>
      <c r="HL24" s="22"/>
      <c r="HM24" s="22"/>
      <c r="HN24" s="22"/>
      <c r="HO24" s="22"/>
      <c r="HP24" s="22"/>
      <c r="HQ24" s="22"/>
      <c r="HR24" s="22"/>
      <c r="HS24" s="22"/>
      <c r="HT24" s="22"/>
      <c r="HU24" s="22"/>
      <c r="HV24" s="22"/>
      <c r="HW24" s="22"/>
      <c r="HX24" s="22"/>
      <c r="HY24" s="22"/>
      <c r="HZ24" s="22"/>
      <c r="IA24" s="22"/>
      <c r="IB24" s="22"/>
      <c r="IC24" s="22"/>
      <c r="ID24" s="22"/>
      <c r="IE24" s="22"/>
      <c r="IF24" s="22"/>
      <c r="IG24" s="22"/>
      <c r="IH24" s="22"/>
      <c r="II24" s="22"/>
      <c r="IJ24" s="22"/>
      <c r="IK24" s="22"/>
      <c r="IL24" s="22"/>
      <c r="IM24" s="22"/>
      <c r="IN24" s="22"/>
      <c r="IO24" s="22"/>
      <c r="IP24" s="22"/>
      <c r="IQ24" s="22"/>
      <c r="IR24" s="22"/>
      <c r="IS24" s="22"/>
      <c r="IT24" s="22"/>
      <c r="IU24" s="22"/>
      <c r="IV24" s="22"/>
      <c r="IW24" s="22"/>
      <c r="IX24" s="22"/>
    </row>
    <row r="25" spans="1:258" s="74" customFormat="1" ht="237" customHeight="1" x14ac:dyDescent="0.2">
      <c r="A25" s="28">
        <f t="shared" si="5"/>
        <v>11</v>
      </c>
      <c r="B25" s="90" t="s">
        <v>759</v>
      </c>
      <c r="C25" s="91" t="s">
        <v>1066</v>
      </c>
      <c r="D25" s="92" t="s">
        <v>1047</v>
      </c>
      <c r="E25" s="90" t="s">
        <v>1007</v>
      </c>
      <c r="F25" s="91" t="s">
        <v>1048</v>
      </c>
      <c r="G25" s="90" t="s">
        <v>192</v>
      </c>
      <c r="H25" s="91" t="s">
        <v>1049</v>
      </c>
      <c r="I25" s="90" t="s">
        <v>173</v>
      </c>
      <c r="J25" s="90"/>
      <c r="K25" s="90" t="s">
        <v>173</v>
      </c>
      <c r="L25" s="90"/>
      <c r="M25" s="90" t="s">
        <v>173</v>
      </c>
      <c r="N25" s="90"/>
      <c r="O25" s="90"/>
      <c r="P25" s="90"/>
      <c r="Q25" s="90" t="s">
        <v>173</v>
      </c>
      <c r="R25" s="90" t="s">
        <v>1041</v>
      </c>
      <c r="S25" s="93" t="s">
        <v>1050</v>
      </c>
      <c r="T25" s="90" t="s">
        <v>337</v>
      </c>
      <c r="U25" s="90" t="s">
        <v>1034</v>
      </c>
      <c r="V25" s="90" t="s">
        <v>337</v>
      </c>
      <c r="W25" s="90" t="s">
        <v>1023</v>
      </c>
      <c r="X25" s="90" t="str">
        <f t="shared" si="10"/>
        <v>11</v>
      </c>
      <c r="Y25" s="90" t="e">
        <f>IF(X25="","",VLOOKUP(X25,[6]Base!B35:C52,2))</f>
        <v>#N/A</v>
      </c>
      <c r="Z25" s="93" t="s">
        <v>1051</v>
      </c>
      <c r="AA25" s="94">
        <v>82.5</v>
      </c>
      <c r="AB25" s="95" t="s">
        <v>7</v>
      </c>
      <c r="AC25" s="90" t="str">
        <f>VLOOKUP(IF(BE25&lt;=1,1,BE25),[6]Base!$C$2:$D$7,2,)</f>
        <v>1. MUY BAJA</v>
      </c>
      <c r="AD25" s="90" t="str">
        <f>VLOOKUP(IF(BF25&lt;=1,1,BF25),[6]Base!$C$2:$D$7,2,)</f>
        <v>1. MUY BAJA</v>
      </c>
      <c r="AE25" s="90" t="str">
        <f t="shared" si="7"/>
        <v>11</v>
      </c>
      <c r="AF25" s="90" t="str">
        <f>VLOOKUP(AE25,[6]Base!$B$47:$C$71,2)</f>
        <v>Aceptable</v>
      </c>
      <c r="AG25" s="90" t="str">
        <f>VLOOKUP(AE25,[6]Base!$B$47:$D$71,3)</f>
        <v>Aceptar o Asumir
Compensar	
Corregir</v>
      </c>
      <c r="AH25" s="90" t="s">
        <v>1014</v>
      </c>
      <c r="AI25" s="96" t="s">
        <v>1052</v>
      </c>
      <c r="AJ25" s="93" t="s">
        <v>1053</v>
      </c>
      <c r="AK25" s="90" t="s">
        <v>1039</v>
      </c>
      <c r="AL25" s="97">
        <v>46022</v>
      </c>
      <c r="AM25" s="71"/>
      <c r="AN25" s="72"/>
      <c r="AO25" s="72"/>
      <c r="AP25" s="72"/>
      <c r="AQ25" s="72"/>
      <c r="AR25" s="72"/>
      <c r="AS25" s="71"/>
      <c r="AT25" s="72"/>
      <c r="AU25" s="72"/>
      <c r="AV25" s="72"/>
      <c r="AW25" s="71"/>
      <c r="AX25" s="72"/>
      <c r="AY25" s="73"/>
      <c r="AZ25" s="22"/>
      <c r="BA25" s="22"/>
      <c r="BB25" s="22"/>
      <c r="BC25" s="31"/>
      <c r="BD25" s="31"/>
      <c r="BE25" s="31"/>
      <c r="BF25" s="31"/>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2"/>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c r="HO25" s="22"/>
      <c r="HP25" s="22"/>
      <c r="HQ25" s="22"/>
      <c r="HR25" s="22"/>
      <c r="HS25" s="22"/>
      <c r="HT25" s="22"/>
      <c r="HU25" s="22"/>
      <c r="HV25" s="22"/>
      <c r="HW25" s="22"/>
      <c r="HX25" s="22"/>
      <c r="HY25" s="22"/>
      <c r="HZ25" s="22"/>
      <c r="IA25" s="22"/>
      <c r="IB25" s="22"/>
      <c r="IC25" s="22"/>
      <c r="ID25" s="22"/>
      <c r="IE25" s="22"/>
      <c r="IF25" s="22"/>
      <c r="IG25" s="22"/>
      <c r="IH25" s="22"/>
      <c r="II25" s="22"/>
      <c r="IJ25" s="22"/>
      <c r="IK25" s="22"/>
      <c r="IL25" s="22"/>
      <c r="IM25" s="22"/>
      <c r="IN25" s="22"/>
      <c r="IO25" s="22"/>
      <c r="IP25" s="22"/>
      <c r="IQ25" s="22"/>
      <c r="IR25" s="22"/>
      <c r="IS25" s="22"/>
      <c r="IT25" s="22"/>
      <c r="IU25" s="22"/>
      <c r="IV25" s="22"/>
      <c r="IW25" s="22"/>
      <c r="IX25" s="22"/>
    </row>
    <row r="26" spans="1:258" s="74" customFormat="1" ht="237" customHeight="1" x14ac:dyDescent="0.2">
      <c r="A26" s="28">
        <f t="shared" si="5"/>
        <v>10</v>
      </c>
      <c r="B26" s="90" t="s">
        <v>759</v>
      </c>
      <c r="C26" s="91" t="s">
        <v>1066</v>
      </c>
      <c r="D26" s="92" t="s">
        <v>1047</v>
      </c>
      <c r="E26" s="90" t="s">
        <v>1007</v>
      </c>
      <c r="F26" s="91" t="s">
        <v>1054</v>
      </c>
      <c r="G26" s="90" t="s">
        <v>192</v>
      </c>
      <c r="H26" s="91" t="s">
        <v>1009</v>
      </c>
      <c r="I26" s="90" t="s">
        <v>173</v>
      </c>
      <c r="J26" s="90"/>
      <c r="K26" s="90" t="s">
        <v>173</v>
      </c>
      <c r="L26" s="90"/>
      <c r="M26" s="90" t="s">
        <v>173</v>
      </c>
      <c r="N26" s="90"/>
      <c r="O26" s="90"/>
      <c r="P26" s="90"/>
      <c r="Q26" s="90" t="s">
        <v>173</v>
      </c>
      <c r="R26" s="90" t="s">
        <v>1055</v>
      </c>
      <c r="S26" s="93" t="s">
        <v>1056</v>
      </c>
      <c r="T26" s="90" t="s">
        <v>179</v>
      </c>
      <c r="U26" s="90" t="s">
        <v>1022</v>
      </c>
      <c r="V26" s="90" t="s">
        <v>179</v>
      </c>
      <c r="W26" s="90" t="s">
        <v>835</v>
      </c>
      <c r="X26" s="90" t="str">
        <f t="shared" si="10"/>
        <v>22</v>
      </c>
      <c r="Y26" s="90" t="e">
        <f>IF(X26="","",VLOOKUP(X26,[6]Base!B36:C53,2))</f>
        <v>#N/A</v>
      </c>
      <c r="Z26" s="93" t="s">
        <v>1057</v>
      </c>
      <c r="AA26" s="94">
        <v>80</v>
      </c>
      <c r="AB26" s="95" t="s">
        <v>0</v>
      </c>
      <c r="AC26" s="90" t="str">
        <f>VLOOKUP(IF(BE26&lt;=1,1,BE26),[6]Base!$C$2:$D$7,2,)</f>
        <v>1. MUY BAJA</v>
      </c>
      <c r="AD26" s="90" t="str">
        <f>VLOOKUP(IF(BF26&lt;=1,1,BF26),[6]Base!$C$2:$D$7,2,)</f>
        <v>1. MUY BAJA</v>
      </c>
      <c r="AE26" s="90" t="str">
        <f t="shared" si="7"/>
        <v>11</v>
      </c>
      <c r="AF26" s="90" t="str">
        <f>VLOOKUP(AE26,[6]Base!$B$47:$C$71,2)</f>
        <v>Aceptable</v>
      </c>
      <c r="AG26" s="90" t="str">
        <f>VLOOKUP(AE26,[6]Base!$B$47:$D$71,3)</f>
        <v>Aceptar o Asumir
Compensar	
Corregir</v>
      </c>
      <c r="AH26" s="90" t="s">
        <v>1014</v>
      </c>
      <c r="AI26" s="96" t="s">
        <v>1058</v>
      </c>
      <c r="AJ26" s="93" t="s">
        <v>1059</v>
      </c>
      <c r="AK26" s="90" t="s">
        <v>1060</v>
      </c>
      <c r="AL26" s="97">
        <v>46022</v>
      </c>
      <c r="AM26" s="71"/>
      <c r="AN26" s="72"/>
      <c r="AO26" s="72"/>
      <c r="AP26" s="72"/>
      <c r="AQ26" s="72"/>
      <c r="AR26" s="72"/>
      <c r="AS26" s="71"/>
      <c r="AT26" s="72"/>
      <c r="AU26" s="72"/>
      <c r="AV26" s="72"/>
      <c r="AW26" s="71"/>
      <c r="AX26" s="72"/>
      <c r="AY26" s="73"/>
      <c r="AZ26" s="22"/>
      <c r="BA26" s="22"/>
      <c r="BB26" s="22"/>
      <c r="BC26" s="31"/>
      <c r="BD26" s="31"/>
      <c r="BE26" s="31"/>
      <c r="BF26" s="31"/>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2"/>
      <c r="FQ26" s="22"/>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c r="IA26" s="22"/>
      <c r="IB26" s="22"/>
      <c r="IC26" s="22"/>
      <c r="ID26" s="22"/>
      <c r="IE26" s="22"/>
      <c r="IF26" s="22"/>
      <c r="IG26" s="22"/>
      <c r="IH26" s="22"/>
      <c r="II26" s="22"/>
      <c r="IJ26" s="22"/>
      <c r="IK26" s="22"/>
      <c r="IL26" s="22"/>
      <c r="IM26" s="22"/>
      <c r="IN26" s="22"/>
      <c r="IO26" s="22"/>
      <c r="IP26" s="22"/>
      <c r="IQ26" s="22"/>
      <c r="IR26" s="22"/>
      <c r="IS26" s="22"/>
      <c r="IT26" s="22"/>
      <c r="IU26" s="22"/>
      <c r="IV26" s="22"/>
      <c r="IW26" s="22"/>
      <c r="IX26" s="22"/>
    </row>
    <row r="27" spans="1:258" s="74" customFormat="1" ht="237" customHeight="1" x14ac:dyDescent="0.2">
      <c r="A27" s="28">
        <f t="shared" si="5"/>
        <v>9</v>
      </c>
      <c r="B27" s="98" t="s">
        <v>759</v>
      </c>
      <c r="C27" s="99" t="s">
        <v>1074</v>
      </c>
      <c r="D27" s="100" t="s">
        <v>1029</v>
      </c>
      <c r="E27" s="98" t="s">
        <v>1007</v>
      </c>
      <c r="F27" s="101" t="s">
        <v>1040</v>
      </c>
      <c r="G27" s="98" t="s">
        <v>192</v>
      </c>
      <c r="H27" s="101" t="s">
        <v>1031</v>
      </c>
      <c r="I27" s="98" t="s">
        <v>173</v>
      </c>
      <c r="J27" s="98" t="s">
        <v>173</v>
      </c>
      <c r="K27" s="98" t="s">
        <v>173</v>
      </c>
      <c r="L27" s="98"/>
      <c r="M27" s="98"/>
      <c r="N27" s="98"/>
      <c r="O27" s="98"/>
      <c r="P27" s="98"/>
      <c r="Q27" s="98"/>
      <c r="R27" s="98" t="s">
        <v>1041</v>
      </c>
      <c r="S27" s="102" t="s">
        <v>1042</v>
      </c>
      <c r="T27" s="98" t="s">
        <v>179</v>
      </c>
      <c r="U27" s="98" t="s">
        <v>1022</v>
      </c>
      <c r="V27" s="98" t="s">
        <v>179</v>
      </c>
      <c r="W27" s="98" t="s">
        <v>835</v>
      </c>
      <c r="X27" s="98" t="str">
        <f>CONCATENATE((MID(T27,1,1)),(MID(V27,1,1)))</f>
        <v>22</v>
      </c>
      <c r="Y27" s="98" t="e">
        <f>IF(X27="","",VLOOKUP(X27,[6]Base!B37:C54,2))</f>
        <v>#N/A</v>
      </c>
      <c r="Z27" s="102" t="s">
        <v>1043</v>
      </c>
      <c r="AA27" s="103">
        <v>90</v>
      </c>
      <c r="AB27" s="104" t="s">
        <v>7</v>
      </c>
      <c r="AC27" s="98" t="str">
        <f>VLOOKUP(IF(BE27&lt;=1,1,BE27),[6]Base!$C$2:$D$7,2,)</f>
        <v>1. MUY BAJA</v>
      </c>
      <c r="AD27" s="98" t="str">
        <f>VLOOKUP(IF(BF27&lt;=1,1,BF27),[6]Base!$C$2:$D$7,2,)</f>
        <v>1. MUY BAJA</v>
      </c>
      <c r="AE27" s="98" t="str">
        <f t="shared" si="7"/>
        <v>11</v>
      </c>
      <c r="AF27" s="98" t="str">
        <f>VLOOKUP(AE27,[6]Base!$B$47:$C$71,2)</f>
        <v>Aceptable</v>
      </c>
      <c r="AG27" s="98" t="str">
        <f>VLOOKUP(AE27,[6]Base!$B$47:$D$71,3)</f>
        <v>Aceptar o Asumir
Compensar	
Corregir</v>
      </c>
      <c r="AH27" s="98" t="s">
        <v>1025</v>
      </c>
      <c r="AI27" s="105" t="s">
        <v>1044</v>
      </c>
      <c r="AJ27" s="102" t="s">
        <v>1045</v>
      </c>
      <c r="AK27" s="98" t="s">
        <v>1017</v>
      </c>
      <c r="AL27" s="106">
        <v>46022</v>
      </c>
      <c r="AM27" s="71"/>
      <c r="AN27" s="72"/>
      <c r="AO27" s="72"/>
      <c r="AP27" s="72"/>
      <c r="AQ27" s="72"/>
      <c r="AR27" s="72"/>
      <c r="AS27" s="71"/>
      <c r="AT27" s="72"/>
      <c r="AU27" s="72"/>
      <c r="AV27" s="72"/>
      <c r="AW27" s="71"/>
      <c r="AX27" s="72"/>
      <c r="AY27" s="73"/>
      <c r="AZ27" s="22"/>
      <c r="BA27" s="22"/>
      <c r="BB27" s="22"/>
      <c r="BC27" s="31"/>
      <c r="BD27" s="31"/>
      <c r="BE27" s="31"/>
      <c r="BF27" s="31"/>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c r="FB27" s="22"/>
      <c r="FC27" s="22"/>
      <c r="FD27" s="22"/>
      <c r="FE27" s="22"/>
      <c r="FF27" s="22"/>
      <c r="FG27" s="22"/>
      <c r="FH27" s="22"/>
      <c r="FI27" s="22"/>
      <c r="FJ27" s="22"/>
      <c r="FK27" s="22"/>
      <c r="FL27" s="22"/>
      <c r="FM27" s="22"/>
      <c r="FN27" s="22"/>
      <c r="FO27" s="22"/>
      <c r="FP27" s="22"/>
      <c r="FQ27" s="22"/>
      <c r="FR27" s="22"/>
      <c r="FS27" s="22"/>
      <c r="FT27" s="22"/>
      <c r="FU27" s="22"/>
      <c r="FV27" s="22"/>
      <c r="FW27" s="22"/>
      <c r="FX27" s="22"/>
      <c r="FY27" s="22"/>
      <c r="FZ27" s="22"/>
      <c r="GA27" s="22"/>
      <c r="GB27" s="22"/>
      <c r="GC27" s="22"/>
      <c r="GD27" s="22"/>
      <c r="GE27" s="22"/>
      <c r="GF27" s="22"/>
      <c r="GG27" s="22"/>
      <c r="GH27" s="22"/>
      <c r="GI27" s="22"/>
      <c r="GJ27" s="22"/>
      <c r="GK27" s="22"/>
      <c r="GL27" s="22"/>
      <c r="GM27" s="22"/>
      <c r="GN27" s="22"/>
      <c r="GO27" s="22"/>
      <c r="GP27" s="22"/>
      <c r="GQ27" s="22"/>
      <c r="GR27" s="22"/>
      <c r="GS27" s="22"/>
      <c r="GT27" s="22"/>
      <c r="GU27" s="22"/>
      <c r="GV27" s="22"/>
      <c r="GW27" s="22"/>
      <c r="GX27" s="22"/>
      <c r="GY27" s="22"/>
      <c r="GZ27" s="22"/>
      <c r="HA27" s="22"/>
      <c r="HB27" s="22"/>
      <c r="HC27" s="22"/>
      <c r="HD27" s="22"/>
      <c r="HE27" s="22"/>
      <c r="HF27" s="22"/>
      <c r="HG27" s="22"/>
      <c r="HH27" s="22"/>
      <c r="HI27" s="22"/>
      <c r="HJ27" s="22"/>
      <c r="HK27" s="22"/>
      <c r="HL27" s="22"/>
      <c r="HM27" s="22"/>
      <c r="HN27" s="22"/>
      <c r="HO27" s="22"/>
      <c r="HP27" s="22"/>
      <c r="HQ27" s="22"/>
      <c r="HR27" s="22"/>
      <c r="HS27" s="22"/>
      <c r="HT27" s="22"/>
      <c r="HU27" s="22"/>
      <c r="HV27" s="22"/>
      <c r="HW27" s="22"/>
      <c r="HX27" s="22"/>
      <c r="HY27" s="22"/>
      <c r="HZ27" s="22"/>
      <c r="IA27" s="22"/>
      <c r="IB27" s="22"/>
      <c r="IC27" s="22"/>
      <c r="ID27" s="22"/>
      <c r="IE27" s="22"/>
      <c r="IF27" s="22"/>
      <c r="IG27" s="22"/>
      <c r="IH27" s="22"/>
      <c r="II27" s="22"/>
      <c r="IJ27" s="22"/>
      <c r="IK27" s="22"/>
      <c r="IL27" s="22"/>
      <c r="IM27" s="22"/>
      <c r="IN27" s="22"/>
      <c r="IO27" s="22"/>
      <c r="IP27" s="22"/>
      <c r="IQ27" s="22"/>
      <c r="IR27" s="22"/>
      <c r="IS27" s="22"/>
      <c r="IT27" s="22"/>
      <c r="IU27" s="22"/>
      <c r="IV27" s="22"/>
      <c r="IW27" s="22"/>
      <c r="IX27" s="22"/>
    </row>
    <row r="28" spans="1:258" s="22" customFormat="1" ht="237" customHeight="1" x14ac:dyDescent="0.2">
      <c r="A28" s="28">
        <f t="shared" si="5"/>
        <v>8</v>
      </c>
      <c r="B28" s="98" t="s">
        <v>759</v>
      </c>
      <c r="C28" s="99" t="s">
        <v>1074</v>
      </c>
      <c r="D28" s="100" t="s">
        <v>1018</v>
      </c>
      <c r="E28" s="98" t="s">
        <v>1007</v>
      </c>
      <c r="F28" s="101" t="s">
        <v>1019</v>
      </c>
      <c r="G28" s="98" t="s">
        <v>192</v>
      </c>
      <c r="H28" s="101" t="s">
        <v>1009</v>
      </c>
      <c r="I28" s="98" t="s">
        <v>173</v>
      </c>
      <c r="J28" s="98" t="s">
        <v>173</v>
      </c>
      <c r="K28" s="98" t="s">
        <v>173</v>
      </c>
      <c r="L28" s="98" t="s">
        <v>173</v>
      </c>
      <c r="M28" s="98"/>
      <c r="N28" s="98"/>
      <c r="O28" s="98"/>
      <c r="P28" s="98"/>
      <c r="Q28" s="98" t="s">
        <v>173</v>
      </c>
      <c r="R28" s="98" t="s">
        <v>1020</v>
      </c>
      <c r="S28" s="102" t="s">
        <v>1021</v>
      </c>
      <c r="T28" s="98" t="s">
        <v>179</v>
      </c>
      <c r="U28" s="98" t="s">
        <v>1022</v>
      </c>
      <c r="V28" s="98" t="s">
        <v>337</v>
      </c>
      <c r="W28" s="98" t="s">
        <v>1023</v>
      </c>
      <c r="X28" s="98" t="str">
        <f t="shared" ref="X28:X31" si="11">CONCATENATE((MID(T28,1,1)),(MID(V28,1,1)))</f>
        <v>21</v>
      </c>
      <c r="Y28" s="98" t="e">
        <f>IF(X28="","",VLOOKUP(X28,[6]Base!B38:C55,2))</f>
        <v>#N/A</v>
      </c>
      <c r="Z28" s="102" t="s">
        <v>1024</v>
      </c>
      <c r="AA28" s="103">
        <v>80</v>
      </c>
      <c r="AB28" s="104" t="s">
        <v>0</v>
      </c>
      <c r="AC28" s="98" t="str">
        <f>VLOOKUP(IF(BE28&lt;=1,1,BE28),[6]Base!$C$2:$D$7,2,)</f>
        <v>1. MUY BAJA</v>
      </c>
      <c r="AD28" s="98" t="str">
        <f>VLOOKUP(IF(BF28&lt;=1,1,BF28),[6]Base!$C$2:$D$7,2,)</f>
        <v>1. MUY BAJA</v>
      </c>
      <c r="AE28" s="98" t="str">
        <f t="shared" si="7"/>
        <v>11</v>
      </c>
      <c r="AF28" s="98" t="str">
        <f>VLOOKUP(AE28,[6]Base!$B$47:$C$71,2)</f>
        <v>Aceptable</v>
      </c>
      <c r="AG28" s="98" t="str">
        <f>VLOOKUP(AE28,[6]Base!$B$47:$D$71,3)</f>
        <v>Aceptar o Asumir
Compensar	
Corregir</v>
      </c>
      <c r="AH28" s="98" t="s">
        <v>1025</v>
      </c>
      <c r="AI28" s="105" t="s">
        <v>1026</v>
      </c>
      <c r="AJ28" s="102" t="s">
        <v>1027</v>
      </c>
      <c r="AK28" s="98" t="s">
        <v>1028</v>
      </c>
      <c r="AL28" s="106">
        <v>46022</v>
      </c>
      <c r="AM28" s="24"/>
      <c r="AN28" s="23"/>
      <c r="AO28" s="23"/>
      <c r="AP28" s="23"/>
      <c r="AQ28" s="23"/>
      <c r="AR28" s="23"/>
      <c r="AS28" s="24"/>
      <c r="AT28" s="23"/>
      <c r="AU28" s="23"/>
      <c r="AV28" s="23"/>
      <c r="AW28" s="24"/>
      <c r="AX28" s="23"/>
      <c r="AY28" s="107"/>
      <c r="BC28" s="31" t="str">
        <f t="shared" ref="BC28:BC35" si="12">MID(T28,1,1)</f>
        <v>2</v>
      </c>
      <c r="BD28" s="31" t="str">
        <f t="shared" ref="BD28:BD35" si="13">MID(V28,1,1)</f>
        <v>1</v>
      </c>
      <c r="BE28" s="31">
        <f>IF(E28=[6]Base!$B$4,[6]Mapa!BC21,(IF(AB28=[6]Base!G$34,[6]Mapa!BC21-2,IF([6]Mapa!AB21=[6]Base!$G$35,[6]Mapa!BC21-1,IF([6]Mapa!AB21=[6]Base!$G$36,[6]Mapa!BC21,1)))))</f>
        <v>1</v>
      </c>
      <c r="BF28" s="31">
        <f>(IF(E28=[6]Base!$G$34,[6]Mapa!BD21-2,IF([6]Mapa!AB21=[6]Base!$G$35,[6]Mapa!BD21-1,IF([6]Mapa!AB21=[6]Base!$G$36,[6]Mapa!BD21,1))))</f>
        <v>0</v>
      </c>
    </row>
    <row r="29" spans="1:258" s="74" customFormat="1" ht="237" customHeight="1" x14ac:dyDescent="0.2">
      <c r="A29" s="28">
        <f t="shared" si="5"/>
        <v>7</v>
      </c>
      <c r="B29" s="98" t="s">
        <v>759</v>
      </c>
      <c r="C29" s="99" t="s">
        <v>1074</v>
      </c>
      <c r="D29" s="108" t="s">
        <v>1006</v>
      </c>
      <c r="E29" s="98" t="s">
        <v>1007</v>
      </c>
      <c r="F29" s="99" t="s">
        <v>1008</v>
      </c>
      <c r="G29" s="98" t="s">
        <v>192</v>
      </c>
      <c r="H29" s="99" t="s">
        <v>1009</v>
      </c>
      <c r="I29" s="98" t="s">
        <v>173</v>
      </c>
      <c r="J29" s="98"/>
      <c r="K29" s="98" t="s">
        <v>173</v>
      </c>
      <c r="L29" s="98"/>
      <c r="M29" s="98"/>
      <c r="N29" s="98"/>
      <c r="O29" s="98"/>
      <c r="P29" s="98"/>
      <c r="Q29" s="98" t="s">
        <v>173</v>
      </c>
      <c r="R29" s="98" t="s">
        <v>1010</v>
      </c>
      <c r="S29" s="102" t="s">
        <v>1011</v>
      </c>
      <c r="T29" s="98" t="s">
        <v>172</v>
      </c>
      <c r="U29" s="98" t="s">
        <v>1012</v>
      </c>
      <c r="V29" s="98" t="s">
        <v>172</v>
      </c>
      <c r="W29" s="98" t="s">
        <v>767</v>
      </c>
      <c r="X29" s="98" t="str">
        <f t="shared" si="11"/>
        <v>33</v>
      </c>
      <c r="Y29" s="98" t="str">
        <f>IF(X29="","",VLOOKUP(X29,[6]Base!B39:C56,2))</f>
        <v>Extremo</v>
      </c>
      <c r="Z29" s="102" t="s">
        <v>1013</v>
      </c>
      <c r="AA29" s="103">
        <v>81.666666666666671</v>
      </c>
      <c r="AB29" s="104" t="s">
        <v>7</v>
      </c>
      <c r="AC29" s="98" t="str">
        <f>VLOOKUP(IF(BE29&lt;=1,1,BE29),[6]Base!$C$2:$D$7,2,)</f>
        <v>1. MUY BAJA</v>
      </c>
      <c r="AD29" s="98" t="str">
        <f>VLOOKUP(IF(BF29&lt;=1,1,BF29),[6]Base!$C$2:$D$7,2,)</f>
        <v>1. MUY BAJA</v>
      </c>
      <c r="AE29" s="98" t="str">
        <f t="shared" si="7"/>
        <v>11</v>
      </c>
      <c r="AF29" s="98" t="str">
        <f>VLOOKUP(AE29,[6]Base!$B$47:$C$71,2)</f>
        <v>Aceptable</v>
      </c>
      <c r="AG29" s="98" t="str">
        <f>VLOOKUP(AE29,[6]Base!$B$47:$D$71,3)</f>
        <v>Aceptar o Asumir
Compensar	
Corregir</v>
      </c>
      <c r="AH29" s="98" t="s">
        <v>1014</v>
      </c>
      <c r="AI29" s="105" t="s">
        <v>1015</v>
      </c>
      <c r="AJ29" s="102" t="s">
        <v>1016</v>
      </c>
      <c r="AK29" s="98" t="s">
        <v>1017</v>
      </c>
      <c r="AL29" s="106">
        <v>46022</v>
      </c>
      <c r="AM29" s="24"/>
      <c r="AN29" s="23"/>
      <c r="AO29" s="23"/>
      <c r="AP29" s="23"/>
      <c r="AQ29" s="23"/>
      <c r="AR29" s="23"/>
      <c r="AS29" s="24"/>
      <c r="AT29" s="23"/>
      <c r="AU29" s="23"/>
      <c r="AV29" s="23"/>
      <c r="AW29" s="24"/>
      <c r="AX29" s="23"/>
      <c r="AY29" s="107"/>
      <c r="AZ29" s="22"/>
      <c r="BA29" s="22"/>
      <c r="BB29" s="22"/>
      <c r="BC29" s="31" t="str">
        <f t="shared" si="12"/>
        <v>3</v>
      </c>
      <c r="BD29" s="31" t="str">
        <f t="shared" si="13"/>
        <v>3</v>
      </c>
      <c r="BE29" s="31">
        <f>IF(E29=[6]Base!$B$4,[6]Mapa!BC22,(IF(AB29=[6]Base!G$34,[6]Mapa!BC22-2,IF([6]Mapa!AB22=[6]Base!$G$35,[6]Mapa!BC22-1,IF([6]Mapa!AB22=[6]Base!$G$36,[6]Mapa!BC22,1)))))</f>
        <v>1</v>
      </c>
      <c r="BF29" s="31">
        <f>(IF(E29=[6]Base!$G$34,[6]Mapa!BD22-2,IF([6]Mapa!AB22=[6]Base!$G$35,[6]Mapa!BD22-1,IF([6]Mapa!AB22=[6]Base!$G$36,[6]Mapa!BD22,1))))</f>
        <v>1</v>
      </c>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c r="FB29" s="22"/>
      <c r="FC29" s="22"/>
      <c r="FD29" s="22"/>
      <c r="FE29" s="22"/>
      <c r="FF29" s="22"/>
      <c r="FG29" s="22"/>
      <c r="FH29" s="22"/>
      <c r="FI29" s="22"/>
      <c r="FJ29" s="22"/>
      <c r="FK29" s="22"/>
      <c r="FL29" s="22"/>
      <c r="FM29" s="22"/>
      <c r="FN29" s="22"/>
      <c r="FO29" s="22"/>
      <c r="FP29" s="22"/>
      <c r="FQ29" s="22"/>
      <c r="FR29" s="22"/>
      <c r="FS29" s="22"/>
      <c r="FT29" s="22"/>
      <c r="FU29" s="22"/>
      <c r="FV29" s="22"/>
      <c r="FW29" s="22"/>
      <c r="FX29" s="22"/>
      <c r="FY29" s="22"/>
      <c r="FZ29" s="22"/>
      <c r="GA29" s="22"/>
      <c r="GB29" s="22"/>
      <c r="GC29" s="22"/>
      <c r="GD29" s="22"/>
      <c r="GE29" s="22"/>
      <c r="GF29" s="22"/>
      <c r="GG29" s="22"/>
      <c r="GH29" s="22"/>
      <c r="GI29" s="22"/>
      <c r="GJ29" s="22"/>
      <c r="GK29" s="22"/>
      <c r="GL29" s="22"/>
      <c r="GM29" s="22"/>
      <c r="GN29" s="22"/>
      <c r="GO29" s="22"/>
      <c r="GP29" s="22"/>
      <c r="GQ29" s="22"/>
      <c r="GR29" s="22"/>
      <c r="GS29" s="22"/>
      <c r="GT29" s="22"/>
      <c r="GU29" s="22"/>
      <c r="GV29" s="22"/>
      <c r="GW29" s="22"/>
      <c r="GX29" s="22"/>
      <c r="GY29" s="22"/>
      <c r="GZ29" s="22"/>
      <c r="HA29" s="22"/>
      <c r="HB29" s="22"/>
      <c r="HC29" s="22"/>
      <c r="HD29" s="22"/>
      <c r="HE29" s="22"/>
      <c r="HF29" s="22"/>
      <c r="HG29" s="22"/>
      <c r="HH29" s="22"/>
      <c r="HI29" s="22"/>
      <c r="HJ29" s="22"/>
      <c r="HK29" s="22"/>
      <c r="HL29" s="22"/>
      <c r="HM29" s="22"/>
      <c r="HN29" s="22"/>
      <c r="HO29" s="22"/>
      <c r="HP29" s="22"/>
      <c r="HQ29" s="22"/>
      <c r="HR29" s="22"/>
      <c r="HS29" s="22"/>
      <c r="HT29" s="22"/>
      <c r="HU29" s="22"/>
      <c r="HV29" s="22"/>
      <c r="HW29" s="22"/>
      <c r="HX29" s="22"/>
      <c r="HY29" s="22"/>
      <c r="HZ29" s="22"/>
      <c r="IA29" s="22"/>
      <c r="IB29" s="22"/>
      <c r="IC29" s="22"/>
      <c r="ID29" s="22"/>
      <c r="IE29" s="22"/>
      <c r="IF29" s="22"/>
      <c r="IG29" s="22"/>
      <c r="IH29" s="22"/>
      <c r="II29" s="22"/>
      <c r="IJ29" s="22"/>
      <c r="IK29" s="22"/>
      <c r="IL29" s="22"/>
      <c r="IM29" s="22"/>
      <c r="IN29" s="22"/>
      <c r="IO29" s="22"/>
      <c r="IP29" s="22"/>
      <c r="IQ29" s="22"/>
      <c r="IR29" s="22"/>
      <c r="IS29" s="22"/>
      <c r="IT29" s="22"/>
      <c r="IU29" s="22"/>
      <c r="IV29" s="22"/>
      <c r="IW29" s="22"/>
      <c r="IX29" s="22"/>
    </row>
    <row r="30" spans="1:258" s="22" customFormat="1" ht="237" customHeight="1" x14ac:dyDescent="0.2">
      <c r="A30" s="28">
        <f t="shared" si="5"/>
        <v>6</v>
      </c>
      <c r="B30" s="109" t="s">
        <v>759</v>
      </c>
      <c r="C30" s="110" t="s">
        <v>1075</v>
      </c>
      <c r="D30" s="111" t="s">
        <v>1018</v>
      </c>
      <c r="E30" s="109" t="s">
        <v>1007</v>
      </c>
      <c r="F30" s="110" t="s">
        <v>1019</v>
      </c>
      <c r="G30" s="109" t="s">
        <v>192</v>
      </c>
      <c r="H30" s="110" t="s">
        <v>1009</v>
      </c>
      <c r="I30" s="109" t="s">
        <v>173</v>
      </c>
      <c r="J30" s="109" t="s">
        <v>173</v>
      </c>
      <c r="K30" s="109" t="s">
        <v>173</v>
      </c>
      <c r="L30" s="109" t="s">
        <v>173</v>
      </c>
      <c r="M30" s="109"/>
      <c r="N30" s="109"/>
      <c r="O30" s="109"/>
      <c r="P30" s="109"/>
      <c r="Q30" s="109" t="s">
        <v>173</v>
      </c>
      <c r="R30" s="109" t="s">
        <v>1020</v>
      </c>
      <c r="S30" s="112" t="s">
        <v>1021</v>
      </c>
      <c r="T30" s="109" t="s">
        <v>179</v>
      </c>
      <c r="U30" s="109" t="s">
        <v>1022</v>
      </c>
      <c r="V30" s="109" t="s">
        <v>337</v>
      </c>
      <c r="W30" s="109" t="s">
        <v>1023</v>
      </c>
      <c r="X30" s="109" t="str">
        <f t="shared" si="11"/>
        <v>21</v>
      </c>
      <c r="Y30" s="109" t="str">
        <f>IF(X30="","",VLOOKUP(X30,[6]Base!B40:C57,2))</f>
        <v>Aceptable</v>
      </c>
      <c r="Z30" s="112" t="s">
        <v>1024</v>
      </c>
      <c r="AA30" s="113">
        <v>80</v>
      </c>
      <c r="AB30" s="114" t="s">
        <v>0</v>
      </c>
      <c r="AC30" s="109" t="str">
        <f>VLOOKUP(IF(BE30&lt;=1,1,BE30),[6]Base!$C$2:$D$7,2,)</f>
        <v>1. MUY BAJA</v>
      </c>
      <c r="AD30" s="109" t="str">
        <f>VLOOKUP(IF(BF30&lt;=1,1,BF30),[6]Base!$C$2:$D$7,2,)</f>
        <v>1. MUY BAJA</v>
      </c>
      <c r="AE30" s="109" t="str">
        <f t="shared" si="7"/>
        <v>11</v>
      </c>
      <c r="AF30" s="109" t="str">
        <f>VLOOKUP(AE30,[6]Base!$B$47:$C$71,2)</f>
        <v>Aceptable</v>
      </c>
      <c r="AG30" s="109" t="str">
        <f>VLOOKUP(AE30,[6]Base!$B$47:$D$71,3)</f>
        <v>Aceptar o Asumir
Compensar	
Corregir</v>
      </c>
      <c r="AH30" s="109" t="s">
        <v>1025</v>
      </c>
      <c r="AI30" s="115" t="s">
        <v>1026</v>
      </c>
      <c r="AJ30" s="112" t="s">
        <v>1027</v>
      </c>
      <c r="AK30" s="109" t="s">
        <v>1028</v>
      </c>
      <c r="AL30" s="116">
        <v>46022</v>
      </c>
      <c r="AM30" s="24"/>
      <c r="AN30" s="23"/>
      <c r="AO30" s="23"/>
      <c r="AP30" s="23"/>
      <c r="AQ30" s="23"/>
      <c r="AR30" s="23"/>
      <c r="AS30" s="24"/>
      <c r="AT30" s="23"/>
      <c r="AU30" s="23"/>
      <c r="AV30" s="23"/>
      <c r="AW30" s="24"/>
      <c r="AX30" s="23"/>
      <c r="AY30" s="107"/>
      <c r="BC30" s="31" t="str">
        <f t="shared" si="12"/>
        <v>2</v>
      </c>
      <c r="BD30" s="31" t="str">
        <f t="shared" si="13"/>
        <v>1</v>
      </c>
      <c r="BE30" s="31">
        <f>IF(E30=[6]Base!$B$4,[6]Mapa!BC23,(IF(AB30=[6]Base!G$34,[6]Mapa!BC23-2,IF([6]Mapa!AB23=[6]Base!$G$35,[6]Mapa!BC23-1,IF([6]Mapa!AB23=[6]Base!$G$36,[6]Mapa!BC23,1)))))</f>
        <v>1</v>
      </c>
      <c r="BF30" s="31">
        <f>(IF(E30=[6]Base!$G$34,[6]Mapa!BD23-2,IF([6]Mapa!AB23=[6]Base!$G$35,[6]Mapa!BD23-1,IF([6]Mapa!AB23=[6]Base!$G$36,[6]Mapa!BD23,1))))</f>
        <v>0</v>
      </c>
    </row>
    <row r="31" spans="1:258" s="22" customFormat="1" ht="237" customHeight="1" x14ac:dyDescent="0.2">
      <c r="A31" s="28">
        <f t="shared" si="5"/>
        <v>5</v>
      </c>
      <c r="B31" s="109" t="s">
        <v>759</v>
      </c>
      <c r="C31" s="110" t="s">
        <v>1075</v>
      </c>
      <c r="D31" s="111" t="s">
        <v>1029</v>
      </c>
      <c r="E31" s="109" t="s">
        <v>1007</v>
      </c>
      <c r="F31" s="110" t="s">
        <v>1030</v>
      </c>
      <c r="G31" s="109" t="s">
        <v>192</v>
      </c>
      <c r="H31" s="110" t="s">
        <v>1031</v>
      </c>
      <c r="I31" s="109" t="s">
        <v>173</v>
      </c>
      <c r="J31" s="109" t="s">
        <v>173</v>
      </c>
      <c r="K31" s="109" t="s">
        <v>173</v>
      </c>
      <c r="L31" s="109"/>
      <c r="M31" s="109"/>
      <c r="N31" s="109"/>
      <c r="O31" s="109"/>
      <c r="P31" s="109"/>
      <c r="Q31" s="109" t="s">
        <v>173</v>
      </c>
      <c r="R31" s="109" t="s">
        <v>1032</v>
      </c>
      <c r="S31" s="112" t="s">
        <v>1033</v>
      </c>
      <c r="T31" s="109" t="s">
        <v>337</v>
      </c>
      <c r="U31" s="109" t="s">
        <v>1034</v>
      </c>
      <c r="V31" s="109" t="s">
        <v>337</v>
      </c>
      <c r="W31" s="109" t="s">
        <v>1023</v>
      </c>
      <c r="X31" s="109" t="str">
        <f t="shared" si="11"/>
        <v>11</v>
      </c>
      <c r="Y31" s="109" t="e">
        <f>IF(X31="","",VLOOKUP(X31,[6]Base!B41:C58,2))</f>
        <v>#N/A</v>
      </c>
      <c r="Z31" s="112" t="s">
        <v>1035</v>
      </c>
      <c r="AA31" s="113">
        <v>80</v>
      </c>
      <c r="AB31" s="114" t="s">
        <v>0</v>
      </c>
      <c r="AC31" s="109" t="str">
        <f>VLOOKUP(IF(BE31&lt;=1,1,BE31),[6]Base!$C$2:$D$7,2,)</f>
        <v>1. MUY BAJA</v>
      </c>
      <c r="AD31" s="109" t="str">
        <f>VLOOKUP(IF(BF31&lt;=1,1,BF31),[6]Base!$C$2:$D$7,2,)</f>
        <v>1. MUY BAJA</v>
      </c>
      <c r="AE31" s="109" t="str">
        <f t="shared" si="7"/>
        <v>11</v>
      </c>
      <c r="AF31" s="109" t="str">
        <f>VLOOKUP(AE31,[6]Base!$B$47:$C$71,2)</f>
        <v>Aceptable</v>
      </c>
      <c r="AG31" s="109" t="str">
        <f>VLOOKUP(AE31,[6]Base!$B$47:$D$71,3)</f>
        <v>Aceptar o Asumir
Compensar	
Corregir</v>
      </c>
      <c r="AH31" s="109" t="s">
        <v>1036</v>
      </c>
      <c r="AI31" s="115" t="s">
        <v>1037</v>
      </c>
      <c r="AJ31" s="112" t="s">
        <v>1038</v>
      </c>
      <c r="AK31" s="109" t="s">
        <v>1039</v>
      </c>
      <c r="AL31" s="116">
        <v>46022</v>
      </c>
      <c r="AM31" s="24"/>
      <c r="AN31" s="23"/>
      <c r="AO31" s="23"/>
      <c r="AP31" s="23"/>
      <c r="AQ31" s="23"/>
      <c r="AR31" s="23"/>
      <c r="AS31" s="24"/>
      <c r="AT31" s="23"/>
      <c r="AU31" s="23"/>
      <c r="AV31" s="23"/>
      <c r="AW31" s="24"/>
      <c r="AX31" s="23"/>
      <c r="AY31" s="107"/>
      <c r="BC31" s="31" t="str">
        <f t="shared" si="12"/>
        <v>1</v>
      </c>
      <c r="BD31" s="31" t="str">
        <f t="shared" si="13"/>
        <v>1</v>
      </c>
      <c r="BE31" s="31">
        <f>IF(E31=[6]Base!$B$4,[6]Mapa!BC24,(IF(AB31=[6]Base!G$34,[6]Mapa!BC24-2,IF([6]Mapa!AB24=[6]Base!$G$35,[6]Mapa!BC24-1,IF([6]Mapa!AB24=[6]Base!$G$36,[6]Mapa!BC24,1)))))</f>
        <v>0</v>
      </c>
      <c r="BF31" s="31">
        <f>(IF(E31=[6]Base!$G$34,[6]Mapa!BD24-2,IF([6]Mapa!AB24=[6]Base!$G$35,[6]Mapa!BD24-1,IF([6]Mapa!AB24=[6]Base!$G$36,[6]Mapa!BD24,1))))</f>
        <v>0</v>
      </c>
    </row>
    <row r="32" spans="1:258" s="22" customFormat="1" ht="237" customHeight="1" x14ac:dyDescent="0.2">
      <c r="A32" s="28">
        <f>A33+1</f>
        <v>4</v>
      </c>
      <c r="B32" s="109" t="s">
        <v>759</v>
      </c>
      <c r="C32" s="110" t="s">
        <v>1075</v>
      </c>
      <c r="D32" s="111" t="s">
        <v>1029</v>
      </c>
      <c r="E32" s="109" t="s">
        <v>1007</v>
      </c>
      <c r="F32" s="110" t="s">
        <v>1040</v>
      </c>
      <c r="G32" s="109" t="s">
        <v>192</v>
      </c>
      <c r="H32" s="110" t="s">
        <v>1031</v>
      </c>
      <c r="I32" s="109" t="s">
        <v>173</v>
      </c>
      <c r="J32" s="109" t="s">
        <v>173</v>
      </c>
      <c r="K32" s="109" t="s">
        <v>173</v>
      </c>
      <c r="L32" s="109"/>
      <c r="M32" s="109"/>
      <c r="N32" s="109"/>
      <c r="O32" s="109"/>
      <c r="P32" s="109"/>
      <c r="Q32" s="109"/>
      <c r="R32" s="109" t="s">
        <v>1041</v>
      </c>
      <c r="S32" s="112" t="s">
        <v>1042</v>
      </c>
      <c r="T32" s="109" t="s">
        <v>179</v>
      </c>
      <c r="U32" s="109" t="s">
        <v>1022</v>
      </c>
      <c r="V32" s="109" t="s">
        <v>179</v>
      </c>
      <c r="W32" s="109" t="s">
        <v>835</v>
      </c>
      <c r="X32" s="109" t="str">
        <f>CONCATENATE((MID(T32,1,1)),(MID(V32,1,1)))</f>
        <v>22</v>
      </c>
      <c r="Y32" s="109" t="str">
        <f>IF(X32="","",VLOOKUP(X32,[6]Base!B42:C59,2))</f>
        <v>Tolerable</v>
      </c>
      <c r="Z32" s="112" t="s">
        <v>1043</v>
      </c>
      <c r="AA32" s="113">
        <v>90</v>
      </c>
      <c r="AB32" s="114" t="s">
        <v>7</v>
      </c>
      <c r="AC32" s="109" t="str">
        <f>VLOOKUP(IF(BE32&lt;=1,1,BE32),[6]Base!$C$2:$D$7,2,)</f>
        <v>1. MUY BAJA</v>
      </c>
      <c r="AD32" s="109" t="str">
        <f>VLOOKUP(IF(BF32&lt;=1,1,BF32),[6]Base!$C$2:$D$7,2,)</f>
        <v>1. MUY BAJA</v>
      </c>
      <c r="AE32" s="109" t="str">
        <f t="shared" si="7"/>
        <v>11</v>
      </c>
      <c r="AF32" s="109" t="str">
        <f>VLOOKUP(AE32,[6]Base!$B$47:$C$71,2)</f>
        <v>Aceptable</v>
      </c>
      <c r="AG32" s="109" t="str">
        <f>VLOOKUP(AE32,[6]Base!$B$47:$D$71,3)</f>
        <v>Aceptar o Asumir
Compensar	
Corregir</v>
      </c>
      <c r="AH32" s="109" t="s">
        <v>1025</v>
      </c>
      <c r="AI32" s="115" t="s">
        <v>1044</v>
      </c>
      <c r="AJ32" s="112" t="s">
        <v>1045</v>
      </c>
      <c r="AK32" s="109" t="s">
        <v>1017</v>
      </c>
      <c r="AL32" s="116">
        <v>46022</v>
      </c>
      <c r="AM32" s="24"/>
      <c r="AN32" s="23"/>
      <c r="AO32" s="23"/>
      <c r="AP32" s="23"/>
      <c r="AQ32" s="23"/>
      <c r="AR32" s="23"/>
      <c r="AS32" s="24"/>
      <c r="AT32" s="23"/>
      <c r="AU32" s="23"/>
      <c r="AV32" s="23"/>
      <c r="AW32" s="24"/>
      <c r="AX32" s="23"/>
      <c r="AY32" s="107"/>
      <c r="BC32" s="31" t="str">
        <f t="shared" si="12"/>
        <v>2</v>
      </c>
      <c r="BD32" s="31" t="str">
        <f t="shared" si="13"/>
        <v>2</v>
      </c>
      <c r="BE32" s="31">
        <f>IF(E32=[6]Base!$B$4,[6]Mapa!BC25,(IF(AB32=[6]Base!G$34,[6]Mapa!BC25-2,IF([6]Mapa!AB25=[6]Base!$G$35,[6]Mapa!BC25-1,IF([6]Mapa!AB25=[6]Base!$G$36,[6]Mapa!BC25,1)))))</f>
        <v>0</v>
      </c>
      <c r="BF32" s="31">
        <f>(IF(E32=[6]Base!$G$34,[6]Mapa!BD25-2,IF([6]Mapa!AB25=[6]Base!$G$35,[6]Mapa!BD25-1,IF([6]Mapa!AB25=[6]Base!$G$36,[6]Mapa!BD25,1))))</f>
        <v>1</v>
      </c>
    </row>
    <row r="33" spans="1:58" s="22" customFormat="1" ht="237" customHeight="1" x14ac:dyDescent="0.2">
      <c r="A33" s="28">
        <f>A34+1</f>
        <v>3</v>
      </c>
      <c r="B33" s="109" t="s">
        <v>759</v>
      </c>
      <c r="C33" s="110" t="s">
        <v>1075</v>
      </c>
      <c r="D33" s="111" t="s">
        <v>1047</v>
      </c>
      <c r="E33" s="109" t="s">
        <v>1007</v>
      </c>
      <c r="F33" s="110" t="s">
        <v>1067</v>
      </c>
      <c r="G33" s="109" t="s">
        <v>192</v>
      </c>
      <c r="H33" s="110" t="s">
        <v>1009</v>
      </c>
      <c r="I33" s="109" t="s">
        <v>173</v>
      </c>
      <c r="J33" s="109" t="s">
        <v>173</v>
      </c>
      <c r="K33" s="109" t="s">
        <v>173</v>
      </c>
      <c r="L33" s="109"/>
      <c r="M33" s="109" t="s">
        <v>173</v>
      </c>
      <c r="N33" s="109"/>
      <c r="O33" s="109"/>
      <c r="P33" s="109"/>
      <c r="Q33" s="109" t="s">
        <v>173</v>
      </c>
      <c r="R33" s="109" t="s">
        <v>1041</v>
      </c>
      <c r="S33" s="112" t="s">
        <v>1068</v>
      </c>
      <c r="T33" s="109" t="s">
        <v>177</v>
      </c>
      <c r="U33" s="109" t="s">
        <v>1069</v>
      </c>
      <c r="V33" s="109" t="s">
        <v>337</v>
      </c>
      <c r="W33" s="109" t="s">
        <v>1023</v>
      </c>
      <c r="X33" s="109" t="str">
        <f t="shared" ref="X33:X35" si="14">CONCATENATE((MID(T33,1,1)),(MID(V33,1,1)))</f>
        <v>41</v>
      </c>
      <c r="Y33" s="109" t="str">
        <f>IF(X33="","",VLOOKUP(X33,[6]Base!B43:C60,2))</f>
        <v>Importante</v>
      </c>
      <c r="Z33" s="112" t="s">
        <v>1070</v>
      </c>
      <c r="AA33" s="113">
        <v>81.666666666666671</v>
      </c>
      <c r="AB33" s="114" t="s">
        <v>7</v>
      </c>
      <c r="AC33" s="109" t="str">
        <f>VLOOKUP(IF(BE33&lt;=1,1,BE33),[6]Base!$C$2:$D$7,2,)</f>
        <v>2. BAJA</v>
      </c>
      <c r="AD33" s="109" t="str">
        <f>VLOOKUP(IF(BF33&lt;=1,1,BF33),[6]Base!$C$2:$D$7,2,)</f>
        <v>1. MUY BAJA</v>
      </c>
      <c r="AE33" s="109" t="str">
        <f t="shared" si="7"/>
        <v>21</v>
      </c>
      <c r="AF33" s="109" t="str">
        <f>VLOOKUP(AE33,[6]Base!$B$47:$C$71,2)</f>
        <v>Aceptable</v>
      </c>
      <c r="AG33" s="109" t="str">
        <f>VLOOKUP(AE33,[6]Base!$B$47:$D$71,3)</f>
        <v>Aceptar o Asumir
Compensar	
Corregir</v>
      </c>
      <c r="AH33" s="109" t="s">
        <v>1036</v>
      </c>
      <c r="AI33" s="115" t="s">
        <v>1071</v>
      </c>
      <c r="AJ33" s="112" t="s">
        <v>1072</v>
      </c>
      <c r="AK33" s="109" t="s">
        <v>1073</v>
      </c>
      <c r="AL33" s="116">
        <v>46022</v>
      </c>
      <c r="AM33" s="24"/>
      <c r="AN33" s="23"/>
      <c r="AO33" s="23"/>
      <c r="AP33" s="23"/>
      <c r="AQ33" s="23"/>
      <c r="AR33" s="23"/>
      <c r="AS33" s="24"/>
      <c r="AT33" s="23"/>
      <c r="AU33" s="23"/>
      <c r="AV33" s="23"/>
      <c r="AW33" s="24"/>
      <c r="AX33" s="23"/>
      <c r="AY33" s="107"/>
      <c r="BC33" s="31" t="str">
        <f t="shared" si="12"/>
        <v>4</v>
      </c>
      <c r="BD33" s="31" t="str">
        <f t="shared" si="13"/>
        <v>1</v>
      </c>
      <c r="BE33" s="31">
        <f>IF(E33=[6]Base!$B$4,[6]Mapa!BC26,(IF(AB33=[6]Base!G$34,[6]Mapa!BC26-2,IF([6]Mapa!AB26=[6]Base!$G$35,[6]Mapa!BC26-1,IF([6]Mapa!AB26=[6]Base!$G$36,[6]Mapa!BC26,1)))))</f>
        <v>2</v>
      </c>
      <c r="BF33" s="31">
        <f>(IF(E33=[6]Base!$G$34,[6]Mapa!BD26-2,IF([6]Mapa!AB26=[6]Base!$G$35,[6]Mapa!BD26-1,IF([6]Mapa!AB26=[6]Base!$G$36,[6]Mapa!BD26,1))))</f>
        <v>1</v>
      </c>
    </row>
    <row r="34" spans="1:58" s="22" customFormat="1" ht="237" customHeight="1" x14ac:dyDescent="0.2">
      <c r="A34" s="28">
        <f t="shared" ref="A34" si="15">A35+1</f>
        <v>2</v>
      </c>
      <c r="B34" s="109" t="s">
        <v>759</v>
      </c>
      <c r="C34" s="110" t="s">
        <v>1075</v>
      </c>
      <c r="D34" s="111" t="s">
        <v>1047</v>
      </c>
      <c r="E34" s="109" t="s">
        <v>1007</v>
      </c>
      <c r="F34" s="110" t="s">
        <v>1048</v>
      </c>
      <c r="G34" s="109" t="s">
        <v>192</v>
      </c>
      <c r="H34" s="110" t="s">
        <v>1049</v>
      </c>
      <c r="I34" s="109" t="s">
        <v>173</v>
      </c>
      <c r="J34" s="109"/>
      <c r="K34" s="109" t="s">
        <v>173</v>
      </c>
      <c r="L34" s="109"/>
      <c r="M34" s="109" t="s">
        <v>173</v>
      </c>
      <c r="N34" s="109"/>
      <c r="O34" s="109"/>
      <c r="P34" s="109"/>
      <c r="Q34" s="109" t="s">
        <v>173</v>
      </c>
      <c r="R34" s="109" t="s">
        <v>1041</v>
      </c>
      <c r="S34" s="112" t="s">
        <v>1050</v>
      </c>
      <c r="T34" s="109" t="s">
        <v>337</v>
      </c>
      <c r="U34" s="109" t="s">
        <v>1034</v>
      </c>
      <c r="V34" s="109" t="s">
        <v>337</v>
      </c>
      <c r="W34" s="109" t="s">
        <v>1023</v>
      </c>
      <c r="X34" s="109" t="str">
        <f t="shared" si="14"/>
        <v>11</v>
      </c>
      <c r="Y34" s="109" t="str">
        <f>IF(X34="","",VLOOKUP(X34,[6]Base!B44:C61,2))</f>
        <v>Aceptable</v>
      </c>
      <c r="Z34" s="112" t="s">
        <v>1051</v>
      </c>
      <c r="AA34" s="113">
        <v>82.5</v>
      </c>
      <c r="AB34" s="114" t="s">
        <v>7</v>
      </c>
      <c r="AC34" s="109" t="str">
        <f>VLOOKUP(IF(BE34&lt;=1,1,BE34),[6]Base!$C$2:$D$7,2,)</f>
        <v>1. MUY BAJA</v>
      </c>
      <c r="AD34" s="109" t="str">
        <f>VLOOKUP(IF(BF34&lt;=1,1,BF34),[6]Base!$C$2:$D$7,2,)</f>
        <v>1. MUY BAJA</v>
      </c>
      <c r="AE34" s="109" t="str">
        <f t="shared" si="7"/>
        <v>11</v>
      </c>
      <c r="AF34" s="109" t="str">
        <f>VLOOKUP(AE34,[6]Base!$B$47:$C$71,2)</f>
        <v>Aceptable</v>
      </c>
      <c r="AG34" s="109" t="str">
        <f>VLOOKUP(AE34,[6]Base!$B$47:$D$71,3)</f>
        <v>Aceptar o Asumir
Compensar	
Corregir</v>
      </c>
      <c r="AH34" s="109" t="s">
        <v>1014</v>
      </c>
      <c r="AI34" s="115" t="s">
        <v>1052</v>
      </c>
      <c r="AJ34" s="112" t="s">
        <v>1053</v>
      </c>
      <c r="AK34" s="109" t="s">
        <v>1039</v>
      </c>
      <c r="AL34" s="116">
        <v>46022</v>
      </c>
      <c r="AM34" s="24"/>
      <c r="AN34" s="23"/>
      <c r="AO34" s="23"/>
      <c r="AP34" s="23"/>
      <c r="AQ34" s="23"/>
      <c r="AR34" s="23"/>
      <c r="AS34" s="24"/>
      <c r="AT34" s="23"/>
      <c r="AU34" s="23"/>
      <c r="AV34" s="23"/>
      <c r="AW34" s="24"/>
      <c r="AX34" s="23"/>
      <c r="AY34" s="107"/>
      <c r="BC34" s="31" t="str">
        <f t="shared" si="12"/>
        <v>1</v>
      </c>
      <c r="BD34" s="31" t="str">
        <f t="shared" si="13"/>
        <v>1</v>
      </c>
      <c r="BE34" s="31">
        <f>IF(E34=[6]Base!$B$4,[6]Mapa!BC27,(IF(AB34=[6]Base!G$34,[6]Mapa!BC27-2,IF([6]Mapa!AB27=[6]Base!$G$35,[6]Mapa!BC27-1,IF([6]Mapa!AB27=[6]Base!$G$36,[6]Mapa!BC27,1)))))</f>
        <v>-1</v>
      </c>
      <c r="BF34" s="31">
        <f>(IF(E34=[6]Base!$G$34,[6]Mapa!BD27-2,IF([6]Mapa!AB27=[6]Base!$G$35,[6]Mapa!BD27-1,IF([6]Mapa!AB27=[6]Base!$G$36,[6]Mapa!BD27,1))))</f>
        <v>1</v>
      </c>
    </row>
    <row r="35" spans="1:58" s="22" customFormat="1" ht="237" customHeight="1" x14ac:dyDescent="0.2">
      <c r="A35" s="28">
        <v>1</v>
      </c>
      <c r="B35" s="109" t="s">
        <v>759</v>
      </c>
      <c r="C35" s="110" t="s">
        <v>1075</v>
      </c>
      <c r="D35" s="111" t="s">
        <v>1047</v>
      </c>
      <c r="E35" s="109" t="s">
        <v>1007</v>
      </c>
      <c r="F35" s="110" t="s">
        <v>1054</v>
      </c>
      <c r="G35" s="109" t="s">
        <v>192</v>
      </c>
      <c r="H35" s="110" t="s">
        <v>1009</v>
      </c>
      <c r="I35" s="109" t="s">
        <v>173</v>
      </c>
      <c r="J35" s="109"/>
      <c r="K35" s="109" t="s">
        <v>173</v>
      </c>
      <c r="L35" s="109"/>
      <c r="M35" s="109" t="s">
        <v>173</v>
      </c>
      <c r="N35" s="109"/>
      <c r="O35" s="109"/>
      <c r="P35" s="109"/>
      <c r="Q35" s="109" t="s">
        <v>173</v>
      </c>
      <c r="R35" s="109" t="s">
        <v>1055</v>
      </c>
      <c r="S35" s="112" t="s">
        <v>1056</v>
      </c>
      <c r="T35" s="109" t="s">
        <v>179</v>
      </c>
      <c r="U35" s="109" t="s">
        <v>1022</v>
      </c>
      <c r="V35" s="109" t="s">
        <v>179</v>
      </c>
      <c r="W35" s="109" t="s">
        <v>835</v>
      </c>
      <c r="X35" s="109" t="str">
        <f t="shared" si="14"/>
        <v>22</v>
      </c>
      <c r="Y35" s="109" t="str">
        <f>IF(X35="","",VLOOKUP(X35,[6]Base!B45:C62,2))</f>
        <v>Tolerable</v>
      </c>
      <c r="Z35" s="112" t="s">
        <v>1057</v>
      </c>
      <c r="AA35" s="113">
        <v>80</v>
      </c>
      <c r="AB35" s="114" t="s">
        <v>0</v>
      </c>
      <c r="AC35" s="109" t="str">
        <f>VLOOKUP(IF(BE35&lt;=1,1,BE35),[6]Base!$C$2:$D$7,2,)</f>
        <v>1. MUY BAJA</v>
      </c>
      <c r="AD35" s="109" t="str">
        <f>VLOOKUP(IF(BF35&lt;=1,1,BF35),[6]Base!$C$2:$D$7,2,)</f>
        <v>1. MUY BAJA</v>
      </c>
      <c r="AE35" s="109" t="str">
        <f t="shared" si="7"/>
        <v>11</v>
      </c>
      <c r="AF35" s="109" t="str">
        <f>VLOOKUP(AE35,[6]Base!$B$47:$C$71,2)</f>
        <v>Aceptable</v>
      </c>
      <c r="AG35" s="109" t="str">
        <f>VLOOKUP(AE35,[6]Base!$B$47:$D$71,3)</f>
        <v>Aceptar o Asumir
Compensar	
Corregir</v>
      </c>
      <c r="AH35" s="109" t="s">
        <v>1014</v>
      </c>
      <c r="AI35" s="115" t="s">
        <v>1058</v>
      </c>
      <c r="AJ35" s="112" t="s">
        <v>1059</v>
      </c>
      <c r="AK35" s="109" t="s">
        <v>1060</v>
      </c>
      <c r="AL35" s="116">
        <v>46022</v>
      </c>
      <c r="AM35" s="24"/>
      <c r="AN35" s="23"/>
      <c r="AO35" s="23"/>
      <c r="AP35" s="23"/>
      <c r="AQ35" s="23"/>
      <c r="AR35" s="23"/>
      <c r="AS35" s="24"/>
      <c r="AT35" s="23"/>
      <c r="AU35" s="23"/>
      <c r="AV35" s="23"/>
      <c r="AW35" s="24"/>
      <c r="AX35" s="23"/>
      <c r="AY35" s="107"/>
      <c r="BC35" s="31" t="str">
        <f t="shared" si="12"/>
        <v>2</v>
      </c>
      <c r="BD35" s="31" t="str">
        <f t="shared" si="13"/>
        <v>2</v>
      </c>
      <c r="BE35" s="31">
        <f>IF(E35=[6]Base!$B$4,[6]Mapa!BC28,(IF(AB35=[6]Base!G$34,[6]Mapa!BC28-2,IF([6]Mapa!AB28=[6]Base!$G$35,[6]Mapa!BC28-1,IF([6]Mapa!AB28=[6]Base!$G$36,[6]Mapa!BC28,1)))))</f>
        <v>1</v>
      </c>
      <c r="BF35" s="31">
        <f>(IF(E35=[6]Base!$G$34,[6]Mapa!BD28-2,IF([6]Mapa!AB28=[6]Base!$G$35,[6]Mapa!BD28-1,IF([6]Mapa!AB28=[6]Base!$G$36,[6]Mapa!BD28,1))))</f>
        <v>1</v>
      </c>
    </row>
    <row r="36" spans="1:58" s="22" customFormat="1" ht="237" customHeight="1" x14ac:dyDescent="0.2">
      <c r="A36" s="28">
        <f t="shared" ref="A36:A64" si="16">A37+1</f>
        <v>30</v>
      </c>
      <c r="B36" s="11" t="s">
        <v>759</v>
      </c>
      <c r="C36" s="20" t="s">
        <v>760</v>
      </c>
      <c r="D36" s="21" t="s">
        <v>761</v>
      </c>
      <c r="E36" s="11" t="s">
        <v>193</v>
      </c>
      <c r="F36" s="20" t="s">
        <v>762</v>
      </c>
      <c r="G36" s="11" t="s">
        <v>763</v>
      </c>
      <c r="H36" s="11" t="s">
        <v>764</v>
      </c>
      <c r="I36" s="11"/>
      <c r="J36" s="11" t="s">
        <v>173</v>
      </c>
      <c r="K36" s="11"/>
      <c r="L36" s="11"/>
      <c r="M36" s="11"/>
      <c r="N36" s="11"/>
      <c r="O36" s="11"/>
      <c r="P36" s="11"/>
      <c r="Q36" s="11"/>
      <c r="R36" s="11"/>
      <c r="S36" s="17" t="s">
        <v>765</v>
      </c>
      <c r="T36" s="11" t="s">
        <v>172</v>
      </c>
      <c r="U36" s="11" t="s">
        <v>766</v>
      </c>
      <c r="V36" s="11" t="s">
        <v>172</v>
      </c>
      <c r="W36" s="11" t="s">
        <v>767</v>
      </c>
      <c r="X36" s="27" t="str">
        <f t="shared" ref="X36:X65" si="17">CONCATENATE((MID(T36,1,1)),(MID(V36,1,1)))</f>
        <v>33</v>
      </c>
      <c r="Y36" s="27" t="str">
        <f>IF(X36="","",VLOOKUP(X36,[7]Base!$B$47:$D$71,2))</f>
        <v>Tolerable</v>
      </c>
      <c r="Z36" s="26" t="s">
        <v>768</v>
      </c>
      <c r="AA36" s="3">
        <v>80</v>
      </c>
      <c r="AB36" s="19" t="s">
        <v>0</v>
      </c>
      <c r="AC36" s="27" t="str">
        <f>VLOOKUP(IF(BE36&lt;=1,1,BE36),[7]Base!$C$2:$D$7,2,)</f>
        <v>1. MUY BAJA</v>
      </c>
      <c r="AD36" s="27" t="str">
        <f>VLOOKUP(IF(BF36&lt;=1,1,BF36),[7]Base!$C$2:$D$7,2,)</f>
        <v>1. MUY BAJA</v>
      </c>
      <c r="AE36" s="27" t="str">
        <f t="shared" ref="AE36:AE65" si="18">CONCATENATE(IF(BE36&lt;=1,1,BE36),IF(BF36&lt;=1,1,BF36))</f>
        <v>11</v>
      </c>
      <c r="AF36" s="27" t="str">
        <f>VLOOKUP(AE36,[7]Base!$B$47:$C$71,2)</f>
        <v>Aceptable</v>
      </c>
      <c r="AG36" s="27" t="str">
        <f>VLOOKUP(AE36,[7]Base!$B$47:$D$71,3)</f>
        <v>Aceptar o Asumir
Compensar	
Corregir
Aprovechar (solo impacto ambiental positivo)</v>
      </c>
      <c r="AH36" s="11" t="s">
        <v>187</v>
      </c>
      <c r="AI36" s="26" t="s">
        <v>769</v>
      </c>
      <c r="AJ36" s="26" t="s">
        <v>770</v>
      </c>
      <c r="AK36" s="26" t="s">
        <v>771</v>
      </c>
      <c r="AL36" s="16">
        <v>46022</v>
      </c>
      <c r="AM36" s="24"/>
      <c r="AN36" s="23"/>
      <c r="AO36" s="23"/>
      <c r="AP36" s="23"/>
      <c r="AQ36" s="23"/>
      <c r="AR36" s="23"/>
      <c r="AS36" s="24"/>
      <c r="AT36" s="23"/>
      <c r="AU36" s="23"/>
      <c r="AV36" s="23"/>
      <c r="AW36" s="24"/>
      <c r="AX36" s="23"/>
      <c r="AY36" s="23"/>
      <c r="BC36" s="18" t="str">
        <f t="shared" ref="BC36:BC65" si="19">MID(T36,1,1)</f>
        <v>3</v>
      </c>
      <c r="BD36" s="18" t="str">
        <f t="shared" ref="BD36:BD65" si="20">MID(V36,1,1)</f>
        <v>3</v>
      </c>
      <c r="BE36" s="18">
        <f>IF(E36=[7]Base!$B$4,[7]Mapa!BC4,(IF(AB36=[7]Base!G$34,[7]Mapa!BC4-2,IF([7]Mapa!AB4=[7]Base!$G$35,[7]Mapa!BC4-1,IF([7]Mapa!AB4=[7]Base!$G$36,[7]Mapa!BC4,1)))))</f>
        <v>1</v>
      </c>
      <c r="BF36" s="18">
        <f>(IF(E36=[7]Base!$G$34,[7]Mapa!BD4-2,IF([7]Mapa!AB4=[7]Base!$G$35,[7]Mapa!BD4-1,IF([7]Mapa!AB4=[7]Base!$G$36,[7]Mapa!BD4,1))))</f>
        <v>1</v>
      </c>
    </row>
    <row r="37" spans="1:58" s="22" customFormat="1" ht="237" customHeight="1" x14ac:dyDescent="0.2">
      <c r="A37" s="28">
        <f t="shared" si="16"/>
        <v>29</v>
      </c>
      <c r="B37" s="11" t="s">
        <v>759</v>
      </c>
      <c r="C37" s="20" t="s">
        <v>760</v>
      </c>
      <c r="D37" s="21" t="s">
        <v>772</v>
      </c>
      <c r="E37" s="11" t="s">
        <v>193</v>
      </c>
      <c r="F37" s="20" t="s">
        <v>773</v>
      </c>
      <c r="G37" s="11" t="s">
        <v>763</v>
      </c>
      <c r="H37" s="11" t="s">
        <v>774</v>
      </c>
      <c r="I37" s="11"/>
      <c r="J37" s="11" t="s">
        <v>173</v>
      </c>
      <c r="K37" s="11"/>
      <c r="L37" s="11"/>
      <c r="M37" s="11"/>
      <c r="N37" s="11"/>
      <c r="O37" s="11"/>
      <c r="P37" s="11"/>
      <c r="Q37" s="11"/>
      <c r="R37" s="11"/>
      <c r="S37" s="17" t="s">
        <v>775</v>
      </c>
      <c r="T37" s="11" t="s">
        <v>177</v>
      </c>
      <c r="U37" s="11" t="s">
        <v>776</v>
      </c>
      <c r="V37" s="11" t="s">
        <v>177</v>
      </c>
      <c r="W37" s="11" t="s">
        <v>777</v>
      </c>
      <c r="X37" s="27" t="str">
        <f t="shared" si="17"/>
        <v>44</v>
      </c>
      <c r="Y37" s="27" t="str">
        <f>IF(X37="","",VLOOKUP(X37,[7]Base!$B$47:$D$71,2))</f>
        <v>Importante</v>
      </c>
      <c r="Z37" s="26" t="s">
        <v>778</v>
      </c>
      <c r="AA37" s="3">
        <v>80</v>
      </c>
      <c r="AB37" s="19" t="s">
        <v>0</v>
      </c>
      <c r="AC37" s="27" t="str">
        <f>VLOOKUP(IF(BE37&lt;=1,1,BE37),[7]Base!$C$2:$D$7,2,)</f>
        <v>3. MODERADA</v>
      </c>
      <c r="AD37" s="27" t="str">
        <f>VLOOKUP(IF(BF37&lt;=1,1,BF37),[7]Base!$C$2:$D$7,2,)</f>
        <v>3. MODERADA</v>
      </c>
      <c r="AE37" s="27" t="str">
        <f t="shared" si="18"/>
        <v>33</v>
      </c>
      <c r="AF37" s="27" t="str">
        <f>VLOOKUP(AE37,[7]Base!$B$47:$C$71,2)</f>
        <v>Tolerable</v>
      </c>
      <c r="AG37" s="27" t="str">
        <f>VLOOKUP(AE37,[7]Base!$B$47:$D$71,3)</f>
        <v>Reducir-Controles Administrativos	
Reducir-Controles de Ingeniería	
Reducir- Uso de EPP Elementos de protección Personal	
Reducir o Mitigar
Aceptar o Asumir
Compensar	
Corregir
Aprovechar (solo impacto ambiental positivo)</v>
      </c>
      <c r="AH37" s="11" t="s">
        <v>187</v>
      </c>
      <c r="AI37" s="26" t="s">
        <v>779</v>
      </c>
      <c r="AJ37" s="26" t="s">
        <v>780</v>
      </c>
      <c r="AK37" s="26" t="s">
        <v>771</v>
      </c>
      <c r="AL37" s="16">
        <v>46022</v>
      </c>
      <c r="AM37" s="24"/>
      <c r="AN37" s="23"/>
      <c r="AO37" s="23"/>
      <c r="AP37" s="23"/>
      <c r="AQ37" s="23"/>
      <c r="AR37" s="23"/>
      <c r="AS37" s="24"/>
      <c r="AT37" s="23"/>
      <c r="AU37" s="23"/>
      <c r="AV37" s="23"/>
      <c r="AW37" s="24"/>
      <c r="AX37" s="23"/>
      <c r="AY37" s="23"/>
      <c r="BC37" s="18" t="str">
        <f t="shared" si="19"/>
        <v>4</v>
      </c>
      <c r="BD37" s="18" t="str">
        <f t="shared" si="20"/>
        <v>4</v>
      </c>
      <c r="BE37" s="18">
        <f>IF(E37=[7]Base!$B$4,[7]Mapa!BC5,(IF(AB37=[7]Base!G$34,[7]Mapa!BC5-2,IF([7]Mapa!AB5=[7]Base!$G$35,[7]Mapa!BC5-1,IF([7]Mapa!AB5=[7]Base!$G$36,[7]Mapa!BC5,1)))))</f>
        <v>3</v>
      </c>
      <c r="BF37" s="18">
        <f>(IF(E37=[7]Base!$G$34,[7]Mapa!BD5-2,IF([7]Mapa!AB5=[7]Base!$G$35,[7]Mapa!BD5-1,IF([7]Mapa!AB5=[7]Base!$G$36,[7]Mapa!BD5,1))))</f>
        <v>3</v>
      </c>
    </row>
    <row r="38" spans="1:58" s="22" customFormat="1" ht="237" customHeight="1" x14ac:dyDescent="0.2">
      <c r="A38" s="28">
        <f t="shared" si="16"/>
        <v>28</v>
      </c>
      <c r="B38" s="11" t="s">
        <v>759</v>
      </c>
      <c r="C38" s="20" t="s">
        <v>760</v>
      </c>
      <c r="D38" s="21" t="s">
        <v>781</v>
      </c>
      <c r="E38" s="11" t="s">
        <v>193</v>
      </c>
      <c r="F38" s="20" t="s">
        <v>782</v>
      </c>
      <c r="G38" s="11" t="s">
        <v>763</v>
      </c>
      <c r="H38" s="11" t="s">
        <v>783</v>
      </c>
      <c r="I38" s="11"/>
      <c r="J38" s="11" t="s">
        <v>173</v>
      </c>
      <c r="K38" s="11"/>
      <c r="L38" s="11"/>
      <c r="M38" s="11"/>
      <c r="N38" s="11"/>
      <c r="O38" s="11"/>
      <c r="P38" s="11"/>
      <c r="Q38" s="11"/>
      <c r="R38" s="11"/>
      <c r="S38" s="17" t="s">
        <v>784</v>
      </c>
      <c r="T38" s="11" t="s">
        <v>177</v>
      </c>
      <c r="U38" s="11" t="s">
        <v>776</v>
      </c>
      <c r="V38" s="11" t="s">
        <v>177</v>
      </c>
      <c r="W38" s="11" t="s">
        <v>777</v>
      </c>
      <c r="X38" s="27" t="str">
        <f t="shared" si="17"/>
        <v>44</v>
      </c>
      <c r="Y38" s="27" t="str">
        <f>IF(X38="","",VLOOKUP(X38,[7]Base!$B$47:$D$71,2))</f>
        <v>Importante</v>
      </c>
      <c r="Z38" s="26" t="s">
        <v>785</v>
      </c>
      <c r="AA38" s="3">
        <v>80</v>
      </c>
      <c r="AB38" s="19" t="s">
        <v>0</v>
      </c>
      <c r="AC38" s="27" t="str">
        <f>VLOOKUP(IF(BE38&lt;=1,1,BE38),[7]Base!$C$2:$D$7,2,)</f>
        <v>2. BAJA</v>
      </c>
      <c r="AD38" s="27" t="str">
        <f>VLOOKUP(IF(BF38&lt;=1,1,BF38),[7]Base!$C$2:$D$7,2,)</f>
        <v>2. BAJA</v>
      </c>
      <c r="AE38" s="27" t="str">
        <f t="shared" si="18"/>
        <v>22</v>
      </c>
      <c r="AF38" s="27" t="str">
        <f>VLOOKUP(AE38,[7]Base!$B$47:$C$71,2)</f>
        <v>Tolerable</v>
      </c>
      <c r="AG38" s="27" t="str">
        <f>VLOOKUP(AE38,[7]Base!$B$47:$D$71,3)</f>
        <v>Reducir-Controles Administrativos	
Reducir-Controles de Ingeniería	
Reducir- Uso de EPP Elementos de protección Personal	
Reducir o Mitigar
Aceptar o Asumir
Compensar	
Corregir
Aprovechar (solo impacto ambiental positivo)</v>
      </c>
      <c r="AH38" s="11" t="s">
        <v>187</v>
      </c>
      <c r="AI38" s="26" t="s">
        <v>786</v>
      </c>
      <c r="AJ38" s="25" t="s">
        <v>787</v>
      </c>
      <c r="AK38" s="26" t="s">
        <v>771</v>
      </c>
      <c r="AL38" s="16">
        <v>46022</v>
      </c>
      <c r="AM38" s="24"/>
      <c r="AN38" s="23"/>
      <c r="AO38" s="23"/>
      <c r="AP38" s="23"/>
      <c r="AQ38" s="23"/>
      <c r="AR38" s="23"/>
      <c r="AS38" s="24"/>
      <c r="AT38" s="23"/>
      <c r="AU38" s="23"/>
      <c r="AV38" s="23"/>
      <c r="AW38" s="24"/>
      <c r="AX38" s="23"/>
      <c r="AY38" s="23"/>
      <c r="BC38" s="18" t="str">
        <f t="shared" si="19"/>
        <v>4</v>
      </c>
      <c r="BD38" s="18" t="str">
        <f t="shared" si="20"/>
        <v>4</v>
      </c>
      <c r="BE38" s="18">
        <f>IF(E38=[7]Base!$B$4,[7]Mapa!BC6,(IF(AB38=[7]Base!G$34,[7]Mapa!BC6-2,IF([7]Mapa!AB6=[7]Base!$G$35,[7]Mapa!BC6-1,IF([7]Mapa!AB6=[7]Base!$G$36,[7]Mapa!BC6,1)))))</f>
        <v>2</v>
      </c>
      <c r="BF38" s="18">
        <f>(IF(E38=[7]Base!$G$34,[7]Mapa!BD6-2,IF([7]Mapa!AB6=[7]Base!$G$35,[7]Mapa!BD6-1,IF([7]Mapa!AB6=[7]Base!$G$36,[7]Mapa!BD6,1))))</f>
        <v>2</v>
      </c>
    </row>
    <row r="39" spans="1:58" s="22" customFormat="1" ht="237" customHeight="1" x14ac:dyDescent="0.2">
      <c r="A39" s="28">
        <f t="shared" si="16"/>
        <v>27</v>
      </c>
      <c r="B39" s="11" t="s">
        <v>759</v>
      </c>
      <c r="C39" s="20" t="s">
        <v>788</v>
      </c>
      <c r="D39" s="21" t="s">
        <v>789</v>
      </c>
      <c r="E39" s="11" t="s">
        <v>193</v>
      </c>
      <c r="F39" s="20" t="s">
        <v>790</v>
      </c>
      <c r="G39" s="11" t="s">
        <v>763</v>
      </c>
      <c r="H39" s="11"/>
      <c r="I39" s="11"/>
      <c r="J39" s="11" t="s">
        <v>173</v>
      </c>
      <c r="K39" s="11"/>
      <c r="L39" s="11"/>
      <c r="M39" s="11"/>
      <c r="N39" s="11"/>
      <c r="O39" s="11"/>
      <c r="P39" s="11"/>
      <c r="Q39" s="11"/>
      <c r="R39" s="11"/>
      <c r="S39" s="17" t="s">
        <v>791</v>
      </c>
      <c r="T39" s="11" t="s">
        <v>172</v>
      </c>
      <c r="U39" s="11" t="s">
        <v>766</v>
      </c>
      <c r="V39" s="11" t="s">
        <v>172</v>
      </c>
      <c r="W39" s="11" t="s">
        <v>767</v>
      </c>
      <c r="X39" s="27" t="str">
        <f t="shared" si="17"/>
        <v>33</v>
      </c>
      <c r="Y39" s="27" t="str">
        <f>IF(X39="","",VLOOKUP(X39,[7]Base!$B$47:$D$71,2))</f>
        <v>Tolerable</v>
      </c>
      <c r="Z39" s="26" t="s">
        <v>792</v>
      </c>
      <c r="AA39" s="3" t="s">
        <v>603</v>
      </c>
      <c r="AB39" s="19" t="s">
        <v>603</v>
      </c>
      <c r="AC39" s="27" t="str">
        <f>VLOOKUP(IF(BE39&lt;=1,1,BE39),[7]Base!$C$2:$D$7,2,)</f>
        <v>3. MODERADA</v>
      </c>
      <c r="AD39" s="27" t="str">
        <f>VLOOKUP(IF(BF39&lt;=1,1,BF39),[7]Base!$C$2:$D$7,2,)</f>
        <v>3. MODERADA</v>
      </c>
      <c r="AE39" s="27" t="str">
        <f t="shared" si="18"/>
        <v>33</v>
      </c>
      <c r="AF39" s="27" t="str">
        <f>VLOOKUP(AE39,[7]Base!$B$47:$C$71,2)</f>
        <v>Tolerable</v>
      </c>
      <c r="AG39" s="27" t="str">
        <f>VLOOKUP(AE39,[7]Base!$B$47:$D$71,3)</f>
        <v>Reducir-Controles Administrativos	
Reducir-Controles de Ingeniería	
Reducir- Uso de EPP Elementos de protección Personal	
Reducir o Mitigar
Aceptar o Asumir
Compensar	
Corregir
Aprovechar (solo impacto ambiental positivo)</v>
      </c>
      <c r="AH39" s="11" t="s">
        <v>189</v>
      </c>
      <c r="AI39" s="26" t="s">
        <v>793</v>
      </c>
      <c r="AJ39" s="25" t="s">
        <v>794</v>
      </c>
      <c r="AK39" s="26" t="s">
        <v>771</v>
      </c>
      <c r="AL39" s="16">
        <v>46022</v>
      </c>
      <c r="AM39" s="24"/>
      <c r="AN39" s="23"/>
      <c r="AO39" s="23"/>
      <c r="AP39" s="23"/>
      <c r="AQ39" s="23"/>
      <c r="AR39" s="23"/>
      <c r="AS39" s="24"/>
      <c r="AT39" s="23"/>
      <c r="AU39" s="23"/>
      <c r="AV39" s="23"/>
      <c r="AW39" s="24"/>
      <c r="AX39" s="23"/>
      <c r="AY39" s="23"/>
      <c r="BC39" s="18" t="str">
        <f t="shared" si="19"/>
        <v>3</v>
      </c>
      <c r="BD39" s="18" t="str">
        <f t="shared" si="20"/>
        <v>3</v>
      </c>
      <c r="BE39" s="18">
        <f>IF(E39=[7]Base!$B$4,[7]Mapa!BC7,(IF(AB39=[7]Base!G$34,[7]Mapa!BC7-2,IF([7]Mapa!AB7=[7]Base!$G$35,[7]Mapa!BC7-1,IF([7]Mapa!AB7=[7]Base!$G$36,[7]Mapa!BC7,1)))))</f>
        <v>3</v>
      </c>
      <c r="BF39" s="18">
        <f>(IF(E39=[7]Base!$G$34,[7]Mapa!BD7-2,IF([7]Mapa!AB7=[7]Base!$G$35,[7]Mapa!BD7-1,IF([7]Mapa!AB7=[7]Base!$G$36,[7]Mapa!BD7,1))))</f>
        <v>3</v>
      </c>
    </row>
    <row r="40" spans="1:58" s="22" customFormat="1" ht="237" customHeight="1" x14ac:dyDescent="0.2">
      <c r="A40" s="28">
        <f t="shared" si="16"/>
        <v>26</v>
      </c>
      <c r="B40" s="11" t="s">
        <v>759</v>
      </c>
      <c r="C40" s="20" t="s">
        <v>788</v>
      </c>
      <c r="D40" s="21" t="s">
        <v>795</v>
      </c>
      <c r="E40" s="11" t="s">
        <v>193</v>
      </c>
      <c r="F40" s="20" t="s">
        <v>796</v>
      </c>
      <c r="G40" s="11" t="s">
        <v>763</v>
      </c>
      <c r="H40" s="11" t="s">
        <v>797</v>
      </c>
      <c r="I40" s="11"/>
      <c r="J40" s="11" t="s">
        <v>173</v>
      </c>
      <c r="K40" s="11"/>
      <c r="L40" s="11"/>
      <c r="M40" s="11"/>
      <c r="N40" s="11"/>
      <c r="O40" s="11"/>
      <c r="P40" s="11"/>
      <c r="Q40" s="11"/>
      <c r="R40" s="11"/>
      <c r="S40" s="17" t="s">
        <v>798</v>
      </c>
      <c r="T40" s="11" t="s">
        <v>172</v>
      </c>
      <c r="U40" s="11" t="s">
        <v>766</v>
      </c>
      <c r="V40" s="11" t="s">
        <v>172</v>
      </c>
      <c r="W40" s="11" t="s">
        <v>767</v>
      </c>
      <c r="X40" s="27" t="str">
        <f t="shared" si="17"/>
        <v>33</v>
      </c>
      <c r="Y40" s="27" t="str">
        <f>IF(X40="","",VLOOKUP(X40,[7]Base!$B$47:$D$71,2))</f>
        <v>Tolerable</v>
      </c>
      <c r="Z40" s="26" t="s">
        <v>799</v>
      </c>
      <c r="AA40" s="3">
        <v>80</v>
      </c>
      <c r="AB40" s="19" t="s">
        <v>603</v>
      </c>
      <c r="AC40" s="27" t="str">
        <f>VLOOKUP(IF(BE40&lt;=1,1,BE40),[7]Base!$C$2:$D$7,2,)</f>
        <v>3. MODERADA</v>
      </c>
      <c r="AD40" s="27" t="str">
        <f>VLOOKUP(IF(BF40&lt;=1,1,BF40),[7]Base!$C$2:$D$7,2,)</f>
        <v>3. MODERADA</v>
      </c>
      <c r="AE40" s="27" t="str">
        <f t="shared" si="18"/>
        <v>33</v>
      </c>
      <c r="AF40" s="27" t="str">
        <f>VLOOKUP(AE40,[7]Base!$B$47:$C$71,2)</f>
        <v>Tolerable</v>
      </c>
      <c r="AG40" s="27" t="str">
        <f>VLOOKUP(AE40,[7]Base!$B$47:$D$71,3)</f>
        <v>Reducir-Controles Administrativos	
Reducir-Controles de Ingeniería	
Reducir- Uso de EPP Elementos de protección Personal	
Reducir o Mitigar
Aceptar o Asumir
Compensar	
Corregir
Aprovechar (solo impacto ambiental positivo)</v>
      </c>
      <c r="AH40" s="11" t="s">
        <v>189</v>
      </c>
      <c r="AI40" s="26" t="s">
        <v>793</v>
      </c>
      <c r="AJ40" s="25" t="s">
        <v>794</v>
      </c>
      <c r="AK40" s="26" t="s">
        <v>771</v>
      </c>
      <c r="AL40" s="16">
        <v>46022</v>
      </c>
      <c r="AM40" s="24"/>
      <c r="AN40" s="23"/>
      <c r="AO40" s="23"/>
      <c r="AP40" s="23"/>
      <c r="AQ40" s="23"/>
      <c r="AR40" s="23"/>
      <c r="AS40" s="24"/>
      <c r="AT40" s="23"/>
      <c r="AU40" s="23"/>
      <c r="AV40" s="23"/>
      <c r="AW40" s="24"/>
      <c r="AX40" s="23"/>
      <c r="AY40" s="23"/>
      <c r="BC40" s="18" t="str">
        <f t="shared" si="19"/>
        <v>3</v>
      </c>
      <c r="BD40" s="18" t="str">
        <f t="shared" si="20"/>
        <v>3</v>
      </c>
      <c r="BE40" s="18">
        <f>IF(E40=[7]Base!$B$4,[7]Mapa!BC8,(IF(AB40=[7]Base!G$34,[7]Mapa!BC8-2,IF([7]Mapa!AB8=[7]Base!$G$35,[7]Mapa!BC8-1,IF([7]Mapa!AB8=[7]Base!$G$36,[7]Mapa!BC8,1)))))</f>
        <v>3</v>
      </c>
      <c r="BF40" s="18">
        <f>(IF(E40=[7]Base!$G$34,[7]Mapa!BD8-2,IF([7]Mapa!AB8=[7]Base!$G$35,[7]Mapa!BD8-1,IF([7]Mapa!AB8=[7]Base!$G$36,[7]Mapa!BD8,1))))</f>
        <v>3</v>
      </c>
    </row>
    <row r="41" spans="1:58" s="22" customFormat="1" ht="237" customHeight="1" x14ac:dyDescent="0.2">
      <c r="A41" s="28">
        <f t="shared" si="16"/>
        <v>25</v>
      </c>
      <c r="B41" s="11" t="s">
        <v>759</v>
      </c>
      <c r="C41" s="20" t="s">
        <v>788</v>
      </c>
      <c r="D41" s="21" t="s">
        <v>800</v>
      </c>
      <c r="E41" s="11" t="s">
        <v>193</v>
      </c>
      <c r="F41" s="20" t="s">
        <v>801</v>
      </c>
      <c r="G41" s="11" t="s">
        <v>763</v>
      </c>
      <c r="H41" s="11" t="s">
        <v>802</v>
      </c>
      <c r="I41" s="11"/>
      <c r="J41" s="11" t="s">
        <v>173</v>
      </c>
      <c r="K41" s="11"/>
      <c r="L41" s="11"/>
      <c r="M41" s="11"/>
      <c r="N41" s="11"/>
      <c r="O41" s="11"/>
      <c r="P41" s="11"/>
      <c r="Q41" s="11"/>
      <c r="R41" s="11"/>
      <c r="S41" s="17" t="s">
        <v>803</v>
      </c>
      <c r="T41" s="11" t="s">
        <v>172</v>
      </c>
      <c r="U41" s="11" t="s">
        <v>766</v>
      </c>
      <c r="V41" s="11" t="s">
        <v>172</v>
      </c>
      <c r="W41" s="11" t="s">
        <v>767</v>
      </c>
      <c r="X41" s="27" t="str">
        <f t="shared" si="17"/>
        <v>33</v>
      </c>
      <c r="Y41" s="27" t="str">
        <f>IF(X41="","",VLOOKUP(X41,[7]Base!$B$47:$D$71,2))</f>
        <v>Tolerable</v>
      </c>
      <c r="Z41" s="26" t="s">
        <v>792</v>
      </c>
      <c r="AA41" s="3" t="s">
        <v>603</v>
      </c>
      <c r="AB41" s="19" t="s">
        <v>603</v>
      </c>
      <c r="AC41" s="27" t="str">
        <f>VLOOKUP(IF(BE41&lt;=1,1,BE41),[7]Base!$C$2:$D$7,2,)</f>
        <v>1. MUY BAJA</v>
      </c>
      <c r="AD41" s="27" t="str">
        <f>VLOOKUP(IF(BF41&lt;=1,1,BF41),[7]Base!$C$2:$D$7,2,)</f>
        <v>1. MUY BAJA</v>
      </c>
      <c r="AE41" s="27" t="str">
        <f t="shared" si="18"/>
        <v>11</v>
      </c>
      <c r="AF41" s="27" t="str">
        <f>VLOOKUP(AE41,[7]Base!$B$47:$C$71,2)</f>
        <v>Aceptable</v>
      </c>
      <c r="AG41" s="27" t="str">
        <f>VLOOKUP(AE41,[7]Base!$B$47:$D$71,3)</f>
        <v>Aceptar o Asumir
Compensar	
Corregir
Aprovechar (solo impacto ambiental positivo)</v>
      </c>
      <c r="AH41" s="11" t="s">
        <v>189</v>
      </c>
      <c r="AI41" s="26" t="s">
        <v>793</v>
      </c>
      <c r="AJ41" s="25" t="s">
        <v>794</v>
      </c>
      <c r="AK41" s="26" t="s">
        <v>771</v>
      </c>
      <c r="AL41" s="16">
        <v>46022</v>
      </c>
      <c r="AM41" s="24"/>
      <c r="AN41" s="23"/>
      <c r="AO41" s="23"/>
      <c r="AP41" s="23"/>
      <c r="AQ41" s="23"/>
      <c r="AR41" s="23"/>
      <c r="AS41" s="24"/>
      <c r="AT41" s="23"/>
      <c r="AU41" s="23"/>
      <c r="AV41" s="23"/>
      <c r="AW41" s="24"/>
      <c r="AX41" s="23"/>
      <c r="AY41" s="23"/>
      <c r="BC41" s="18" t="str">
        <f t="shared" si="19"/>
        <v>3</v>
      </c>
      <c r="BD41" s="18" t="str">
        <f t="shared" si="20"/>
        <v>3</v>
      </c>
      <c r="BE41" s="18">
        <f>IF(E41=[7]Base!$B$4,[7]Mapa!BC9,(IF(AB41=[7]Base!G$34,[7]Mapa!BC9-2,IF([7]Mapa!AB9=[7]Base!$G$35,[7]Mapa!BC9-1,IF([7]Mapa!AB9=[7]Base!$G$36,[7]Mapa!BC9,1)))))</f>
        <v>1</v>
      </c>
      <c r="BF41" s="18">
        <f>(IF(E41=[7]Base!$G$34,[7]Mapa!BD9-2,IF([7]Mapa!AB9=[7]Base!$G$35,[7]Mapa!BD9-1,IF([7]Mapa!AB9=[7]Base!$G$36,[7]Mapa!BD9,1))))</f>
        <v>1</v>
      </c>
    </row>
    <row r="42" spans="1:58" s="22" customFormat="1" ht="237" customHeight="1" x14ac:dyDescent="0.2">
      <c r="A42" s="28">
        <f t="shared" si="16"/>
        <v>24</v>
      </c>
      <c r="B42" s="11" t="s">
        <v>759</v>
      </c>
      <c r="C42" s="20" t="s">
        <v>804</v>
      </c>
      <c r="D42" s="21" t="s">
        <v>805</v>
      </c>
      <c r="E42" s="11" t="s">
        <v>193</v>
      </c>
      <c r="F42" s="20" t="s">
        <v>806</v>
      </c>
      <c r="G42" s="11" t="s">
        <v>763</v>
      </c>
      <c r="H42" s="11" t="s">
        <v>807</v>
      </c>
      <c r="I42" s="11"/>
      <c r="J42" s="11" t="s">
        <v>173</v>
      </c>
      <c r="K42" s="11"/>
      <c r="L42" s="11"/>
      <c r="M42" s="11"/>
      <c r="N42" s="11"/>
      <c r="O42" s="11"/>
      <c r="P42" s="11"/>
      <c r="Q42" s="11"/>
      <c r="R42" s="11"/>
      <c r="S42" s="17" t="s">
        <v>808</v>
      </c>
      <c r="T42" s="11" t="s">
        <v>172</v>
      </c>
      <c r="U42" s="11" t="s">
        <v>766</v>
      </c>
      <c r="V42" s="11" t="s">
        <v>177</v>
      </c>
      <c r="W42" s="11" t="s">
        <v>777</v>
      </c>
      <c r="X42" s="27" t="str">
        <f t="shared" si="17"/>
        <v>34</v>
      </c>
      <c r="Y42" s="27" t="str">
        <f>IF(X42="","",VLOOKUP(X42,[7]Base!$B$47:$D$71,2))</f>
        <v>Importante</v>
      </c>
      <c r="Z42" s="26" t="s">
        <v>809</v>
      </c>
      <c r="AA42" s="3">
        <v>80</v>
      </c>
      <c r="AB42" s="19" t="s">
        <v>0</v>
      </c>
      <c r="AC42" s="27" t="str">
        <f>VLOOKUP(IF(BE42&lt;=1,1,BE42),[7]Base!$C$2:$D$7,2,)</f>
        <v>1. MUY BAJA</v>
      </c>
      <c r="AD42" s="27" t="str">
        <f>VLOOKUP(IF(BF42&lt;=1,1,BF42),[7]Base!$C$2:$D$7,2,)</f>
        <v>1. MUY BAJA</v>
      </c>
      <c r="AE42" s="27" t="str">
        <f t="shared" si="18"/>
        <v>11</v>
      </c>
      <c r="AF42" s="27" t="str">
        <f>VLOOKUP(AE42,[7]Base!$B$47:$C$71,2)</f>
        <v>Aceptable</v>
      </c>
      <c r="AG42" s="27" t="str">
        <f>VLOOKUP(AE42,[7]Base!$B$47:$D$71,3)</f>
        <v>Aceptar o Asumir
Compensar	
Corregir
Aprovechar (solo impacto ambiental positivo)</v>
      </c>
      <c r="AH42" s="11" t="s">
        <v>187</v>
      </c>
      <c r="AI42" s="26" t="s">
        <v>810</v>
      </c>
      <c r="AJ42" s="26" t="s">
        <v>811</v>
      </c>
      <c r="AK42" s="26" t="s">
        <v>771</v>
      </c>
      <c r="AL42" s="60">
        <v>46022</v>
      </c>
      <c r="AM42" s="41">
        <v>46022</v>
      </c>
      <c r="AN42" s="23"/>
      <c r="AO42" s="23"/>
      <c r="AP42" s="23"/>
      <c r="AQ42" s="23"/>
      <c r="AR42" s="23"/>
      <c r="AS42" s="24"/>
      <c r="AT42" s="23"/>
      <c r="AU42" s="23"/>
      <c r="AV42" s="23"/>
      <c r="AW42" s="24"/>
      <c r="AX42" s="23"/>
      <c r="AY42" s="23"/>
      <c r="BC42" s="18" t="str">
        <f t="shared" si="19"/>
        <v>3</v>
      </c>
      <c r="BD42" s="18" t="str">
        <f t="shared" si="20"/>
        <v>4</v>
      </c>
      <c r="BE42" s="18">
        <f>IF(E42=[7]Base!$B$4,[7]Mapa!BC10,(IF(AB42=[7]Base!G$34,[7]Mapa!BC10-2,IF([7]Mapa!AB10=[7]Base!$G$35,[7]Mapa!BC10-1,IF([7]Mapa!AB10=[7]Base!$G$36,[7]Mapa!BC10,1)))))</f>
        <v>1</v>
      </c>
      <c r="BF42" s="18">
        <f>(IF(E42=[7]Base!$G$34,[7]Mapa!BD10-2,IF([7]Mapa!AB10=[7]Base!$G$35,[7]Mapa!BD10-1,IF([7]Mapa!AB10=[7]Base!$G$36,[7]Mapa!BD10,1))))</f>
        <v>1</v>
      </c>
    </row>
    <row r="43" spans="1:58" s="22" customFormat="1" ht="237" customHeight="1" x14ac:dyDescent="0.2">
      <c r="A43" s="28">
        <f t="shared" si="16"/>
        <v>23</v>
      </c>
      <c r="B43" s="11" t="s">
        <v>759</v>
      </c>
      <c r="C43" s="20" t="s">
        <v>804</v>
      </c>
      <c r="D43" s="21" t="s">
        <v>812</v>
      </c>
      <c r="E43" s="11" t="s">
        <v>193</v>
      </c>
      <c r="F43" s="20" t="s">
        <v>813</v>
      </c>
      <c r="G43" s="11" t="s">
        <v>763</v>
      </c>
      <c r="H43" s="11" t="s">
        <v>774</v>
      </c>
      <c r="I43" s="11"/>
      <c r="J43" s="11" t="s">
        <v>173</v>
      </c>
      <c r="K43" s="11"/>
      <c r="L43" s="11"/>
      <c r="M43" s="11"/>
      <c r="N43" s="11"/>
      <c r="O43" s="11"/>
      <c r="P43" s="11"/>
      <c r="Q43" s="11"/>
      <c r="R43" s="11"/>
      <c r="S43" s="17" t="s">
        <v>814</v>
      </c>
      <c r="T43" s="11" t="s">
        <v>177</v>
      </c>
      <c r="U43" s="11" t="s">
        <v>776</v>
      </c>
      <c r="V43" s="11" t="s">
        <v>177</v>
      </c>
      <c r="W43" s="11" t="s">
        <v>777</v>
      </c>
      <c r="X43" s="27" t="str">
        <f t="shared" si="17"/>
        <v>44</v>
      </c>
      <c r="Y43" s="27" t="str">
        <f>IF(X43="","",VLOOKUP(X43,[7]Base!$B$47:$D$71,2))</f>
        <v>Importante</v>
      </c>
      <c r="Z43" s="26" t="s">
        <v>815</v>
      </c>
      <c r="AA43" s="3">
        <v>75</v>
      </c>
      <c r="AB43" s="19" t="s">
        <v>0</v>
      </c>
      <c r="AC43" s="27" t="str">
        <f>VLOOKUP(IF(BE43&lt;=1,1,BE43),[7]Base!$C$2:$D$7,2,)</f>
        <v>1. MUY BAJA</v>
      </c>
      <c r="AD43" s="27" t="str">
        <f>VLOOKUP(IF(BF43&lt;=1,1,BF43),[7]Base!$C$2:$D$7,2,)</f>
        <v>1. MUY BAJA</v>
      </c>
      <c r="AE43" s="27" t="str">
        <f t="shared" si="18"/>
        <v>11</v>
      </c>
      <c r="AF43" s="27" t="str">
        <f>VLOOKUP(AE43,[7]Base!$B$47:$C$71,2)</f>
        <v>Aceptable</v>
      </c>
      <c r="AG43" s="27" t="str">
        <f>VLOOKUP(AE43,[7]Base!$B$47:$D$71,3)</f>
        <v>Aceptar o Asumir
Compensar	
Corregir
Aprovechar (solo impacto ambiental positivo)</v>
      </c>
      <c r="AH43" s="11" t="s">
        <v>187</v>
      </c>
      <c r="AI43" s="26" t="s">
        <v>816</v>
      </c>
      <c r="AJ43" s="26" t="s">
        <v>817</v>
      </c>
      <c r="AK43" s="26" t="s">
        <v>771</v>
      </c>
      <c r="AL43" s="16">
        <v>46022</v>
      </c>
      <c r="AM43" s="24"/>
      <c r="AN43" s="23"/>
      <c r="AO43" s="23"/>
      <c r="AP43" s="23"/>
      <c r="AQ43" s="23"/>
      <c r="AR43" s="23"/>
      <c r="AS43" s="24"/>
      <c r="AT43" s="23"/>
      <c r="AU43" s="23"/>
      <c r="AV43" s="23"/>
      <c r="AW43" s="24"/>
      <c r="AX43" s="23"/>
      <c r="AY43" s="23"/>
      <c r="BC43" s="18" t="str">
        <f t="shared" si="19"/>
        <v>4</v>
      </c>
      <c r="BD43" s="18" t="str">
        <f t="shared" si="20"/>
        <v>4</v>
      </c>
      <c r="BE43" s="18">
        <f>IF(E43=[7]Base!$B$4,[7]Mapa!BC11,(IF(AB43=[7]Base!G$34,[7]Mapa!BC11-2,IF([7]Mapa!AB11=[7]Base!$G$35,[7]Mapa!BC11-1,IF([7]Mapa!AB11=[7]Base!$G$36,[7]Mapa!BC11,1)))))</f>
        <v>1</v>
      </c>
      <c r="BF43" s="18">
        <f>(IF(E43=[7]Base!$G$34,[7]Mapa!BD11-2,IF([7]Mapa!AB11=[7]Base!$G$35,[7]Mapa!BD11-1,IF([7]Mapa!AB11=[7]Base!$G$36,[7]Mapa!BD11,1))))</f>
        <v>1</v>
      </c>
    </row>
    <row r="44" spans="1:58" s="22" customFormat="1" ht="237" customHeight="1" x14ac:dyDescent="0.2">
      <c r="A44" s="28">
        <f t="shared" si="16"/>
        <v>22</v>
      </c>
      <c r="B44" s="11" t="s">
        <v>759</v>
      </c>
      <c r="C44" s="20" t="s">
        <v>804</v>
      </c>
      <c r="D44" s="21" t="s">
        <v>818</v>
      </c>
      <c r="E44" s="11" t="s">
        <v>193</v>
      </c>
      <c r="F44" s="20" t="s">
        <v>819</v>
      </c>
      <c r="G44" s="11" t="s">
        <v>763</v>
      </c>
      <c r="H44" s="11" t="s">
        <v>820</v>
      </c>
      <c r="I44" s="11"/>
      <c r="J44" s="11" t="s">
        <v>173</v>
      </c>
      <c r="K44" s="11"/>
      <c r="L44" s="11"/>
      <c r="M44" s="11"/>
      <c r="N44" s="11"/>
      <c r="O44" s="11"/>
      <c r="P44" s="11"/>
      <c r="Q44" s="11"/>
      <c r="R44" s="11"/>
      <c r="S44" s="17" t="s">
        <v>821</v>
      </c>
      <c r="T44" s="11" t="s">
        <v>184</v>
      </c>
      <c r="U44" s="11" t="s">
        <v>822</v>
      </c>
      <c r="V44" s="11" t="s">
        <v>184</v>
      </c>
      <c r="W44" s="11" t="s">
        <v>823</v>
      </c>
      <c r="X44" s="27" t="str">
        <f t="shared" si="17"/>
        <v>55</v>
      </c>
      <c r="Y44" s="27" t="str">
        <f>IF(X44="","",VLOOKUP(X44,[7]Base!$B$47:$D$71,2))</f>
        <v>Extremo</v>
      </c>
      <c r="Z44" s="26" t="s">
        <v>824</v>
      </c>
      <c r="AA44" s="3">
        <v>80</v>
      </c>
      <c r="AB44" s="19" t="s">
        <v>0</v>
      </c>
      <c r="AC44" s="27" t="str">
        <f>VLOOKUP(IF(BE44&lt;=1,1,BE44),[7]Base!$C$2:$D$7,2,)</f>
        <v>2. BAJA</v>
      </c>
      <c r="AD44" s="27" t="str">
        <f>VLOOKUP(IF(BF44&lt;=1,1,BF44),[7]Base!$C$2:$D$7,2,)</f>
        <v>3. MODERADA</v>
      </c>
      <c r="AE44" s="27" t="str">
        <f t="shared" si="18"/>
        <v>23</v>
      </c>
      <c r="AF44" s="27" t="str">
        <f>VLOOKUP(AE44,[7]Base!$B$47:$C$71,2)</f>
        <v>Tolerable</v>
      </c>
      <c r="AG44" s="27" t="str">
        <f>VLOOKUP(AE44,[7]Base!$B$47:$D$71,3)</f>
        <v>Reducir-Controles Administrativos	
Reducir-Controles de Ingeniería	
Reducir- Uso de EPP Elementos de protección Personal	
Reducir o Mitigar
Aceptar o Asumir
Compensar	
Corregir
Aprovechar (solo impacto ambiental positivo)</v>
      </c>
      <c r="AH44" s="11" t="s">
        <v>187</v>
      </c>
      <c r="AI44" s="26" t="s">
        <v>825</v>
      </c>
      <c r="AJ44" s="26" t="s">
        <v>780</v>
      </c>
      <c r="AK44" s="26" t="s">
        <v>771</v>
      </c>
      <c r="AL44" s="16">
        <v>46022</v>
      </c>
      <c r="AM44" s="24"/>
      <c r="AN44" s="23"/>
      <c r="AO44" s="23"/>
      <c r="AP44" s="23"/>
      <c r="AQ44" s="23"/>
      <c r="AR44" s="23"/>
      <c r="AS44" s="24"/>
      <c r="AT44" s="23"/>
      <c r="AU44" s="23"/>
      <c r="AV44" s="23"/>
      <c r="AW44" s="24"/>
      <c r="AX44" s="23"/>
      <c r="AY44" s="23"/>
      <c r="BC44" s="18" t="str">
        <f t="shared" si="19"/>
        <v>5</v>
      </c>
      <c r="BD44" s="18" t="str">
        <f t="shared" si="20"/>
        <v>5</v>
      </c>
      <c r="BE44" s="18">
        <f>IF(E44=[7]Base!$B$4,[7]Mapa!BC12,(IF(AB44=[7]Base!G$34,[7]Mapa!BC12-2,IF([7]Mapa!AB12=[7]Base!$G$35,[7]Mapa!BC12-1,IF([7]Mapa!AB12=[7]Base!$G$36,[7]Mapa!BC12,1)))))</f>
        <v>2</v>
      </c>
      <c r="BF44" s="18">
        <f>(IF(E44=[7]Base!$G$34,[7]Mapa!BD12-2,IF([7]Mapa!AB12=[7]Base!$G$35,[7]Mapa!BD12-1,IF([7]Mapa!AB12=[7]Base!$G$36,[7]Mapa!BD12,1))))</f>
        <v>3</v>
      </c>
    </row>
    <row r="45" spans="1:58" s="22" customFormat="1" ht="237" customHeight="1" x14ac:dyDescent="0.2">
      <c r="A45" s="28">
        <f t="shared" si="16"/>
        <v>21</v>
      </c>
      <c r="B45" s="11" t="s">
        <v>759</v>
      </c>
      <c r="C45" s="20" t="s">
        <v>804</v>
      </c>
      <c r="D45" s="21" t="s">
        <v>826</v>
      </c>
      <c r="E45" s="11" t="s">
        <v>193</v>
      </c>
      <c r="F45" s="20" t="s">
        <v>827</v>
      </c>
      <c r="G45" s="11" t="s">
        <v>763</v>
      </c>
      <c r="H45" s="11" t="s">
        <v>783</v>
      </c>
      <c r="I45" s="11"/>
      <c r="J45" s="11" t="s">
        <v>173</v>
      </c>
      <c r="K45" s="11"/>
      <c r="L45" s="11"/>
      <c r="M45" s="11"/>
      <c r="N45" s="11"/>
      <c r="O45" s="11"/>
      <c r="P45" s="11"/>
      <c r="Q45" s="11"/>
      <c r="R45" s="11"/>
      <c r="S45" s="17" t="s">
        <v>828</v>
      </c>
      <c r="T45" s="11" t="s">
        <v>172</v>
      </c>
      <c r="U45" s="11" t="s">
        <v>766</v>
      </c>
      <c r="V45" s="11" t="s">
        <v>172</v>
      </c>
      <c r="W45" s="11" t="s">
        <v>767</v>
      </c>
      <c r="X45" s="27" t="str">
        <f t="shared" si="17"/>
        <v>33</v>
      </c>
      <c r="Y45" s="27" t="str">
        <f>IF(X45="","",VLOOKUP(X45,[7]Base!$B$47:$D$71,2))</f>
        <v>Tolerable</v>
      </c>
      <c r="Z45" s="26" t="s">
        <v>829</v>
      </c>
      <c r="AA45" s="3">
        <v>85</v>
      </c>
      <c r="AB45" s="19" t="s">
        <v>7</v>
      </c>
      <c r="AC45" s="27" t="str">
        <f>VLOOKUP(IF(BE45&lt;=1,1,BE45),[7]Base!$C$2:$D$7,2,)</f>
        <v>2. BAJA</v>
      </c>
      <c r="AD45" s="27" t="str">
        <f>VLOOKUP(IF(BF45&lt;=1,1,BF45),[7]Base!$C$2:$D$7,2,)</f>
        <v>3. MODERADA</v>
      </c>
      <c r="AE45" s="27" t="str">
        <f t="shared" si="18"/>
        <v>23</v>
      </c>
      <c r="AF45" s="27" t="str">
        <f>VLOOKUP(AE45,[7]Base!$B$47:$C$71,2)</f>
        <v>Tolerable</v>
      </c>
      <c r="AG45" s="27" t="str">
        <f>VLOOKUP(AE45,[7]Base!$B$47:$D$71,3)</f>
        <v>Reducir-Controles Administrativos	
Reducir-Controles de Ingeniería	
Reducir- Uso de EPP Elementos de protección Personal	
Reducir o Mitigar
Aceptar o Asumir
Compensar	
Corregir
Aprovechar (solo impacto ambiental positivo)</v>
      </c>
      <c r="AH45" s="11" t="s">
        <v>189</v>
      </c>
      <c r="AI45" s="26" t="s">
        <v>793</v>
      </c>
      <c r="AJ45" s="25" t="s">
        <v>794</v>
      </c>
      <c r="AK45" s="26" t="s">
        <v>771</v>
      </c>
      <c r="AL45" s="16">
        <v>46022</v>
      </c>
      <c r="AM45" s="24"/>
      <c r="AN45" s="23"/>
      <c r="AO45" s="23"/>
      <c r="AP45" s="23"/>
      <c r="AQ45" s="23"/>
      <c r="AR45" s="23"/>
      <c r="AS45" s="24"/>
      <c r="AT45" s="23"/>
      <c r="AU45" s="23"/>
      <c r="AV45" s="23"/>
      <c r="AW45" s="24"/>
      <c r="AX45" s="23"/>
      <c r="AY45" s="23"/>
      <c r="BC45" s="18" t="str">
        <f t="shared" si="19"/>
        <v>3</v>
      </c>
      <c r="BD45" s="18" t="str">
        <f t="shared" si="20"/>
        <v>3</v>
      </c>
      <c r="BE45" s="18">
        <f>IF(E45=[7]Base!$B$4,[7]Mapa!BC13,(IF(AB45=[7]Base!G$34,[7]Mapa!BC13-2,IF([7]Mapa!AB13=[7]Base!$G$35,[7]Mapa!BC13-1,IF([7]Mapa!AB13=[7]Base!$G$36,[7]Mapa!BC13,1)))))</f>
        <v>2</v>
      </c>
      <c r="BF45" s="18">
        <f>(IF(E45=[7]Base!$G$34,[7]Mapa!BD13-2,IF([7]Mapa!AB13=[7]Base!$G$35,[7]Mapa!BD13-1,IF([7]Mapa!AB13=[7]Base!$G$36,[7]Mapa!BD13,1))))</f>
        <v>3</v>
      </c>
    </row>
    <row r="46" spans="1:58" s="22" customFormat="1" ht="237" customHeight="1" x14ac:dyDescent="0.2">
      <c r="A46" s="28">
        <f t="shared" si="16"/>
        <v>20</v>
      </c>
      <c r="B46" s="11" t="s">
        <v>759</v>
      </c>
      <c r="C46" s="20" t="s">
        <v>830</v>
      </c>
      <c r="D46" s="21" t="s">
        <v>831</v>
      </c>
      <c r="E46" s="11" t="s">
        <v>193</v>
      </c>
      <c r="F46" s="20" t="s">
        <v>832</v>
      </c>
      <c r="G46" s="11" t="s">
        <v>763</v>
      </c>
      <c r="H46" s="11" t="s">
        <v>820</v>
      </c>
      <c r="I46" s="11"/>
      <c r="J46" s="11" t="s">
        <v>173</v>
      </c>
      <c r="K46" s="11" t="s">
        <v>173</v>
      </c>
      <c r="L46" s="11"/>
      <c r="M46" s="11"/>
      <c r="N46" s="11"/>
      <c r="O46" s="11"/>
      <c r="P46" s="11"/>
      <c r="Q46" s="11"/>
      <c r="R46" s="11"/>
      <c r="S46" s="17" t="s">
        <v>833</v>
      </c>
      <c r="T46" s="11" t="s">
        <v>179</v>
      </c>
      <c r="U46" s="11" t="s">
        <v>834</v>
      </c>
      <c r="V46" s="11" t="s">
        <v>179</v>
      </c>
      <c r="W46" s="11" t="s">
        <v>835</v>
      </c>
      <c r="X46" s="27" t="str">
        <f t="shared" si="17"/>
        <v>22</v>
      </c>
      <c r="Y46" s="27" t="str">
        <f>IF(X46="","",VLOOKUP(X46,[7]Base!$B$47:$D$71,2))</f>
        <v>Tolerable</v>
      </c>
      <c r="Z46" s="26" t="s">
        <v>836</v>
      </c>
      <c r="AA46" s="3">
        <v>80</v>
      </c>
      <c r="AB46" s="19" t="s">
        <v>0</v>
      </c>
      <c r="AC46" s="27" t="str">
        <f>VLOOKUP(IF(BE46&lt;=1,1,BE46),[7]Base!$C$2:$D$7,2,)</f>
        <v>4. ALTA</v>
      </c>
      <c r="AD46" s="27" t="str">
        <f>VLOOKUP(IF(BF46&lt;=1,1,BF46),[7]Base!$C$2:$D$7,2,)</f>
        <v>4. ALTA</v>
      </c>
      <c r="AE46" s="27" t="str">
        <f t="shared" si="18"/>
        <v>44</v>
      </c>
      <c r="AF46" s="27" t="str">
        <f>VLOOKUP(AE46,[7]Base!$B$47:$C$71,2)</f>
        <v>Importante</v>
      </c>
      <c r="AG46" s="27" t="str">
        <f>VLOOKUP(AE46,[7]Base!$B$47:$D$71,3)</f>
        <v>Evitar o Eliminar
Prevenir o Sustituir
Reducir o Mitigar	
Compartir o transferir
Compensar
Corregir
Reducir-Controles Administrativos
Reducir-Controles de Ingeniería
Reducir- Uso de EPP Elementos de protección
Personal
Aprovechar (solo impacto ambiental positivo)</v>
      </c>
      <c r="AH46" s="11" t="s">
        <v>837</v>
      </c>
      <c r="AI46" s="26" t="s">
        <v>838</v>
      </c>
      <c r="AJ46" s="25" t="s">
        <v>839</v>
      </c>
      <c r="AK46" s="26" t="s">
        <v>771</v>
      </c>
      <c r="AL46" s="16">
        <v>46022</v>
      </c>
      <c r="AM46" s="24"/>
      <c r="AN46" s="23"/>
      <c r="AO46" s="23"/>
      <c r="AP46" s="23"/>
      <c r="AQ46" s="23"/>
      <c r="AR46" s="23"/>
      <c r="AS46" s="24"/>
      <c r="AT46" s="23"/>
      <c r="AU46" s="23"/>
      <c r="AV46" s="23"/>
      <c r="AW46" s="24"/>
      <c r="AX46" s="23"/>
      <c r="AY46" s="23"/>
      <c r="BC46" s="18" t="str">
        <f t="shared" si="19"/>
        <v>2</v>
      </c>
      <c r="BD46" s="18" t="str">
        <f t="shared" si="20"/>
        <v>2</v>
      </c>
      <c r="BE46" s="18">
        <f>IF(E46=[7]Base!$B$4,[7]Mapa!BC14,(IF(AB46=[7]Base!G$34,[7]Mapa!BC14-2,IF([7]Mapa!AB14=[7]Base!$G$35,[7]Mapa!BC14-1,IF([7]Mapa!AB14=[7]Base!$G$36,[7]Mapa!BC14,1)))))</f>
        <v>4</v>
      </c>
      <c r="BF46" s="18">
        <f>(IF(E46=[7]Base!$G$34,[7]Mapa!BD14-2,IF([7]Mapa!AB14=[7]Base!$G$35,[7]Mapa!BD14-1,IF([7]Mapa!AB14=[7]Base!$G$36,[7]Mapa!BD14,1))))</f>
        <v>4</v>
      </c>
    </row>
    <row r="47" spans="1:58" s="22" customFormat="1" ht="237" customHeight="1" x14ac:dyDescent="0.2">
      <c r="A47" s="28">
        <f t="shared" si="16"/>
        <v>19</v>
      </c>
      <c r="B47" s="11" t="s">
        <v>759</v>
      </c>
      <c r="C47" s="20" t="s">
        <v>830</v>
      </c>
      <c r="D47" s="21" t="s">
        <v>840</v>
      </c>
      <c r="E47" s="11" t="s">
        <v>193</v>
      </c>
      <c r="F47" s="20" t="s">
        <v>841</v>
      </c>
      <c r="G47" s="11" t="s">
        <v>763</v>
      </c>
      <c r="H47" s="11" t="s">
        <v>842</v>
      </c>
      <c r="I47" s="11"/>
      <c r="J47" s="11" t="s">
        <v>173</v>
      </c>
      <c r="K47" s="11"/>
      <c r="L47" s="11"/>
      <c r="M47" s="11"/>
      <c r="N47" s="11"/>
      <c r="O47" s="11"/>
      <c r="P47" s="11"/>
      <c r="Q47" s="11"/>
      <c r="R47" s="11"/>
      <c r="S47" s="17" t="s">
        <v>843</v>
      </c>
      <c r="T47" s="11" t="s">
        <v>177</v>
      </c>
      <c r="U47" s="11" t="s">
        <v>776</v>
      </c>
      <c r="V47" s="11" t="s">
        <v>177</v>
      </c>
      <c r="W47" s="11" t="s">
        <v>777</v>
      </c>
      <c r="X47" s="27" t="str">
        <f t="shared" si="17"/>
        <v>44</v>
      </c>
      <c r="Y47" s="27" t="str">
        <f>IF(X47="","",VLOOKUP(X47,[7]Base!$B$47:$D$71,2))</f>
        <v>Importante</v>
      </c>
      <c r="Z47" s="26" t="s">
        <v>844</v>
      </c>
      <c r="AA47" s="3">
        <v>75</v>
      </c>
      <c r="AB47" s="19" t="s">
        <v>0</v>
      </c>
      <c r="AC47" s="27" t="str">
        <f>VLOOKUP(IF(BE47&lt;=1,1,BE47),[7]Base!$C$2:$D$7,2,)</f>
        <v>1. MUY BAJA</v>
      </c>
      <c r="AD47" s="27" t="str">
        <f>VLOOKUP(IF(BF47&lt;=1,1,BF47),[7]Base!$C$2:$D$7,2,)</f>
        <v>1. MUY BAJA</v>
      </c>
      <c r="AE47" s="27" t="str">
        <f t="shared" si="18"/>
        <v>11</v>
      </c>
      <c r="AF47" s="27" t="str">
        <f>VLOOKUP(AE47,[7]Base!$B$47:$C$71,2)</f>
        <v>Aceptable</v>
      </c>
      <c r="AG47" s="27" t="str">
        <f>VLOOKUP(AE47,[7]Base!$B$47:$D$71,3)</f>
        <v>Aceptar o Asumir
Compensar	
Corregir
Aprovechar (solo impacto ambiental positivo)</v>
      </c>
      <c r="AH47" s="11" t="s">
        <v>187</v>
      </c>
      <c r="AI47" s="26" t="s">
        <v>845</v>
      </c>
      <c r="AJ47" s="26" t="s">
        <v>780</v>
      </c>
      <c r="AK47" s="26" t="s">
        <v>771</v>
      </c>
      <c r="AL47" s="16">
        <v>46022</v>
      </c>
      <c r="AM47" s="24"/>
      <c r="AN47" s="23"/>
      <c r="AO47" s="23"/>
      <c r="AP47" s="23"/>
      <c r="AQ47" s="23"/>
      <c r="AR47" s="23"/>
      <c r="AS47" s="24"/>
      <c r="AT47" s="23"/>
      <c r="AU47" s="23"/>
      <c r="AV47" s="23"/>
      <c r="AW47" s="24"/>
      <c r="AX47" s="23"/>
      <c r="AY47" s="23"/>
      <c r="BC47" s="18" t="str">
        <f t="shared" si="19"/>
        <v>4</v>
      </c>
      <c r="BD47" s="18" t="str">
        <f t="shared" si="20"/>
        <v>4</v>
      </c>
      <c r="BE47" s="18">
        <f>IF(E47=[7]Base!$B$4,[7]Mapa!BC15,(IF(AB47=[7]Base!G$34,[7]Mapa!BC15-2,IF([7]Mapa!AB15=[7]Base!$G$35,[7]Mapa!BC15-1,IF([7]Mapa!AB15=[7]Base!$G$36,[7]Mapa!BC15,1)))))</f>
        <v>1</v>
      </c>
      <c r="BF47" s="18">
        <f>(IF(E47=[7]Base!$G$34,[7]Mapa!BD15-2,IF([7]Mapa!AB15=[7]Base!$G$35,[7]Mapa!BD15-1,IF([7]Mapa!AB15=[7]Base!$G$36,[7]Mapa!BD15,1))))</f>
        <v>1</v>
      </c>
    </row>
    <row r="48" spans="1:58" s="22" customFormat="1" ht="237" customHeight="1" x14ac:dyDescent="0.2">
      <c r="A48" s="28">
        <f t="shared" si="16"/>
        <v>18</v>
      </c>
      <c r="B48" s="11" t="s">
        <v>759</v>
      </c>
      <c r="C48" s="20" t="s">
        <v>830</v>
      </c>
      <c r="D48" s="21" t="s">
        <v>846</v>
      </c>
      <c r="E48" s="11" t="s">
        <v>193</v>
      </c>
      <c r="F48" s="20" t="s">
        <v>847</v>
      </c>
      <c r="G48" s="11" t="s">
        <v>763</v>
      </c>
      <c r="H48" s="11" t="s">
        <v>842</v>
      </c>
      <c r="I48" s="11"/>
      <c r="J48" s="11" t="s">
        <v>173</v>
      </c>
      <c r="K48" s="11"/>
      <c r="L48" s="11"/>
      <c r="M48" s="11"/>
      <c r="N48" s="11"/>
      <c r="O48" s="11"/>
      <c r="P48" s="11"/>
      <c r="Q48" s="11"/>
      <c r="R48" s="11"/>
      <c r="S48" s="17" t="s">
        <v>848</v>
      </c>
      <c r="T48" s="11" t="s">
        <v>177</v>
      </c>
      <c r="U48" s="11" t="s">
        <v>776</v>
      </c>
      <c r="V48" s="11" t="s">
        <v>177</v>
      </c>
      <c r="W48" s="11" t="s">
        <v>777</v>
      </c>
      <c r="X48" s="27" t="str">
        <f t="shared" si="17"/>
        <v>44</v>
      </c>
      <c r="Y48" s="27" t="str">
        <f>IF(X48="","",VLOOKUP(X48,[7]Base!$B$47:$D$71,2))</f>
        <v>Importante</v>
      </c>
      <c r="Z48" s="26" t="s">
        <v>849</v>
      </c>
      <c r="AA48" s="3">
        <v>75</v>
      </c>
      <c r="AB48" s="19" t="s">
        <v>0</v>
      </c>
      <c r="AC48" s="27" t="str">
        <f>VLOOKUP(IF(BE48&lt;=1,1,BE48),[7]Base!$C$2:$D$7,2,)</f>
        <v>1. MUY BAJA</v>
      </c>
      <c r="AD48" s="27" t="str">
        <f>VLOOKUP(IF(BF48&lt;=1,1,BF48),[7]Base!$C$2:$D$7,2,)</f>
        <v>1. MUY BAJA</v>
      </c>
      <c r="AE48" s="27" t="str">
        <f t="shared" si="18"/>
        <v>11</v>
      </c>
      <c r="AF48" s="27" t="str">
        <f>VLOOKUP(AE48,[7]Base!$B$47:$C$71,2)</f>
        <v>Aceptable</v>
      </c>
      <c r="AG48" s="27" t="str">
        <f>VLOOKUP(AE48,[7]Base!$B$47:$D$71,3)</f>
        <v>Aceptar o Asumir
Compensar	
Corregir
Aprovechar (solo impacto ambiental positivo)</v>
      </c>
      <c r="AH48" s="11" t="s">
        <v>187</v>
      </c>
      <c r="AI48" s="26" t="s">
        <v>850</v>
      </c>
      <c r="AJ48" s="25" t="s">
        <v>851</v>
      </c>
      <c r="AK48" s="61" t="s">
        <v>771</v>
      </c>
      <c r="AL48" s="16">
        <v>46022</v>
      </c>
      <c r="AM48" s="24"/>
      <c r="AN48" s="23"/>
      <c r="AO48" s="23"/>
      <c r="AP48" s="23"/>
      <c r="AQ48" s="23"/>
      <c r="AR48" s="23"/>
      <c r="AS48" s="24"/>
      <c r="AT48" s="23"/>
      <c r="AU48" s="23"/>
      <c r="AV48" s="23"/>
      <c r="AW48" s="24"/>
      <c r="AX48" s="23"/>
      <c r="AY48" s="23"/>
      <c r="BC48" s="18" t="str">
        <f t="shared" si="19"/>
        <v>4</v>
      </c>
      <c r="BD48" s="18" t="str">
        <f t="shared" si="20"/>
        <v>4</v>
      </c>
      <c r="BE48" s="18">
        <f>IF(E48=[7]Base!$B$4,[7]Mapa!BC16,(IF(AB48=[7]Base!G$34,[7]Mapa!BC16-2,IF([7]Mapa!AB16=[7]Base!$G$35,[7]Mapa!BC16-1,IF([7]Mapa!AB16=[7]Base!$G$36,[7]Mapa!BC16,1)))))</f>
        <v>1</v>
      </c>
      <c r="BF48" s="18">
        <f>(IF(E48=[7]Base!$G$34,[7]Mapa!BD16-2,IF([7]Mapa!AB16=[7]Base!$G$35,[7]Mapa!BD16-1,IF([7]Mapa!AB16=[7]Base!$G$36,[7]Mapa!BD16,1))))</f>
        <v>1</v>
      </c>
    </row>
    <row r="49" spans="1:58" s="22" customFormat="1" ht="237" customHeight="1" x14ac:dyDescent="0.2">
      <c r="A49" s="28">
        <f t="shared" si="16"/>
        <v>17</v>
      </c>
      <c r="B49" s="11" t="s">
        <v>759</v>
      </c>
      <c r="C49" s="20" t="s">
        <v>830</v>
      </c>
      <c r="D49" s="21" t="s">
        <v>852</v>
      </c>
      <c r="E49" s="11" t="s">
        <v>193</v>
      </c>
      <c r="F49" s="20" t="s">
        <v>853</v>
      </c>
      <c r="G49" s="11" t="s">
        <v>763</v>
      </c>
      <c r="H49" s="11" t="s">
        <v>774</v>
      </c>
      <c r="I49" s="11"/>
      <c r="J49" s="11" t="s">
        <v>173</v>
      </c>
      <c r="K49" s="11"/>
      <c r="L49" s="11"/>
      <c r="M49" s="11"/>
      <c r="N49" s="11"/>
      <c r="O49" s="11"/>
      <c r="P49" s="11"/>
      <c r="Q49" s="11"/>
      <c r="R49" s="11"/>
      <c r="S49" s="17" t="s">
        <v>854</v>
      </c>
      <c r="T49" s="11" t="s">
        <v>177</v>
      </c>
      <c r="U49" s="11" t="s">
        <v>776</v>
      </c>
      <c r="V49" s="11" t="s">
        <v>177</v>
      </c>
      <c r="W49" s="11" t="s">
        <v>777</v>
      </c>
      <c r="X49" s="27" t="str">
        <f t="shared" si="17"/>
        <v>44</v>
      </c>
      <c r="Y49" s="27" t="str">
        <f>IF(X49="","",VLOOKUP(X49,[7]Base!$B$47:$D$71,2))</f>
        <v>Importante</v>
      </c>
      <c r="Z49" s="26" t="s">
        <v>855</v>
      </c>
      <c r="AA49" s="3">
        <v>80</v>
      </c>
      <c r="AB49" s="19" t="s">
        <v>0</v>
      </c>
      <c r="AC49" s="27" t="str">
        <f>VLOOKUP(IF(BE49&lt;=1,1,BE49),[7]Base!$C$2:$D$7,2,)</f>
        <v>3. MODERADA</v>
      </c>
      <c r="AD49" s="27" t="str">
        <f>VLOOKUP(IF(BF49&lt;=1,1,BF49),[7]Base!$C$2:$D$7,2,)</f>
        <v>3. MODERADA</v>
      </c>
      <c r="AE49" s="27" t="str">
        <f t="shared" si="18"/>
        <v>33</v>
      </c>
      <c r="AF49" s="27" t="str">
        <f>VLOOKUP(AE49,[7]Base!$B$47:$C$71,2)</f>
        <v>Tolerable</v>
      </c>
      <c r="AG49" s="27" t="str">
        <f>VLOOKUP(AE49,[7]Base!$B$47:$D$71,3)</f>
        <v>Reducir-Controles Administrativos	
Reducir-Controles de Ingeniería	
Reducir- Uso de EPP Elementos de protección Personal	
Reducir o Mitigar
Aceptar o Asumir
Compensar	
Corregir
Aprovechar (solo impacto ambiental positivo)</v>
      </c>
      <c r="AH49" s="11" t="s">
        <v>187</v>
      </c>
      <c r="AI49" s="26" t="s">
        <v>856</v>
      </c>
      <c r="AJ49" s="26" t="s">
        <v>857</v>
      </c>
      <c r="AK49" s="26" t="s">
        <v>771</v>
      </c>
      <c r="AL49" s="16">
        <v>46022</v>
      </c>
      <c r="AM49" s="24"/>
      <c r="AN49" s="23"/>
      <c r="AO49" s="23"/>
      <c r="AP49" s="23"/>
      <c r="AQ49" s="23"/>
      <c r="AR49" s="23"/>
      <c r="AS49" s="24"/>
      <c r="AT49" s="23"/>
      <c r="AU49" s="23"/>
      <c r="AV49" s="23"/>
      <c r="AW49" s="24"/>
      <c r="AX49" s="23"/>
      <c r="AY49" s="23"/>
      <c r="BC49" s="18" t="str">
        <f t="shared" si="19"/>
        <v>4</v>
      </c>
      <c r="BD49" s="18" t="str">
        <f t="shared" si="20"/>
        <v>4</v>
      </c>
      <c r="BE49" s="18">
        <f>IF(E49=[7]Base!$B$4,[7]Mapa!BC17,(IF(AB49=[7]Base!G$34,[7]Mapa!BC17-2,IF([7]Mapa!AB17=[7]Base!$G$35,[7]Mapa!BC17-1,IF([7]Mapa!AB17=[7]Base!$G$36,[7]Mapa!BC17,1)))))</f>
        <v>3</v>
      </c>
      <c r="BF49" s="18">
        <f>(IF(E49=[7]Base!$G$34,[7]Mapa!BD17-2,IF([7]Mapa!AB17=[7]Base!$G$35,[7]Mapa!BD17-1,IF([7]Mapa!AB17=[7]Base!$G$36,[7]Mapa!BD17,1))))</f>
        <v>3</v>
      </c>
    </row>
    <row r="50" spans="1:58" s="22" customFormat="1" ht="237" customHeight="1" x14ac:dyDescent="0.2">
      <c r="A50" s="28">
        <f t="shared" si="16"/>
        <v>16</v>
      </c>
      <c r="B50" s="11" t="s">
        <v>759</v>
      </c>
      <c r="C50" s="20" t="s">
        <v>858</v>
      </c>
      <c r="D50" s="21" t="s">
        <v>859</v>
      </c>
      <c r="E50" s="11" t="s">
        <v>193</v>
      </c>
      <c r="F50" s="20" t="s">
        <v>762</v>
      </c>
      <c r="G50" s="11" t="s">
        <v>763</v>
      </c>
      <c r="H50" s="11" t="s">
        <v>783</v>
      </c>
      <c r="I50" s="11"/>
      <c r="J50" s="11" t="s">
        <v>173</v>
      </c>
      <c r="K50" s="11"/>
      <c r="L50" s="11"/>
      <c r="M50" s="11"/>
      <c r="N50" s="11"/>
      <c r="O50" s="11"/>
      <c r="P50" s="11"/>
      <c r="Q50" s="11"/>
      <c r="R50" s="11"/>
      <c r="S50" s="17" t="s">
        <v>860</v>
      </c>
      <c r="T50" s="11" t="s">
        <v>172</v>
      </c>
      <c r="U50" s="11" t="s">
        <v>766</v>
      </c>
      <c r="V50" s="11" t="s">
        <v>172</v>
      </c>
      <c r="W50" s="11" t="s">
        <v>767</v>
      </c>
      <c r="X50" s="27" t="str">
        <f t="shared" si="17"/>
        <v>33</v>
      </c>
      <c r="Y50" s="27" t="str">
        <f>IF(X50="","",VLOOKUP(X50,[7]Base!$B$47:$D$71,2))</f>
        <v>Tolerable</v>
      </c>
      <c r="Z50" s="26" t="s">
        <v>861</v>
      </c>
      <c r="AA50" s="3">
        <v>80</v>
      </c>
      <c r="AB50" s="19" t="s">
        <v>0</v>
      </c>
      <c r="AC50" s="27" t="str">
        <f>VLOOKUP(IF(BE50&lt;=1,1,BE50),[7]Base!$C$2:$D$7,2,)</f>
        <v>3. MODERADA</v>
      </c>
      <c r="AD50" s="27" t="str">
        <f>VLOOKUP(IF(BF50&lt;=1,1,BF50),[7]Base!$C$2:$D$7,2,)</f>
        <v>3. MODERADA</v>
      </c>
      <c r="AE50" s="27" t="str">
        <f t="shared" si="18"/>
        <v>33</v>
      </c>
      <c r="AF50" s="27" t="str">
        <f>VLOOKUP(AE50,[7]Base!$B$47:$C$71,2)</f>
        <v>Tolerable</v>
      </c>
      <c r="AG50" s="27" t="str">
        <f>VLOOKUP(AE50,[7]Base!$B$47:$D$71,3)</f>
        <v>Reducir-Controles Administrativos	
Reducir-Controles de Ingeniería	
Reducir- Uso de EPP Elementos de protección Personal	
Reducir o Mitigar
Aceptar o Asumir
Compensar	
Corregir
Aprovechar (solo impacto ambiental positivo)</v>
      </c>
      <c r="AH50" s="11" t="s">
        <v>187</v>
      </c>
      <c r="AI50" s="26" t="s">
        <v>769</v>
      </c>
      <c r="AJ50" s="26" t="s">
        <v>770</v>
      </c>
      <c r="AK50" s="26" t="s">
        <v>771</v>
      </c>
      <c r="AL50" s="16"/>
      <c r="AM50" s="24"/>
      <c r="AN50" s="23"/>
      <c r="AO50" s="23"/>
      <c r="AP50" s="23"/>
      <c r="AQ50" s="23"/>
      <c r="AR50" s="23"/>
      <c r="AS50" s="24"/>
      <c r="AT50" s="23"/>
      <c r="AU50" s="23"/>
      <c r="AV50" s="23"/>
      <c r="AW50" s="24"/>
      <c r="AX50" s="23"/>
      <c r="AY50" s="23"/>
      <c r="BC50" s="18" t="str">
        <f t="shared" si="19"/>
        <v>3</v>
      </c>
      <c r="BD50" s="18" t="str">
        <f t="shared" si="20"/>
        <v>3</v>
      </c>
      <c r="BE50" s="18">
        <f>IF(E50=[7]Base!$B$4,[7]Mapa!BC18,(IF(AB50=[7]Base!G$34,[7]Mapa!BC18-2,IF([7]Mapa!AB18=[7]Base!$G$35,[7]Mapa!BC18-1,IF([7]Mapa!AB18=[7]Base!$G$36,[7]Mapa!BC18,1)))))</f>
        <v>3</v>
      </c>
      <c r="BF50" s="18">
        <f>(IF(E50=[7]Base!$G$34,[7]Mapa!BD18-2,IF([7]Mapa!AB18=[7]Base!$G$35,[7]Mapa!BD18-1,IF([7]Mapa!AB18=[7]Base!$G$36,[7]Mapa!BD18,1))))</f>
        <v>3</v>
      </c>
    </row>
    <row r="51" spans="1:58" s="22" customFormat="1" ht="237" customHeight="1" x14ac:dyDescent="0.2">
      <c r="A51" s="28">
        <f t="shared" si="16"/>
        <v>15</v>
      </c>
      <c r="B51" s="11" t="s">
        <v>759</v>
      </c>
      <c r="C51" s="20" t="s">
        <v>862</v>
      </c>
      <c r="D51" s="21" t="s">
        <v>863</v>
      </c>
      <c r="E51" s="11" t="s">
        <v>193</v>
      </c>
      <c r="F51" s="20" t="s">
        <v>864</v>
      </c>
      <c r="G51" s="11" t="s">
        <v>763</v>
      </c>
      <c r="H51" s="11" t="s">
        <v>303</v>
      </c>
      <c r="I51" s="11"/>
      <c r="J51" s="11" t="s">
        <v>173</v>
      </c>
      <c r="K51" s="11"/>
      <c r="L51" s="11"/>
      <c r="M51" s="11"/>
      <c r="N51" s="11"/>
      <c r="O51" s="11"/>
      <c r="P51" s="11"/>
      <c r="Q51" s="11"/>
      <c r="R51" s="11"/>
      <c r="S51" s="17" t="s">
        <v>865</v>
      </c>
      <c r="T51" s="11" t="s">
        <v>184</v>
      </c>
      <c r="U51" s="11" t="s">
        <v>822</v>
      </c>
      <c r="V51" s="11" t="s">
        <v>177</v>
      </c>
      <c r="W51" s="11" t="s">
        <v>777</v>
      </c>
      <c r="X51" s="27" t="str">
        <f t="shared" si="17"/>
        <v>54</v>
      </c>
      <c r="Y51" s="27" t="str">
        <f>IF(X51="","",VLOOKUP(X51,[7]Base!$B$47:$D$71,2))</f>
        <v>Extremo</v>
      </c>
      <c r="Z51" s="26" t="s">
        <v>866</v>
      </c>
      <c r="AA51" s="3">
        <v>80</v>
      </c>
      <c r="AB51" s="19" t="s">
        <v>0</v>
      </c>
      <c r="AC51" s="27" t="str">
        <f>VLOOKUP(IF(BE51&lt;=1,1,BE51),[7]Base!$C$2:$D$7,2,)</f>
        <v>3. MODERADA</v>
      </c>
      <c r="AD51" s="27" t="str">
        <f>VLOOKUP(IF(BF51&lt;=1,1,BF51),[7]Base!$C$2:$D$7,2,)</f>
        <v>3. MODERADA</v>
      </c>
      <c r="AE51" s="27" t="str">
        <f t="shared" si="18"/>
        <v>33</v>
      </c>
      <c r="AF51" s="27" t="str">
        <f>VLOOKUP(AE51,[7]Base!$B$47:$C$71,2)</f>
        <v>Tolerable</v>
      </c>
      <c r="AG51" s="27" t="str">
        <f>VLOOKUP(AE51,[7]Base!$B$47:$D$71,3)</f>
        <v>Reducir-Controles Administrativos	
Reducir-Controles de Ingeniería	
Reducir- Uso de EPP Elementos de protección Personal	
Reducir o Mitigar
Aceptar o Asumir
Compensar	
Corregir
Aprovechar (solo impacto ambiental positivo)</v>
      </c>
      <c r="AH51" s="11" t="s">
        <v>187</v>
      </c>
      <c r="AI51" s="26" t="s">
        <v>779</v>
      </c>
      <c r="AJ51" s="26" t="s">
        <v>780</v>
      </c>
      <c r="AK51" s="26" t="s">
        <v>771</v>
      </c>
      <c r="AL51" s="16"/>
      <c r="AM51" s="24"/>
      <c r="AN51" s="23"/>
      <c r="AO51" s="23"/>
      <c r="AP51" s="23"/>
      <c r="AQ51" s="23"/>
      <c r="AR51" s="23"/>
      <c r="AS51" s="24"/>
      <c r="AT51" s="23"/>
      <c r="AU51" s="23"/>
      <c r="AV51" s="23"/>
      <c r="AW51" s="24"/>
      <c r="AX51" s="23"/>
      <c r="AY51" s="23"/>
      <c r="BC51" s="18" t="str">
        <f t="shared" si="19"/>
        <v>5</v>
      </c>
      <c r="BD51" s="18" t="str">
        <f t="shared" si="20"/>
        <v>4</v>
      </c>
      <c r="BE51" s="18">
        <f>IF(E51=[7]Base!$B$4,[7]Mapa!BC19,(IF(AB51=[7]Base!G$34,[7]Mapa!BC19-2,IF([7]Mapa!AB19=[7]Base!$G$35,[7]Mapa!BC19-1,IF([7]Mapa!AB19=[7]Base!$G$36,[7]Mapa!BC19,1)))))</f>
        <v>3</v>
      </c>
      <c r="BF51" s="18">
        <f>(IF(E51=[7]Base!$G$34,[7]Mapa!BD19-2,IF([7]Mapa!AB19=[7]Base!$G$35,[7]Mapa!BD19-1,IF([7]Mapa!AB19=[7]Base!$G$36,[7]Mapa!BD19,1))))</f>
        <v>3</v>
      </c>
    </row>
    <row r="52" spans="1:58" s="22" customFormat="1" ht="237" customHeight="1" x14ac:dyDescent="0.2">
      <c r="A52" s="28">
        <f t="shared" si="16"/>
        <v>14</v>
      </c>
      <c r="B52" s="11" t="s">
        <v>759</v>
      </c>
      <c r="C52" s="20" t="s">
        <v>862</v>
      </c>
      <c r="D52" s="21" t="s">
        <v>867</v>
      </c>
      <c r="E52" s="11" t="s">
        <v>193</v>
      </c>
      <c r="F52" s="20" t="s">
        <v>868</v>
      </c>
      <c r="G52" s="11" t="s">
        <v>314</v>
      </c>
      <c r="H52" s="11" t="s">
        <v>820</v>
      </c>
      <c r="I52" s="11"/>
      <c r="J52" s="11" t="s">
        <v>173</v>
      </c>
      <c r="K52" s="11"/>
      <c r="L52" s="11"/>
      <c r="M52" s="11"/>
      <c r="N52" s="11"/>
      <c r="O52" s="11"/>
      <c r="P52" s="11"/>
      <c r="Q52" s="11"/>
      <c r="R52" s="11"/>
      <c r="S52" s="17" t="s">
        <v>869</v>
      </c>
      <c r="T52" s="11" t="s">
        <v>184</v>
      </c>
      <c r="U52" s="11" t="s">
        <v>822</v>
      </c>
      <c r="V52" s="11" t="s">
        <v>177</v>
      </c>
      <c r="W52" s="11" t="s">
        <v>777</v>
      </c>
      <c r="X52" s="27" t="str">
        <f t="shared" si="17"/>
        <v>54</v>
      </c>
      <c r="Y52" s="27" t="str">
        <f>IF(X52="","",VLOOKUP(X52,[7]Base!$B$47:$D$71,2))</f>
        <v>Extremo</v>
      </c>
      <c r="Z52" s="26" t="s">
        <v>870</v>
      </c>
      <c r="AA52" s="3">
        <v>75</v>
      </c>
      <c r="AB52" s="19" t="s">
        <v>0</v>
      </c>
      <c r="AC52" s="27" t="str">
        <f>VLOOKUP(IF(BE52&lt;=1,1,BE52),[7]Base!$C$2:$D$7,2,)</f>
        <v>2. BAJA</v>
      </c>
      <c r="AD52" s="27" t="str">
        <f>VLOOKUP(IF(BF52&lt;=1,1,BF52),[7]Base!$C$2:$D$7,2,)</f>
        <v>2. BAJA</v>
      </c>
      <c r="AE52" s="27" t="str">
        <f t="shared" si="18"/>
        <v>22</v>
      </c>
      <c r="AF52" s="27" t="str">
        <f>VLOOKUP(AE52,[7]Base!$B$47:$C$71,2)</f>
        <v>Tolerable</v>
      </c>
      <c r="AG52" s="27" t="str">
        <f>VLOOKUP(AE52,[7]Base!$B$47:$D$71,3)</f>
        <v>Reducir-Controles Administrativos	
Reducir-Controles de Ingeniería	
Reducir- Uso de EPP Elementos de protección Personal	
Reducir o Mitigar
Aceptar o Asumir
Compensar	
Corregir
Aprovechar (solo impacto ambiental positivo)</v>
      </c>
      <c r="AH52" s="11" t="s">
        <v>187</v>
      </c>
      <c r="AI52" s="26" t="s">
        <v>810</v>
      </c>
      <c r="AJ52" s="26" t="s">
        <v>811</v>
      </c>
      <c r="AK52" s="26" t="s">
        <v>771</v>
      </c>
      <c r="AL52" s="16"/>
      <c r="AM52" s="24"/>
      <c r="AN52" s="23"/>
      <c r="AO52" s="23"/>
      <c r="AP52" s="23"/>
      <c r="AQ52" s="23"/>
      <c r="AR52" s="23"/>
      <c r="AS52" s="24"/>
      <c r="AT52" s="23"/>
      <c r="AU52" s="23"/>
      <c r="AV52" s="23"/>
      <c r="AW52" s="24"/>
      <c r="AX52" s="23"/>
      <c r="AY52" s="23"/>
      <c r="BC52" s="18" t="str">
        <f t="shared" si="19"/>
        <v>5</v>
      </c>
      <c r="BD52" s="18" t="str">
        <f t="shared" si="20"/>
        <v>4</v>
      </c>
      <c r="BE52" s="18">
        <f>IF(E52=[7]Base!$B$4,[7]Mapa!BC20,(IF(AB52=[7]Base!G$34,[7]Mapa!BC20-2,IF([7]Mapa!AB20=[7]Base!$G$35,[7]Mapa!BC20-1,IF([7]Mapa!AB20=[7]Base!$G$36,[7]Mapa!BC20,1)))))</f>
        <v>2</v>
      </c>
      <c r="BF52" s="18">
        <f>(IF(E52=[7]Base!$G$34,[7]Mapa!BD20-2,IF([7]Mapa!AB20=[7]Base!$G$35,[7]Mapa!BD20-1,IF([7]Mapa!AB20=[7]Base!$G$36,[7]Mapa!BD20,1))))</f>
        <v>2</v>
      </c>
    </row>
    <row r="53" spans="1:58" s="22" customFormat="1" ht="237" customHeight="1" x14ac:dyDescent="0.2">
      <c r="A53" s="28">
        <f t="shared" si="16"/>
        <v>13</v>
      </c>
      <c r="B53" s="11" t="s">
        <v>759</v>
      </c>
      <c r="C53" s="20" t="s">
        <v>858</v>
      </c>
      <c r="D53" s="21" t="s">
        <v>871</v>
      </c>
      <c r="E53" s="11" t="s">
        <v>193</v>
      </c>
      <c r="F53" s="20" t="s">
        <v>872</v>
      </c>
      <c r="G53" s="11" t="s">
        <v>763</v>
      </c>
      <c r="H53" s="11" t="s">
        <v>820</v>
      </c>
      <c r="I53" s="11"/>
      <c r="J53" s="11" t="s">
        <v>173</v>
      </c>
      <c r="K53" s="11"/>
      <c r="L53" s="11"/>
      <c r="M53" s="11"/>
      <c r="N53" s="11"/>
      <c r="O53" s="11"/>
      <c r="P53" s="11"/>
      <c r="Q53" s="11"/>
      <c r="R53" s="11"/>
      <c r="S53" s="17" t="s">
        <v>873</v>
      </c>
      <c r="T53" s="11" t="s">
        <v>177</v>
      </c>
      <c r="U53" s="11" t="s">
        <v>874</v>
      </c>
      <c r="V53" s="11" t="s">
        <v>177</v>
      </c>
      <c r="W53" s="11" t="s">
        <v>777</v>
      </c>
      <c r="X53" s="27" t="str">
        <f t="shared" si="17"/>
        <v>44</v>
      </c>
      <c r="Y53" s="27" t="str">
        <f>IF(X53="","",VLOOKUP(X53,[7]Base!$B$47:$D$71,2))</f>
        <v>Importante</v>
      </c>
      <c r="Z53" s="26" t="s">
        <v>875</v>
      </c>
      <c r="AA53" s="3">
        <v>80</v>
      </c>
      <c r="AB53" s="19" t="s">
        <v>0</v>
      </c>
      <c r="AC53" s="27" t="str">
        <f>VLOOKUP(IF(BE53&lt;=1,1,BE53),[7]Base!$C$2:$D$7,2,)</f>
        <v>4. ALTA</v>
      </c>
      <c r="AD53" s="27" t="str">
        <f>VLOOKUP(IF(BF53&lt;=1,1,BF53),[7]Base!$C$2:$D$7,2,)</f>
        <v>3. MODERADA</v>
      </c>
      <c r="AE53" s="27" t="str">
        <f t="shared" si="18"/>
        <v>43</v>
      </c>
      <c r="AF53" s="27" t="str">
        <f>VLOOKUP(AE53,[7]Base!$B$47:$C$71,2)</f>
        <v>Importante</v>
      </c>
      <c r="AG53" s="27" t="str">
        <f>VLOOKUP(AE53,[7]Base!$B$47:$D$71,3)</f>
        <v>Evitar o Eliminar
Prevenir o Sustituir
Reducir o Mitigar	
Compartir o transferir
Compensar
Corregir
Reducir-Controles Administrativos
Reducir-Controles de Ingeniería
Reducir- Uso de EPP Elementos de protección
Personal
Aprovechar (solo impacto ambiental positivo)</v>
      </c>
      <c r="AH53" s="11" t="s">
        <v>189</v>
      </c>
      <c r="AI53" s="26" t="s">
        <v>793</v>
      </c>
      <c r="AJ53" s="25" t="s">
        <v>794</v>
      </c>
      <c r="AK53" s="26" t="s">
        <v>771</v>
      </c>
      <c r="AL53" s="16">
        <v>46022</v>
      </c>
      <c r="AM53" s="24"/>
      <c r="AN53" s="23"/>
      <c r="AO53" s="23"/>
      <c r="AP53" s="23"/>
      <c r="AQ53" s="23"/>
      <c r="AR53" s="23"/>
      <c r="AS53" s="24"/>
      <c r="AT53" s="23"/>
      <c r="AU53" s="23"/>
      <c r="AV53" s="23"/>
      <c r="AW53" s="24"/>
      <c r="AX53" s="23"/>
      <c r="AY53" s="23"/>
      <c r="BC53" s="18" t="str">
        <f t="shared" si="19"/>
        <v>4</v>
      </c>
      <c r="BD53" s="18" t="str">
        <f t="shared" si="20"/>
        <v>4</v>
      </c>
      <c r="BE53" s="18">
        <f>IF(E53=[7]Base!$B$4,[7]Mapa!BC21,(IF(AB53=[7]Base!G$34,[7]Mapa!BC21-2,IF([7]Mapa!AB21=[7]Base!$G$35,[7]Mapa!BC21-1,IF([7]Mapa!AB21=[7]Base!$G$36,[7]Mapa!BC21,1)))))</f>
        <v>4</v>
      </c>
      <c r="BF53" s="18">
        <f>(IF(E53=[7]Base!$G$34,[7]Mapa!BD21-2,IF([7]Mapa!AB21=[7]Base!$G$35,[7]Mapa!BD21-1,IF([7]Mapa!AB21=[7]Base!$G$36,[7]Mapa!BD21,1))))</f>
        <v>3</v>
      </c>
    </row>
    <row r="54" spans="1:58" s="22" customFormat="1" ht="237" customHeight="1" x14ac:dyDescent="0.2">
      <c r="A54" s="28">
        <f t="shared" si="16"/>
        <v>12</v>
      </c>
      <c r="B54" s="11" t="s">
        <v>759</v>
      </c>
      <c r="C54" s="20" t="s">
        <v>858</v>
      </c>
      <c r="D54" s="21" t="s">
        <v>781</v>
      </c>
      <c r="E54" s="11" t="s">
        <v>193</v>
      </c>
      <c r="F54" s="20" t="s">
        <v>876</v>
      </c>
      <c r="G54" s="11" t="s">
        <v>763</v>
      </c>
      <c r="H54" s="11" t="s">
        <v>820</v>
      </c>
      <c r="I54" s="11"/>
      <c r="J54" s="11" t="s">
        <v>173</v>
      </c>
      <c r="K54" s="11"/>
      <c r="L54" s="11"/>
      <c r="M54" s="11"/>
      <c r="N54" s="11"/>
      <c r="O54" s="11"/>
      <c r="P54" s="11"/>
      <c r="Q54" s="11"/>
      <c r="R54" s="11"/>
      <c r="S54" s="17" t="s">
        <v>877</v>
      </c>
      <c r="T54" s="11" t="s">
        <v>177</v>
      </c>
      <c r="U54" s="11" t="s">
        <v>776</v>
      </c>
      <c r="V54" s="11" t="s">
        <v>172</v>
      </c>
      <c r="W54" s="11" t="s">
        <v>767</v>
      </c>
      <c r="X54" s="27" t="str">
        <f t="shared" si="17"/>
        <v>43</v>
      </c>
      <c r="Y54" s="27" t="str">
        <f>IF(X54="","",VLOOKUP(X54,[7]Base!$B$47:$D$71,2))</f>
        <v>Importante</v>
      </c>
      <c r="Z54" s="26" t="s">
        <v>878</v>
      </c>
      <c r="AA54" s="3">
        <v>70</v>
      </c>
      <c r="AB54" s="19" t="s">
        <v>0</v>
      </c>
      <c r="AC54" s="27" t="str">
        <f>VLOOKUP(IF(BE54&lt;=1,1,BE54),[7]Base!$C$2:$D$7,2,)</f>
        <v>4. ALTA</v>
      </c>
      <c r="AD54" s="27" t="str">
        <f>VLOOKUP(IF(BF54&lt;=1,1,BF54),[7]Base!$C$2:$D$7,2,)</f>
        <v>3. MODERADA</v>
      </c>
      <c r="AE54" s="27" t="str">
        <f t="shared" si="18"/>
        <v>43</v>
      </c>
      <c r="AF54" s="27" t="str">
        <f>VLOOKUP(AE54,[7]Base!$B$47:$C$71,2)</f>
        <v>Importante</v>
      </c>
      <c r="AG54" s="27" t="str">
        <f>VLOOKUP(AE54,[7]Base!$B$47:$D$71,3)</f>
        <v>Evitar o Eliminar
Prevenir o Sustituir
Reducir o Mitigar	
Compartir o transferir
Compensar
Corregir
Reducir-Controles Administrativos
Reducir-Controles de Ingeniería
Reducir- Uso de EPP Elementos de protección
Personal
Aprovechar (solo impacto ambiental positivo)</v>
      </c>
      <c r="AH54" s="11" t="s">
        <v>187</v>
      </c>
      <c r="AI54" s="26" t="s">
        <v>879</v>
      </c>
      <c r="AJ54" s="25" t="s">
        <v>880</v>
      </c>
      <c r="AK54" s="26" t="s">
        <v>771</v>
      </c>
      <c r="AL54" s="16">
        <v>46022</v>
      </c>
      <c r="AM54" s="24"/>
      <c r="AN54" s="23"/>
      <c r="AO54" s="23"/>
      <c r="AP54" s="23"/>
      <c r="AQ54" s="23"/>
      <c r="AR54" s="23"/>
      <c r="AS54" s="24"/>
      <c r="AT54" s="23"/>
      <c r="AU54" s="23"/>
      <c r="AV54" s="23"/>
      <c r="AW54" s="24"/>
      <c r="AX54" s="23"/>
      <c r="AY54" s="23"/>
      <c r="BC54" s="18" t="str">
        <f t="shared" si="19"/>
        <v>4</v>
      </c>
      <c r="BD54" s="18" t="str">
        <f t="shared" si="20"/>
        <v>3</v>
      </c>
      <c r="BE54" s="18">
        <f>IF(E54=[7]Base!$B$4,[7]Mapa!BC22,(IF(AB54=[7]Base!G$34,[7]Mapa!BC22-2,IF([7]Mapa!AB22=[7]Base!$G$35,[7]Mapa!BC22-1,IF([7]Mapa!AB22=[7]Base!$G$36,[7]Mapa!BC22,1)))))</f>
        <v>4</v>
      </c>
      <c r="BF54" s="18">
        <f>(IF(E54=[7]Base!$G$34,[7]Mapa!BD22-2,IF([7]Mapa!AB22=[7]Base!$G$35,[7]Mapa!BD22-1,IF([7]Mapa!AB22=[7]Base!$G$36,[7]Mapa!BD22,1))))</f>
        <v>3</v>
      </c>
    </row>
    <row r="55" spans="1:58" s="22" customFormat="1" ht="237" customHeight="1" x14ac:dyDescent="0.2">
      <c r="A55" s="28">
        <f t="shared" si="16"/>
        <v>11</v>
      </c>
      <c r="B55" s="11" t="s">
        <v>759</v>
      </c>
      <c r="C55" s="20" t="s">
        <v>858</v>
      </c>
      <c r="D55" s="21" t="s">
        <v>881</v>
      </c>
      <c r="E55" s="11" t="s">
        <v>193</v>
      </c>
      <c r="F55" s="20" t="s">
        <v>882</v>
      </c>
      <c r="G55" s="11" t="s">
        <v>763</v>
      </c>
      <c r="H55" s="11" t="s">
        <v>820</v>
      </c>
      <c r="I55" s="11"/>
      <c r="J55" s="11" t="s">
        <v>173</v>
      </c>
      <c r="K55" s="11"/>
      <c r="L55" s="11"/>
      <c r="M55" s="11"/>
      <c r="N55" s="11"/>
      <c r="O55" s="11"/>
      <c r="P55" s="11"/>
      <c r="Q55" s="11"/>
      <c r="R55" s="11"/>
      <c r="S55" s="17" t="s">
        <v>883</v>
      </c>
      <c r="T55" s="11" t="s">
        <v>177</v>
      </c>
      <c r="U55" s="11" t="s">
        <v>776</v>
      </c>
      <c r="V55" s="11" t="s">
        <v>177</v>
      </c>
      <c r="W55" s="11" t="s">
        <v>777</v>
      </c>
      <c r="X55" s="27" t="str">
        <f t="shared" si="17"/>
        <v>44</v>
      </c>
      <c r="Y55" s="27" t="str">
        <f>IF(X55="","",VLOOKUP(X55,[7]Base!$B$47:$D$71,2))</f>
        <v>Importante</v>
      </c>
      <c r="Z55" s="26" t="s">
        <v>884</v>
      </c>
      <c r="AA55" s="3">
        <v>85</v>
      </c>
      <c r="AB55" s="19" t="s">
        <v>7</v>
      </c>
      <c r="AC55" s="27" t="str">
        <f>VLOOKUP(IF(BE55&lt;=1,1,BE55),[7]Base!$C$2:$D$7,2,)</f>
        <v>2. BAJA</v>
      </c>
      <c r="AD55" s="27" t="str">
        <f>VLOOKUP(IF(BF55&lt;=1,1,BF55),[7]Base!$C$2:$D$7,2,)</f>
        <v>3. MODERADA</v>
      </c>
      <c r="AE55" s="27" t="str">
        <f t="shared" si="18"/>
        <v>23</v>
      </c>
      <c r="AF55" s="27" t="str">
        <f>VLOOKUP(AE55,[7]Base!$B$47:$C$71,2)</f>
        <v>Tolerable</v>
      </c>
      <c r="AG55" s="27" t="str">
        <f>VLOOKUP(AE55,[7]Base!$B$47:$D$71,3)</f>
        <v>Reducir-Controles Administrativos	
Reducir-Controles de Ingeniería	
Reducir- Uso de EPP Elementos de protección Personal	
Reducir o Mitigar
Aceptar o Asumir
Compensar	
Corregir
Aprovechar (solo impacto ambiental positivo)</v>
      </c>
      <c r="AH55" s="11" t="s">
        <v>837</v>
      </c>
      <c r="AI55" s="26" t="s">
        <v>885</v>
      </c>
      <c r="AJ55" s="26" t="s">
        <v>886</v>
      </c>
      <c r="AK55" s="26" t="s">
        <v>887</v>
      </c>
      <c r="AL55" s="16">
        <v>46022</v>
      </c>
      <c r="AM55" s="24"/>
      <c r="AN55" s="23"/>
      <c r="AO55" s="23"/>
      <c r="AP55" s="23"/>
      <c r="AQ55" s="23"/>
      <c r="AR55" s="23"/>
      <c r="AS55" s="24"/>
      <c r="AT55" s="23"/>
      <c r="AU55" s="23"/>
      <c r="AV55" s="23"/>
      <c r="AW55" s="24"/>
      <c r="AX55" s="23"/>
      <c r="AY55" s="23"/>
      <c r="BC55" s="18" t="str">
        <f t="shared" si="19"/>
        <v>4</v>
      </c>
      <c r="BD55" s="18" t="str">
        <f t="shared" si="20"/>
        <v>4</v>
      </c>
      <c r="BE55" s="18">
        <f>IF(E55=[7]Base!$B$4,[7]Mapa!BC23,(IF(AB55=[7]Base!G$34,[7]Mapa!BC23-2,IF([7]Mapa!AB23=[7]Base!$G$35,[7]Mapa!BC23-1,IF([7]Mapa!AB23=[7]Base!$G$36,[7]Mapa!BC23,1)))))</f>
        <v>2</v>
      </c>
      <c r="BF55" s="18">
        <f>(IF(E55=[7]Base!$G$34,[7]Mapa!BD23-2,IF([7]Mapa!AB23=[7]Base!$G$35,[7]Mapa!BD23-1,IF([7]Mapa!AB23=[7]Base!$G$36,[7]Mapa!BD23,1))))</f>
        <v>3</v>
      </c>
    </row>
    <row r="56" spans="1:58" s="22" customFormat="1" ht="237" customHeight="1" x14ac:dyDescent="0.2">
      <c r="A56" s="28">
        <f t="shared" si="16"/>
        <v>10</v>
      </c>
      <c r="B56" s="11" t="s">
        <v>759</v>
      </c>
      <c r="C56" s="20" t="s">
        <v>888</v>
      </c>
      <c r="D56" s="21" t="s">
        <v>889</v>
      </c>
      <c r="E56" s="11" t="s">
        <v>193</v>
      </c>
      <c r="F56" s="20" t="s">
        <v>890</v>
      </c>
      <c r="G56" s="11" t="s">
        <v>763</v>
      </c>
      <c r="H56" s="11" t="s">
        <v>764</v>
      </c>
      <c r="I56" s="11"/>
      <c r="J56" s="11" t="s">
        <v>173</v>
      </c>
      <c r="K56" s="11" t="s">
        <v>173</v>
      </c>
      <c r="L56" s="11"/>
      <c r="M56" s="11"/>
      <c r="N56" s="11"/>
      <c r="O56" s="11"/>
      <c r="P56" s="11"/>
      <c r="Q56" s="11"/>
      <c r="R56" s="11"/>
      <c r="S56" s="17" t="s">
        <v>891</v>
      </c>
      <c r="T56" s="11" t="s">
        <v>172</v>
      </c>
      <c r="U56" s="11" t="s">
        <v>766</v>
      </c>
      <c r="V56" s="11" t="s">
        <v>177</v>
      </c>
      <c r="W56" s="11" t="s">
        <v>777</v>
      </c>
      <c r="X56" s="27" t="str">
        <f t="shared" si="17"/>
        <v>34</v>
      </c>
      <c r="Y56" s="27" t="str">
        <f>IF(X56="","",VLOOKUP(X56,[7]Base!$B$47:$D$71,2))</f>
        <v>Importante</v>
      </c>
      <c r="Z56" s="26" t="s">
        <v>892</v>
      </c>
      <c r="AA56" s="3">
        <v>90</v>
      </c>
      <c r="AB56" s="19" t="s">
        <v>7</v>
      </c>
      <c r="AC56" s="27" t="str">
        <f>VLOOKUP(IF(BE56&lt;=1,1,BE56),[7]Base!$C$2:$D$7,2,)</f>
        <v>2. BAJA</v>
      </c>
      <c r="AD56" s="27" t="str">
        <f>VLOOKUP(IF(BF56&lt;=1,1,BF56),[7]Base!$C$2:$D$7,2,)</f>
        <v>2. BAJA</v>
      </c>
      <c r="AE56" s="27" t="str">
        <f t="shared" si="18"/>
        <v>22</v>
      </c>
      <c r="AF56" s="27" t="str">
        <f>VLOOKUP(AE56,[7]Base!$B$47:$C$71,2)</f>
        <v>Tolerable</v>
      </c>
      <c r="AG56" s="27" t="str">
        <f>VLOOKUP(AE56,[7]Base!$B$47:$D$71,3)</f>
        <v>Reducir-Controles Administrativos	
Reducir-Controles de Ingeniería	
Reducir- Uso de EPP Elementos de protección Personal	
Reducir o Mitigar
Aceptar o Asumir
Compensar	
Corregir
Aprovechar (solo impacto ambiental positivo)</v>
      </c>
      <c r="AH56" s="11" t="s">
        <v>189</v>
      </c>
      <c r="AI56" s="26" t="s">
        <v>793</v>
      </c>
      <c r="AJ56" s="25" t="s">
        <v>794</v>
      </c>
      <c r="AK56" s="26" t="s">
        <v>771</v>
      </c>
      <c r="AL56" s="16">
        <v>46022</v>
      </c>
      <c r="AM56" s="24"/>
      <c r="AN56" s="23"/>
      <c r="AO56" s="23"/>
      <c r="AP56" s="23"/>
      <c r="AQ56" s="23"/>
      <c r="AR56" s="23"/>
      <c r="AS56" s="24"/>
      <c r="AT56" s="23"/>
      <c r="AU56" s="23"/>
      <c r="AV56" s="23"/>
      <c r="AW56" s="24"/>
      <c r="AX56" s="23"/>
      <c r="AY56" s="23"/>
      <c r="BC56" s="18" t="str">
        <f t="shared" si="19"/>
        <v>3</v>
      </c>
      <c r="BD56" s="18" t="str">
        <f t="shared" si="20"/>
        <v>4</v>
      </c>
      <c r="BE56" s="18">
        <f>IF(E56=[7]Base!$B$4,[7]Mapa!BC24,(IF(AB56=[7]Base!G$34,[7]Mapa!BC24-2,IF([7]Mapa!AB24=[7]Base!$G$35,[7]Mapa!BC24-1,IF([7]Mapa!AB24=[7]Base!$G$36,[7]Mapa!BC24,1)))))</f>
        <v>2</v>
      </c>
      <c r="BF56" s="18">
        <f>(IF(E56=[7]Base!$G$34,[7]Mapa!BD24-2,IF([7]Mapa!AB24=[7]Base!$G$35,[7]Mapa!BD24-1,IF([7]Mapa!AB24=[7]Base!$G$36,[7]Mapa!BD24,1))))</f>
        <v>2</v>
      </c>
    </row>
    <row r="57" spans="1:58" s="22" customFormat="1" ht="237" customHeight="1" x14ac:dyDescent="0.2">
      <c r="A57" s="28">
        <f t="shared" si="16"/>
        <v>9</v>
      </c>
      <c r="B57" s="11" t="s">
        <v>759</v>
      </c>
      <c r="C57" s="20" t="s">
        <v>888</v>
      </c>
      <c r="D57" s="21" t="s">
        <v>893</v>
      </c>
      <c r="E57" s="11" t="s">
        <v>193</v>
      </c>
      <c r="F57" s="20" t="s">
        <v>894</v>
      </c>
      <c r="G57" s="11" t="s">
        <v>763</v>
      </c>
      <c r="H57" s="11" t="s">
        <v>895</v>
      </c>
      <c r="I57" s="11"/>
      <c r="J57" s="11" t="s">
        <v>173</v>
      </c>
      <c r="K57" s="11"/>
      <c r="L57" s="11"/>
      <c r="M57" s="11"/>
      <c r="N57" s="11"/>
      <c r="O57" s="11"/>
      <c r="P57" s="11"/>
      <c r="Q57" s="11"/>
      <c r="R57" s="11"/>
      <c r="S57" s="17" t="s">
        <v>896</v>
      </c>
      <c r="T57" s="11" t="s">
        <v>172</v>
      </c>
      <c r="U57" s="11" t="s">
        <v>766</v>
      </c>
      <c r="V57" s="11" t="s">
        <v>177</v>
      </c>
      <c r="W57" s="11" t="s">
        <v>777</v>
      </c>
      <c r="X57" s="27" t="str">
        <f t="shared" si="17"/>
        <v>34</v>
      </c>
      <c r="Y57" s="27" t="str">
        <f>IF(X57="","",VLOOKUP(X57,[7]Base!$B$47:$D$71,2))</f>
        <v>Importante</v>
      </c>
      <c r="Z57" s="26" t="s">
        <v>897</v>
      </c>
      <c r="AA57" s="3">
        <v>80</v>
      </c>
      <c r="AB57" s="19" t="s">
        <v>0</v>
      </c>
      <c r="AC57" s="27" t="str">
        <f>VLOOKUP(IF(BE57&lt;=1,1,BE57),[7]Base!$C$2:$D$7,2,)</f>
        <v>1. MUY BAJA</v>
      </c>
      <c r="AD57" s="27" t="str">
        <f>VLOOKUP(IF(BF57&lt;=1,1,BF57),[7]Base!$C$2:$D$7,2,)</f>
        <v>1. MUY BAJA</v>
      </c>
      <c r="AE57" s="27" t="str">
        <f t="shared" si="18"/>
        <v>11</v>
      </c>
      <c r="AF57" s="27" t="str">
        <f>VLOOKUP(AE57,[7]Base!$B$47:$C$71,2)</f>
        <v>Aceptable</v>
      </c>
      <c r="AG57" s="27" t="str">
        <f>VLOOKUP(AE57,[7]Base!$B$47:$D$71,3)</f>
        <v>Aceptar o Asumir
Compensar	
Corregir
Aprovechar (solo impacto ambiental positivo)</v>
      </c>
      <c r="AH57" s="11" t="s">
        <v>187</v>
      </c>
      <c r="AI57" s="26" t="s">
        <v>810</v>
      </c>
      <c r="AJ57" s="26" t="s">
        <v>811</v>
      </c>
      <c r="AK57" s="26" t="s">
        <v>771</v>
      </c>
      <c r="AL57" s="60">
        <v>46022</v>
      </c>
      <c r="AM57" s="24"/>
      <c r="AN57" s="23"/>
      <c r="AO57" s="23"/>
      <c r="AP57" s="23"/>
      <c r="AQ57" s="23"/>
      <c r="AR57" s="23"/>
      <c r="AS57" s="24"/>
      <c r="AT57" s="23"/>
      <c r="AU57" s="23"/>
      <c r="AV57" s="23"/>
      <c r="AW57" s="24"/>
      <c r="AX57" s="23"/>
      <c r="AY57" s="23"/>
      <c r="BC57" s="18" t="str">
        <f t="shared" si="19"/>
        <v>3</v>
      </c>
      <c r="BD57" s="18" t="str">
        <f t="shared" si="20"/>
        <v>4</v>
      </c>
      <c r="BE57" s="18">
        <f>IF(E57=[7]Base!$B$4,[7]Mapa!BC25,(IF(AB57=[7]Base!G$34,[7]Mapa!BC25-2,IF([7]Mapa!AB25=[7]Base!$G$35,[7]Mapa!BC25-1,IF([7]Mapa!AB25=[7]Base!$G$36,[7]Mapa!BC25,1)))))</f>
        <v>1</v>
      </c>
      <c r="BF57" s="18">
        <f>(IF(E57=[7]Base!$G$34,[7]Mapa!BD25-2,IF([7]Mapa!AB25=[7]Base!$G$35,[7]Mapa!BD25-1,IF([7]Mapa!AB25=[7]Base!$G$36,[7]Mapa!BD25,1))))</f>
        <v>1</v>
      </c>
    </row>
    <row r="58" spans="1:58" s="22" customFormat="1" ht="237" customHeight="1" x14ac:dyDescent="0.2">
      <c r="A58" s="28">
        <f t="shared" si="16"/>
        <v>8</v>
      </c>
      <c r="B58" s="11" t="s">
        <v>759</v>
      </c>
      <c r="C58" s="20" t="s">
        <v>898</v>
      </c>
      <c r="D58" s="21" t="s">
        <v>899</v>
      </c>
      <c r="E58" s="11" t="s">
        <v>193</v>
      </c>
      <c r="F58" s="20" t="s">
        <v>900</v>
      </c>
      <c r="G58" s="11" t="s">
        <v>763</v>
      </c>
      <c r="H58" s="11" t="s">
        <v>764</v>
      </c>
      <c r="I58" s="11"/>
      <c r="J58" s="11" t="s">
        <v>173</v>
      </c>
      <c r="K58" s="11"/>
      <c r="L58" s="11"/>
      <c r="M58" s="11"/>
      <c r="N58" s="11"/>
      <c r="O58" s="11"/>
      <c r="P58" s="11"/>
      <c r="Q58" s="11"/>
      <c r="R58" s="11"/>
      <c r="S58" s="17" t="s">
        <v>901</v>
      </c>
      <c r="T58" s="11" t="s">
        <v>172</v>
      </c>
      <c r="U58" s="11" t="s">
        <v>766</v>
      </c>
      <c r="V58" s="11" t="s">
        <v>172</v>
      </c>
      <c r="W58" s="11" t="s">
        <v>767</v>
      </c>
      <c r="X58" s="27" t="str">
        <f t="shared" si="17"/>
        <v>33</v>
      </c>
      <c r="Y58" s="27" t="str">
        <f>IF(X58="","",VLOOKUP(X58,[7]Base!$B$47:$D$71,2))</f>
        <v>Tolerable</v>
      </c>
      <c r="Z58" s="26"/>
      <c r="AA58" s="3"/>
      <c r="AB58" s="19"/>
      <c r="AC58" s="27" t="str">
        <f>VLOOKUP(IF(BE58&lt;=1,1,BE58),[7]Base!$C$2:$D$7,2,)</f>
        <v>1. MUY BAJA</v>
      </c>
      <c r="AD58" s="27" t="str">
        <f>VLOOKUP(IF(BF58&lt;=1,1,BF58),[7]Base!$C$2:$D$7,2,)</f>
        <v>1. MUY BAJA</v>
      </c>
      <c r="AE58" s="27" t="str">
        <f t="shared" si="18"/>
        <v>11</v>
      </c>
      <c r="AF58" s="27" t="str">
        <f>VLOOKUP(AE58,[7]Base!$B$47:$C$71,2)</f>
        <v>Aceptable</v>
      </c>
      <c r="AG58" s="27" t="str">
        <f>VLOOKUP(AE58,[7]Base!$B$47:$D$71,3)</f>
        <v>Aceptar o Asumir
Compensar	
Corregir
Aprovechar (solo impacto ambiental positivo)</v>
      </c>
      <c r="AH58" s="11" t="s">
        <v>189</v>
      </c>
      <c r="AI58" s="26" t="s">
        <v>793</v>
      </c>
      <c r="AJ58" s="25" t="s">
        <v>794</v>
      </c>
      <c r="AK58" s="26" t="s">
        <v>771</v>
      </c>
      <c r="AL58" s="16"/>
      <c r="AM58" s="24"/>
      <c r="AN58" s="23"/>
      <c r="AO58" s="23"/>
      <c r="AP58" s="23"/>
      <c r="AQ58" s="23"/>
      <c r="AR58" s="23"/>
      <c r="AS58" s="24"/>
      <c r="AT58" s="23"/>
      <c r="AU58" s="23"/>
      <c r="AV58" s="23"/>
      <c r="AW58" s="24"/>
      <c r="AX58" s="23"/>
      <c r="AY58" s="23"/>
      <c r="BC58" s="18" t="str">
        <f t="shared" si="19"/>
        <v>3</v>
      </c>
      <c r="BD58" s="18" t="str">
        <f t="shared" si="20"/>
        <v>3</v>
      </c>
      <c r="BE58" s="18">
        <f>IF(E58=[7]Base!$B$4,[7]Mapa!BC26,(IF(AB58=[7]Base!G$34,[7]Mapa!BC26-2,IF([7]Mapa!AB26=[7]Base!$G$35,[7]Mapa!BC26-1,IF([7]Mapa!AB26=[7]Base!$G$36,[7]Mapa!BC26,1)))))</f>
        <v>1</v>
      </c>
      <c r="BF58" s="18">
        <f>(IF(E58=[7]Base!$G$34,[7]Mapa!BD26-2,IF([7]Mapa!AB26=[7]Base!$G$35,[7]Mapa!BD26-1,IF([7]Mapa!AB26=[7]Base!$G$36,[7]Mapa!BD26,1))))</f>
        <v>1</v>
      </c>
    </row>
    <row r="59" spans="1:58" s="22" customFormat="1" ht="237" customHeight="1" x14ac:dyDescent="0.2">
      <c r="A59" s="28">
        <f t="shared" si="16"/>
        <v>7</v>
      </c>
      <c r="B59" s="11" t="s">
        <v>759</v>
      </c>
      <c r="C59" s="20" t="s">
        <v>898</v>
      </c>
      <c r="D59" s="21" t="s">
        <v>902</v>
      </c>
      <c r="E59" s="11" t="s">
        <v>193</v>
      </c>
      <c r="F59" s="20" t="s">
        <v>872</v>
      </c>
      <c r="G59" s="11" t="s">
        <v>763</v>
      </c>
      <c r="H59" s="11" t="s">
        <v>764</v>
      </c>
      <c r="I59" s="11"/>
      <c r="J59" s="11" t="s">
        <v>173</v>
      </c>
      <c r="K59" s="11"/>
      <c r="L59" s="11"/>
      <c r="M59" s="11"/>
      <c r="N59" s="11"/>
      <c r="O59" s="11"/>
      <c r="P59" s="11"/>
      <c r="Q59" s="11"/>
      <c r="R59" s="11"/>
      <c r="S59" s="17" t="s">
        <v>903</v>
      </c>
      <c r="T59" s="11" t="s">
        <v>172</v>
      </c>
      <c r="U59" s="11" t="s">
        <v>766</v>
      </c>
      <c r="V59" s="11" t="s">
        <v>177</v>
      </c>
      <c r="W59" s="11" t="s">
        <v>777</v>
      </c>
      <c r="X59" s="27" t="str">
        <f t="shared" si="17"/>
        <v>34</v>
      </c>
      <c r="Y59" s="27" t="str">
        <f>IF(X59="","",VLOOKUP(X59,[7]Base!$B$47:$D$71,2))</f>
        <v>Importante</v>
      </c>
      <c r="Z59" s="26" t="s">
        <v>875</v>
      </c>
      <c r="AA59" s="3">
        <v>85</v>
      </c>
      <c r="AB59" s="19" t="s">
        <v>7</v>
      </c>
      <c r="AC59" s="27" t="str">
        <f>VLOOKUP(IF(BE59&lt;=1,1,BE59),[7]Base!$C$2:$D$7,2,)</f>
        <v>1. MUY BAJA</v>
      </c>
      <c r="AD59" s="27" t="str">
        <f>VLOOKUP(IF(BF59&lt;=1,1,BF59),[7]Base!$C$2:$D$7,2,)</f>
        <v>3. MODERADA</v>
      </c>
      <c r="AE59" s="27" t="str">
        <f t="shared" si="18"/>
        <v>13</v>
      </c>
      <c r="AF59" s="27" t="str">
        <f>VLOOKUP(AE59,[7]Base!$B$47:$C$71,2)</f>
        <v>Tolerable</v>
      </c>
      <c r="AG59" s="27" t="str">
        <f>VLOOKUP(AE59,[7]Base!$B$47:$D$71,3)</f>
        <v>Reducir-Controles Administrativos	
Reducir-Controles de Ingeniería	
Reducir- Uso de EPP Elementos de protección Personal	
Reducir o Mitigar
Aceptar o Asumir
Compensar	
Corregir
Aprovechar (solo impacto ambiental positivo)</v>
      </c>
      <c r="AH59" s="11" t="s">
        <v>904</v>
      </c>
      <c r="AI59" s="26" t="s">
        <v>905</v>
      </c>
      <c r="AJ59" s="26" t="s">
        <v>906</v>
      </c>
      <c r="AK59" s="26" t="s">
        <v>771</v>
      </c>
      <c r="AL59" s="16">
        <v>46022</v>
      </c>
      <c r="AM59" s="24"/>
      <c r="AN59" s="23"/>
      <c r="AO59" s="23"/>
      <c r="AP59" s="23"/>
      <c r="AQ59" s="23"/>
      <c r="AR59" s="23"/>
      <c r="AS59" s="24"/>
      <c r="AT59" s="23"/>
      <c r="AU59" s="23"/>
      <c r="AV59" s="23"/>
      <c r="AW59" s="24"/>
      <c r="AX59" s="23"/>
      <c r="AY59" s="23"/>
      <c r="BC59" s="18" t="str">
        <f t="shared" si="19"/>
        <v>3</v>
      </c>
      <c r="BD59" s="18" t="str">
        <f t="shared" si="20"/>
        <v>4</v>
      </c>
      <c r="BE59" s="18">
        <f>IF(E59=[7]Base!$B$4,[7]Mapa!BC27,(IF(AB59=[7]Base!G$34,[7]Mapa!BC27-2,IF([7]Mapa!AB27=[7]Base!$G$35,[7]Mapa!BC27-1,IF([7]Mapa!AB27=[7]Base!$G$36,[7]Mapa!BC27,1)))))</f>
        <v>1</v>
      </c>
      <c r="BF59" s="18">
        <f>(IF(E59=[7]Base!$G$34,[7]Mapa!BD27-2,IF([7]Mapa!AB27=[7]Base!$G$35,[7]Mapa!BD27-1,IF([7]Mapa!AB27=[7]Base!$G$36,[7]Mapa!BD27,1))))</f>
        <v>3</v>
      </c>
    </row>
    <row r="60" spans="1:58" s="22" customFormat="1" ht="237" customHeight="1" x14ac:dyDescent="0.2">
      <c r="A60" s="28">
        <f t="shared" si="16"/>
        <v>6</v>
      </c>
      <c r="B60" s="11" t="s">
        <v>759</v>
      </c>
      <c r="C60" s="20" t="s">
        <v>898</v>
      </c>
      <c r="D60" s="21" t="s">
        <v>867</v>
      </c>
      <c r="E60" s="11" t="s">
        <v>193</v>
      </c>
      <c r="F60" s="20" t="s">
        <v>907</v>
      </c>
      <c r="G60" s="11" t="s">
        <v>763</v>
      </c>
      <c r="H60" s="11" t="s">
        <v>908</v>
      </c>
      <c r="I60" s="11"/>
      <c r="J60" s="11" t="s">
        <v>173</v>
      </c>
      <c r="K60" s="11"/>
      <c r="L60" s="11"/>
      <c r="M60" s="11"/>
      <c r="N60" s="11"/>
      <c r="O60" s="11"/>
      <c r="P60" s="11"/>
      <c r="Q60" s="11"/>
      <c r="R60" s="11"/>
      <c r="S60" s="17" t="s">
        <v>909</v>
      </c>
      <c r="T60" s="11" t="s">
        <v>172</v>
      </c>
      <c r="U60" s="11" t="s">
        <v>766</v>
      </c>
      <c r="V60" s="11" t="s">
        <v>177</v>
      </c>
      <c r="W60" s="11" t="s">
        <v>777</v>
      </c>
      <c r="X60" s="27" t="str">
        <f t="shared" si="17"/>
        <v>34</v>
      </c>
      <c r="Y60" s="27" t="str">
        <f>IF(X60="","",VLOOKUP(X60,[7]Base!$B$47:$D$71,2))</f>
        <v>Importante</v>
      </c>
      <c r="Z60" s="26" t="s">
        <v>910</v>
      </c>
      <c r="AA60" s="3">
        <v>85</v>
      </c>
      <c r="AB60" s="19" t="s">
        <v>7</v>
      </c>
      <c r="AC60" s="27" t="str">
        <f>VLOOKUP(IF(BE60&lt;=1,1,BE60),[7]Base!$C$2:$D$7,2,)</f>
        <v>1. MUY BAJA</v>
      </c>
      <c r="AD60" s="27" t="str">
        <f>VLOOKUP(IF(BF60&lt;=1,1,BF60),[7]Base!$C$2:$D$7,2,)</f>
        <v>1. MUY BAJA</v>
      </c>
      <c r="AE60" s="27" t="str">
        <f t="shared" si="18"/>
        <v>11</v>
      </c>
      <c r="AF60" s="27" t="str">
        <f>VLOOKUP(AE60,[7]Base!$B$47:$C$71,2)</f>
        <v>Aceptable</v>
      </c>
      <c r="AG60" s="27" t="str">
        <f>VLOOKUP(AE60,[7]Base!$B$47:$D$71,3)</f>
        <v>Aceptar o Asumir
Compensar	
Corregir
Aprovechar (solo impacto ambiental positivo)</v>
      </c>
      <c r="AH60" s="11" t="s">
        <v>187</v>
      </c>
      <c r="AI60" s="26" t="s">
        <v>810</v>
      </c>
      <c r="AJ60" s="26" t="s">
        <v>811</v>
      </c>
      <c r="AK60" s="26" t="s">
        <v>771</v>
      </c>
      <c r="AL60" s="16"/>
      <c r="AM60" s="24"/>
      <c r="AN60" s="23"/>
      <c r="AO60" s="23"/>
      <c r="AP60" s="23"/>
      <c r="AQ60" s="23"/>
      <c r="AR60" s="23"/>
      <c r="AS60" s="24"/>
      <c r="AT60" s="23"/>
      <c r="AU60" s="23"/>
      <c r="AV60" s="23"/>
      <c r="AW60" s="24"/>
      <c r="AX60" s="23"/>
      <c r="AY60" s="23"/>
      <c r="BC60" s="18" t="str">
        <f t="shared" si="19"/>
        <v>3</v>
      </c>
      <c r="BD60" s="18" t="str">
        <f t="shared" si="20"/>
        <v>4</v>
      </c>
      <c r="BE60" s="18">
        <f>IF(E60=[7]Base!$B$4,[7]Mapa!BC28,(IF(AB60=[7]Base!G$34,[7]Mapa!BC28-2,IF([7]Mapa!AB28=[7]Base!$G$35,[7]Mapa!BC28-1,IF([7]Mapa!AB28=[7]Base!$G$36,[7]Mapa!BC28,1)))))</f>
        <v>1</v>
      </c>
      <c r="BF60" s="18">
        <f>(IF(E60=[7]Base!$G$34,[7]Mapa!BD28-2,IF([7]Mapa!AB28=[7]Base!$G$35,[7]Mapa!BD28-1,IF([7]Mapa!AB28=[7]Base!$G$36,[7]Mapa!BD28,1))))</f>
        <v>1</v>
      </c>
    </row>
    <row r="61" spans="1:58" s="22" customFormat="1" ht="237" customHeight="1" x14ac:dyDescent="0.2">
      <c r="A61" s="28">
        <f t="shared" si="16"/>
        <v>5</v>
      </c>
      <c r="B61" s="11" t="s">
        <v>759</v>
      </c>
      <c r="C61" s="20" t="s">
        <v>898</v>
      </c>
      <c r="D61" s="21" t="s">
        <v>781</v>
      </c>
      <c r="E61" s="11" t="s">
        <v>193</v>
      </c>
      <c r="F61" s="20" t="s">
        <v>911</v>
      </c>
      <c r="G61" s="11" t="s">
        <v>763</v>
      </c>
      <c r="H61" s="11" t="s">
        <v>912</v>
      </c>
      <c r="I61" s="11"/>
      <c r="J61" s="11" t="s">
        <v>173</v>
      </c>
      <c r="K61" s="11"/>
      <c r="L61" s="11"/>
      <c r="M61" s="11"/>
      <c r="N61" s="11"/>
      <c r="O61" s="11"/>
      <c r="P61" s="11"/>
      <c r="Q61" s="11"/>
      <c r="R61" s="11"/>
      <c r="S61" s="17" t="s">
        <v>913</v>
      </c>
      <c r="T61" s="11" t="s">
        <v>172</v>
      </c>
      <c r="U61" s="11" t="s">
        <v>766</v>
      </c>
      <c r="V61" s="11" t="s">
        <v>172</v>
      </c>
      <c r="W61" s="11" t="s">
        <v>767</v>
      </c>
      <c r="X61" s="27" t="str">
        <f t="shared" si="17"/>
        <v>33</v>
      </c>
      <c r="Y61" s="27" t="str">
        <f>IF(X61="","",VLOOKUP(X61,[7]Base!$B$47:$D$71,2))</f>
        <v>Tolerable</v>
      </c>
      <c r="Z61" s="26" t="s">
        <v>914</v>
      </c>
      <c r="AA61" s="3">
        <v>82.5</v>
      </c>
      <c r="AB61" s="19" t="s">
        <v>7</v>
      </c>
      <c r="AC61" s="27" t="str">
        <f>VLOOKUP(IF(BE61&lt;=1,1,BE61),[7]Base!$C$2:$D$7,2,)</f>
        <v>1. MUY BAJA</v>
      </c>
      <c r="AD61" s="27" t="str">
        <f>VLOOKUP(IF(BF61&lt;=1,1,BF61),[7]Base!$C$2:$D$7,2,)</f>
        <v>1. MUY BAJA</v>
      </c>
      <c r="AE61" s="27" t="str">
        <f t="shared" si="18"/>
        <v>11</v>
      </c>
      <c r="AF61" s="27" t="str">
        <f>VLOOKUP(AE61,[7]Base!$B$47:$C$71,2)</f>
        <v>Aceptable</v>
      </c>
      <c r="AG61" s="27" t="str">
        <f>VLOOKUP(AE61,[7]Base!$B$47:$D$71,3)</f>
        <v>Aceptar o Asumir
Compensar	
Corregir
Aprovechar (solo impacto ambiental positivo)</v>
      </c>
      <c r="AH61" s="11" t="s">
        <v>187</v>
      </c>
      <c r="AI61" s="26" t="s">
        <v>879</v>
      </c>
      <c r="AJ61" s="25" t="s">
        <v>880</v>
      </c>
      <c r="AK61" s="26" t="s">
        <v>771</v>
      </c>
      <c r="AL61" s="16">
        <v>46022</v>
      </c>
      <c r="AM61" s="24"/>
      <c r="AN61" s="23"/>
      <c r="AO61" s="23"/>
      <c r="AP61" s="23"/>
      <c r="AQ61" s="23"/>
      <c r="AR61" s="23"/>
      <c r="AS61" s="24"/>
      <c r="AT61" s="23"/>
      <c r="AU61" s="23"/>
      <c r="AV61" s="23"/>
      <c r="AW61" s="24"/>
      <c r="AX61" s="23"/>
      <c r="AY61" s="23"/>
      <c r="BC61" s="18" t="str">
        <f t="shared" si="19"/>
        <v>3</v>
      </c>
      <c r="BD61" s="18" t="str">
        <f t="shared" si="20"/>
        <v>3</v>
      </c>
      <c r="BE61" s="18">
        <f>IF(E61=[7]Base!$B$4,[7]Mapa!BC29,(IF(AB61=[7]Base!G$34,[7]Mapa!BC29-2,IF([7]Mapa!AB29=[7]Base!$G$35,[7]Mapa!BC29-1,IF([7]Mapa!AB29=[7]Base!$G$36,[7]Mapa!BC29,1)))))</f>
        <v>1</v>
      </c>
      <c r="BF61" s="18">
        <f>(IF(E61=[7]Base!$G$34,[7]Mapa!BD29-2,IF([7]Mapa!AB29=[7]Base!$G$35,[7]Mapa!BD29-1,IF([7]Mapa!AB29=[7]Base!$G$36,[7]Mapa!BD29,1))))</f>
        <v>1</v>
      </c>
    </row>
    <row r="62" spans="1:58" s="22" customFormat="1" ht="237" customHeight="1" x14ac:dyDescent="0.2">
      <c r="A62" s="28">
        <f t="shared" si="16"/>
        <v>4</v>
      </c>
      <c r="B62" s="11" t="s">
        <v>759</v>
      </c>
      <c r="C62" s="20" t="s">
        <v>898</v>
      </c>
      <c r="D62" s="21" t="s">
        <v>915</v>
      </c>
      <c r="E62" s="11" t="s">
        <v>193</v>
      </c>
      <c r="F62" s="20" t="s">
        <v>916</v>
      </c>
      <c r="G62" s="11" t="s">
        <v>763</v>
      </c>
      <c r="H62" s="11" t="s">
        <v>912</v>
      </c>
      <c r="I62" s="11"/>
      <c r="J62" s="11" t="s">
        <v>173</v>
      </c>
      <c r="K62" s="11"/>
      <c r="L62" s="11"/>
      <c r="M62" s="11"/>
      <c r="N62" s="11"/>
      <c r="O62" s="11"/>
      <c r="P62" s="11"/>
      <c r="Q62" s="11"/>
      <c r="R62" s="11"/>
      <c r="S62" s="17" t="s">
        <v>917</v>
      </c>
      <c r="T62" s="11" t="s">
        <v>172</v>
      </c>
      <c r="U62" s="11" t="s">
        <v>766</v>
      </c>
      <c r="V62" s="11" t="s">
        <v>172</v>
      </c>
      <c r="W62" s="11" t="s">
        <v>767</v>
      </c>
      <c r="X62" s="27" t="str">
        <f t="shared" si="17"/>
        <v>33</v>
      </c>
      <c r="Y62" s="27" t="str">
        <f>IF(X62="","",VLOOKUP(X62,[7]Base!$B$47:$D$71,2))</f>
        <v>Tolerable</v>
      </c>
      <c r="Z62" s="26" t="s">
        <v>918</v>
      </c>
      <c r="AA62" s="3">
        <v>85</v>
      </c>
      <c r="AB62" s="19" t="s">
        <v>7</v>
      </c>
      <c r="AC62" s="27" t="str">
        <f>VLOOKUP(IF(BE62&lt;=1,1,BE62),[7]Base!$C$2:$D$7,2,)</f>
        <v>1. MUY BAJA</v>
      </c>
      <c r="AD62" s="27" t="str">
        <f>VLOOKUP(IF(BF62&lt;=1,1,BF62),[7]Base!$C$2:$D$7,2,)</f>
        <v>1. MUY BAJA</v>
      </c>
      <c r="AE62" s="27" t="str">
        <f t="shared" si="18"/>
        <v>11</v>
      </c>
      <c r="AF62" s="27" t="str">
        <f>VLOOKUP(AE62,[7]Base!$B$47:$C$71,2)</f>
        <v>Aceptable</v>
      </c>
      <c r="AG62" s="27" t="str">
        <f>VLOOKUP(AE62,[7]Base!$B$47:$D$71,3)</f>
        <v>Aceptar o Asumir
Compensar	
Corregir
Aprovechar (solo impacto ambiental positivo)</v>
      </c>
      <c r="AH62" s="11" t="s">
        <v>189</v>
      </c>
      <c r="AI62" s="26" t="s">
        <v>793</v>
      </c>
      <c r="AJ62" s="25" t="s">
        <v>794</v>
      </c>
      <c r="AK62" s="26" t="s">
        <v>771</v>
      </c>
      <c r="AL62" s="16"/>
      <c r="AM62" s="24"/>
      <c r="AN62" s="23"/>
      <c r="AO62" s="23"/>
      <c r="AP62" s="23"/>
      <c r="AQ62" s="23"/>
      <c r="AR62" s="23"/>
      <c r="AS62" s="24"/>
      <c r="AT62" s="23"/>
      <c r="AU62" s="23"/>
      <c r="AV62" s="23"/>
      <c r="AW62" s="24"/>
      <c r="AX62" s="23"/>
      <c r="AY62" s="23"/>
      <c r="BC62" s="18" t="str">
        <f t="shared" si="19"/>
        <v>3</v>
      </c>
      <c r="BD62" s="18" t="str">
        <f t="shared" si="20"/>
        <v>3</v>
      </c>
      <c r="BE62" s="18">
        <f>IF(E62=[7]Base!$B$4,[7]Mapa!BC30,(IF(AB62=[7]Base!G$34,[7]Mapa!BC30-2,IF([7]Mapa!AB30=[7]Base!$G$35,[7]Mapa!BC30-1,IF([7]Mapa!AB30=[7]Base!$G$36,[7]Mapa!BC30,1)))))</f>
        <v>1</v>
      </c>
      <c r="BF62" s="18">
        <f>(IF(E62=[7]Base!$G$34,[7]Mapa!BD30-2,IF([7]Mapa!AB30=[7]Base!$G$35,[7]Mapa!BD30-1,IF([7]Mapa!AB30=[7]Base!$G$36,[7]Mapa!BD30,1))))</f>
        <v>1</v>
      </c>
    </row>
    <row r="63" spans="1:58" s="22" customFormat="1" ht="237" customHeight="1" x14ac:dyDescent="0.2">
      <c r="A63" s="28">
        <f t="shared" si="16"/>
        <v>3</v>
      </c>
      <c r="B63" s="11" t="s">
        <v>759</v>
      </c>
      <c r="C63" s="20" t="s">
        <v>898</v>
      </c>
      <c r="D63" s="21" t="s">
        <v>919</v>
      </c>
      <c r="E63" s="11" t="s">
        <v>193</v>
      </c>
      <c r="F63" s="20" t="s">
        <v>920</v>
      </c>
      <c r="G63" s="11" t="s">
        <v>763</v>
      </c>
      <c r="H63" s="11" t="s">
        <v>912</v>
      </c>
      <c r="I63" s="11"/>
      <c r="J63" s="11" t="s">
        <v>173</v>
      </c>
      <c r="K63" s="11"/>
      <c r="L63" s="11"/>
      <c r="M63" s="11"/>
      <c r="N63" s="11"/>
      <c r="O63" s="11"/>
      <c r="P63" s="11"/>
      <c r="Q63" s="11"/>
      <c r="R63" s="11"/>
      <c r="S63" s="17" t="s">
        <v>921</v>
      </c>
      <c r="T63" s="11" t="s">
        <v>179</v>
      </c>
      <c r="U63" s="11" t="s">
        <v>834</v>
      </c>
      <c r="V63" s="11" t="s">
        <v>172</v>
      </c>
      <c r="W63" s="11" t="s">
        <v>767</v>
      </c>
      <c r="X63" s="27" t="str">
        <f t="shared" si="17"/>
        <v>23</v>
      </c>
      <c r="Y63" s="27" t="str">
        <f>IF(X63="","",VLOOKUP(X63,[7]Base!$B$47:$D$71,2))</f>
        <v>Tolerable</v>
      </c>
      <c r="Z63" s="26" t="s">
        <v>922</v>
      </c>
      <c r="AA63" s="3">
        <v>75</v>
      </c>
      <c r="AB63" s="19" t="s">
        <v>0</v>
      </c>
      <c r="AC63" s="27" t="str">
        <f>VLOOKUP(IF(BE63&lt;=1,1,BE63),[7]Base!$C$2:$D$7,2,)</f>
        <v>1. MUY BAJA</v>
      </c>
      <c r="AD63" s="27" t="str">
        <f>VLOOKUP(IF(BF63&lt;=1,1,BF63),[7]Base!$C$2:$D$7,2,)</f>
        <v>1. MUY BAJA</v>
      </c>
      <c r="AE63" s="27" t="str">
        <f t="shared" si="18"/>
        <v>11</v>
      </c>
      <c r="AF63" s="27" t="str">
        <f>VLOOKUP(AE63,[7]Base!$B$47:$C$71,2)</f>
        <v>Aceptable</v>
      </c>
      <c r="AG63" s="27" t="str">
        <f>VLOOKUP(AE63,[7]Base!$B$47:$D$71,3)</f>
        <v>Aceptar o Asumir
Compensar	
Corregir
Aprovechar (solo impacto ambiental positivo)</v>
      </c>
      <c r="AH63" s="11" t="s">
        <v>837</v>
      </c>
      <c r="AI63" s="26" t="s">
        <v>923</v>
      </c>
      <c r="AJ63" s="25" t="s">
        <v>924</v>
      </c>
      <c r="AK63" s="26" t="s">
        <v>771</v>
      </c>
      <c r="AL63" s="16">
        <v>46022</v>
      </c>
      <c r="AM63" s="24"/>
      <c r="AN63" s="23"/>
      <c r="AO63" s="23"/>
      <c r="AP63" s="23"/>
      <c r="AQ63" s="23"/>
      <c r="AR63" s="23"/>
      <c r="AS63" s="24"/>
      <c r="AT63" s="23"/>
      <c r="AU63" s="23"/>
      <c r="AV63" s="23"/>
      <c r="AW63" s="24"/>
      <c r="AX63" s="23"/>
      <c r="AY63" s="23"/>
      <c r="BC63" s="18" t="str">
        <f t="shared" si="19"/>
        <v>2</v>
      </c>
      <c r="BD63" s="18" t="str">
        <f t="shared" si="20"/>
        <v>3</v>
      </c>
      <c r="BE63" s="18">
        <f>IF(E63=[7]Base!$B$4,[7]Mapa!BC31,(IF(AB63=[7]Base!G$34,[7]Mapa!BC31-2,IF([7]Mapa!AB31=[7]Base!$G$35,[7]Mapa!BC31-1,IF([7]Mapa!AB31=[7]Base!$G$36,[7]Mapa!BC31,1)))))</f>
        <v>1</v>
      </c>
      <c r="BF63" s="18">
        <f>(IF(E63=[7]Base!$G$34,[7]Mapa!BD31-2,IF([7]Mapa!AB31=[7]Base!$G$35,[7]Mapa!BD31-1,IF([7]Mapa!AB31=[7]Base!$G$36,[7]Mapa!BD31,1))))</f>
        <v>1</v>
      </c>
    </row>
    <row r="64" spans="1:58" s="22" customFormat="1" ht="237" customHeight="1" x14ac:dyDescent="0.2">
      <c r="A64" s="28">
        <f t="shared" si="16"/>
        <v>2</v>
      </c>
      <c r="B64" s="11" t="s">
        <v>759</v>
      </c>
      <c r="C64" s="20" t="s">
        <v>898</v>
      </c>
      <c r="D64" s="21" t="s">
        <v>925</v>
      </c>
      <c r="E64" s="11" t="s">
        <v>193</v>
      </c>
      <c r="F64" s="20" t="s">
        <v>926</v>
      </c>
      <c r="G64" s="11" t="s">
        <v>763</v>
      </c>
      <c r="H64" s="11" t="s">
        <v>912</v>
      </c>
      <c r="I64" s="11"/>
      <c r="J64" s="11" t="s">
        <v>173</v>
      </c>
      <c r="K64" s="11"/>
      <c r="L64" s="11"/>
      <c r="M64" s="11"/>
      <c r="N64" s="11"/>
      <c r="O64" s="11"/>
      <c r="P64" s="11"/>
      <c r="Q64" s="11"/>
      <c r="R64" s="11"/>
      <c r="S64" s="17" t="s">
        <v>927</v>
      </c>
      <c r="T64" s="11" t="s">
        <v>172</v>
      </c>
      <c r="U64" s="11" t="s">
        <v>766</v>
      </c>
      <c r="V64" s="11" t="s">
        <v>172</v>
      </c>
      <c r="W64" s="11" t="s">
        <v>767</v>
      </c>
      <c r="X64" s="27" t="str">
        <f t="shared" si="17"/>
        <v>33</v>
      </c>
      <c r="Y64" s="27" t="str">
        <f>IF(X64="","",VLOOKUP(X64,[7]Base!$B$47:$D$71,2))</f>
        <v>Tolerable</v>
      </c>
      <c r="Z64" s="26" t="s">
        <v>928</v>
      </c>
      <c r="AA64" s="3">
        <v>75</v>
      </c>
      <c r="AB64" s="19" t="s">
        <v>0</v>
      </c>
      <c r="AC64" s="27" t="str">
        <f>VLOOKUP(IF(BE64&lt;=1,1,BE64),[7]Base!$C$2:$D$7,2,)</f>
        <v>1. MUY BAJA</v>
      </c>
      <c r="AD64" s="27" t="str">
        <f>VLOOKUP(IF(BF64&lt;=1,1,BF64),[7]Base!$C$2:$D$7,2,)</f>
        <v>1. MUY BAJA</v>
      </c>
      <c r="AE64" s="27" t="str">
        <f t="shared" si="18"/>
        <v>11</v>
      </c>
      <c r="AF64" s="27" t="str">
        <f>VLOOKUP(AE64,[7]Base!$B$47:$C$71,2)</f>
        <v>Aceptable</v>
      </c>
      <c r="AG64" s="27" t="str">
        <f>VLOOKUP(AE64,[7]Base!$B$47:$D$71,3)</f>
        <v>Aceptar o Asumir
Compensar	
Corregir
Aprovechar (solo impacto ambiental positivo)</v>
      </c>
      <c r="AH64" s="11" t="s">
        <v>187</v>
      </c>
      <c r="AI64" s="26" t="s">
        <v>810</v>
      </c>
      <c r="AJ64" s="26" t="s">
        <v>811</v>
      </c>
      <c r="AK64" s="26" t="s">
        <v>771</v>
      </c>
      <c r="AL64" s="60">
        <v>46022</v>
      </c>
      <c r="AM64" s="24"/>
      <c r="AN64" s="23"/>
      <c r="AO64" s="23"/>
      <c r="AP64" s="23"/>
      <c r="AQ64" s="23"/>
      <c r="AR64" s="23"/>
      <c r="AS64" s="24"/>
      <c r="AT64" s="23"/>
      <c r="AU64" s="23"/>
      <c r="AV64" s="23"/>
      <c r="AW64" s="24"/>
      <c r="AX64" s="23"/>
      <c r="AY64" s="23"/>
      <c r="BC64" s="18" t="str">
        <f t="shared" si="19"/>
        <v>3</v>
      </c>
      <c r="BD64" s="18" t="str">
        <f t="shared" si="20"/>
        <v>3</v>
      </c>
      <c r="BE64" s="18">
        <f>IF(E64=[7]Base!$B$4,[7]Mapa!BC32,(IF(AB64=[7]Base!G$34,[7]Mapa!BC32-2,IF([7]Mapa!AB32=[7]Base!$G$35,[7]Mapa!BC32-1,IF([7]Mapa!AB32=[7]Base!$G$36,[7]Mapa!BC32,1)))))</f>
        <v>1</v>
      </c>
      <c r="BF64" s="18">
        <f>(IF(E64=[7]Base!$G$34,[7]Mapa!BD32-2,IF([7]Mapa!AB32=[7]Base!$G$35,[7]Mapa!BD32-1,IF([7]Mapa!AB32=[7]Base!$G$36,[7]Mapa!BD32,1))))</f>
        <v>1</v>
      </c>
    </row>
    <row r="65" spans="1:58" s="22" customFormat="1" ht="237" customHeight="1" x14ac:dyDescent="0.2">
      <c r="A65" s="28">
        <v>1</v>
      </c>
      <c r="B65" s="11" t="s">
        <v>759</v>
      </c>
      <c r="C65" s="20" t="s">
        <v>898</v>
      </c>
      <c r="D65" s="21" t="s">
        <v>929</v>
      </c>
      <c r="E65" s="11" t="s">
        <v>193</v>
      </c>
      <c r="F65" s="20" t="s">
        <v>930</v>
      </c>
      <c r="G65" s="11" t="s">
        <v>763</v>
      </c>
      <c r="H65" s="11" t="s">
        <v>931</v>
      </c>
      <c r="I65" s="11"/>
      <c r="J65" s="11" t="s">
        <v>173</v>
      </c>
      <c r="K65" s="11"/>
      <c r="L65" s="11"/>
      <c r="M65" s="11"/>
      <c r="N65" s="11"/>
      <c r="O65" s="11"/>
      <c r="P65" s="11"/>
      <c r="Q65" s="11"/>
      <c r="R65" s="11"/>
      <c r="S65" s="17" t="s">
        <v>932</v>
      </c>
      <c r="T65" s="11" t="s">
        <v>172</v>
      </c>
      <c r="U65" s="11" t="s">
        <v>766</v>
      </c>
      <c r="V65" s="11" t="s">
        <v>172</v>
      </c>
      <c r="W65" s="11" t="s">
        <v>767</v>
      </c>
      <c r="X65" s="27" t="str">
        <f t="shared" si="17"/>
        <v>33</v>
      </c>
      <c r="Y65" s="27" t="str">
        <f>IF(X65="","",VLOOKUP(X65,[7]Base!$B$47:$D$71,2))</f>
        <v>Tolerable</v>
      </c>
      <c r="Z65" s="26" t="s">
        <v>933</v>
      </c>
      <c r="AA65" s="3">
        <v>75</v>
      </c>
      <c r="AB65" s="19" t="s">
        <v>0</v>
      </c>
      <c r="AC65" s="27" t="str">
        <f>VLOOKUP(IF(BE65&lt;=1,1,BE65),[7]Base!$C$2:$D$7,2,)</f>
        <v>1. MUY BAJA</v>
      </c>
      <c r="AD65" s="27" t="str">
        <f>VLOOKUP(IF(BF65&lt;=1,1,BF65),[7]Base!$C$2:$D$7,2,)</f>
        <v>2. BAJA</v>
      </c>
      <c r="AE65" s="27" t="str">
        <f t="shared" si="18"/>
        <v>12</v>
      </c>
      <c r="AF65" s="27" t="str">
        <f>VLOOKUP(AE65,[7]Base!$B$47:$C$71,2)</f>
        <v>Aceptable</v>
      </c>
      <c r="AG65" s="27" t="str">
        <f>VLOOKUP(AE65,[7]Base!$B$47:$D$71,3)</f>
        <v>Aceptar o Asumir
Compensar	
Corregir
Aprovechar (solo impacto ambiental positivo)</v>
      </c>
      <c r="AH65" s="11" t="s">
        <v>187</v>
      </c>
      <c r="AI65" s="26" t="s">
        <v>845</v>
      </c>
      <c r="AJ65" s="26" t="s">
        <v>780</v>
      </c>
      <c r="AK65" s="26" t="s">
        <v>771</v>
      </c>
      <c r="AL65" s="16">
        <v>46022</v>
      </c>
      <c r="AM65" s="24"/>
      <c r="AN65" s="23"/>
      <c r="AO65" s="23"/>
      <c r="AP65" s="23"/>
      <c r="AQ65" s="23"/>
      <c r="AR65" s="23"/>
      <c r="AS65" s="24"/>
      <c r="AT65" s="23"/>
      <c r="AU65" s="23"/>
      <c r="AV65" s="23"/>
      <c r="AW65" s="24"/>
      <c r="AX65" s="23"/>
      <c r="AY65" s="23"/>
      <c r="BC65" s="18" t="str">
        <f t="shared" si="19"/>
        <v>3</v>
      </c>
      <c r="BD65" s="18" t="str">
        <f t="shared" si="20"/>
        <v>3</v>
      </c>
      <c r="BE65" s="18">
        <f>IF(E65=[7]Base!$B$4,[7]Mapa!BC33,(IF(AB65=[7]Base!G$34,[7]Mapa!BC33-2,IF([7]Mapa!AB33=[7]Base!$G$35,[7]Mapa!BC33-1,IF([7]Mapa!AB33=[7]Base!$G$36,[7]Mapa!BC33,1)))))</f>
        <v>1</v>
      </c>
      <c r="BF65" s="18">
        <f>(IF(E65=[7]Base!$G$34,[7]Mapa!BD33-2,IF([7]Mapa!AB33=[7]Base!$G$35,[7]Mapa!BD33-1,IF([7]Mapa!AB33=[7]Base!$G$36,[7]Mapa!BD33,1))))</f>
        <v>2</v>
      </c>
    </row>
    <row r="66" spans="1:58" s="22" customFormat="1" ht="204" x14ac:dyDescent="0.2">
      <c r="A66" s="28">
        <v>31</v>
      </c>
      <c r="B66" s="11" t="s">
        <v>206</v>
      </c>
      <c r="C66" s="20" t="s">
        <v>392</v>
      </c>
      <c r="D66" s="21" t="s">
        <v>565</v>
      </c>
      <c r="E66" s="11" t="s">
        <v>348</v>
      </c>
      <c r="F66" s="20" t="s">
        <v>566</v>
      </c>
      <c r="G66" s="11" t="s">
        <v>390</v>
      </c>
      <c r="H66" s="11" t="s">
        <v>567</v>
      </c>
      <c r="I66" s="11" t="s">
        <v>173</v>
      </c>
      <c r="J66" s="11"/>
      <c r="K66" s="11"/>
      <c r="L66" s="11" t="s">
        <v>173</v>
      </c>
      <c r="M66" s="11" t="s">
        <v>173</v>
      </c>
      <c r="N66" s="11"/>
      <c r="O66" s="11"/>
      <c r="P66" s="11"/>
      <c r="Q66" s="11"/>
      <c r="R66" s="11" t="s">
        <v>233</v>
      </c>
      <c r="S66" s="17" t="s">
        <v>568</v>
      </c>
      <c r="T66" s="11" t="s">
        <v>179</v>
      </c>
      <c r="U66" s="11" t="s">
        <v>569</v>
      </c>
      <c r="V66" s="11" t="s">
        <v>172</v>
      </c>
      <c r="W66" s="11" t="s">
        <v>211</v>
      </c>
      <c r="X66" s="27" t="s">
        <v>726</v>
      </c>
      <c r="Y66" s="27" t="s">
        <v>727</v>
      </c>
      <c r="Z66" s="26" t="s">
        <v>570</v>
      </c>
      <c r="AA66" s="3">
        <v>90</v>
      </c>
      <c r="AB66" s="19" t="s">
        <v>7</v>
      </c>
      <c r="AC66" s="27" t="s">
        <v>185</v>
      </c>
      <c r="AD66" s="27" t="s">
        <v>185</v>
      </c>
      <c r="AE66" s="27" t="s">
        <v>728</v>
      </c>
      <c r="AF66" s="27" t="s">
        <v>729</v>
      </c>
      <c r="AG66" s="27" t="s">
        <v>730</v>
      </c>
      <c r="AH66" s="11" t="s">
        <v>187</v>
      </c>
      <c r="AI66" s="26" t="s">
        <v>325</v>
      </c>
      <c r="AJ66" s="26" t="s">
        <v>325</v>
      </c>
      <c r="AK66" s="26" t="s">
        <v>325</v>
      </c>
      <c r="AL66" s="16">
        <v>0</v>
      </c>
      <c r="AM66" s="24"/>
      <c r="AN66" s="17"/>
      <c r="AO66" s="17"/>
      <c r="AP66" s="17"/>
      <c r="AQ66" s="17"/>
      <c r="AR66" s="2"/>
      <c r="AS66" s="55"/>
      <c r="AT66" s="2"/>
      <c r="AU66" s="11"/>
      <c r="AV66" s="17"/>
      <c r="AW66" s="24"/>
      <c r="AX66" s="23"/>
      <c r="AY66" s="23"/>
      <c r="BC66" s="18" t="str">
        <f t="shared" ref="BC66:BC90" si="21">MID(T66,1,1)</f>
        <v>2</v>
      </c>
      <c r="BD66" s="18" t="str">
        <f t="shared" ref="BD66:BD90" si="22">MID(V66,1,1)</f>
        <v>3</v>
      </c>
      <c r="BE66" s="18">
        <f>IF(E66=[8]Base!$B$4,Mapa!BC66,(IF(AB66=[8]Base!G$34,Mapa!BC66-2,IF(Mapa!AB66=[8]Base!$G$35,Mapa!BC66-1,IF(Mapa!AB66=[8]Base!$G$36,Mapa!BC66,1)))))</f>
        <v>0</v>
      </c>
      <c r="BF66" s="18">
        <f>(IF(E66=[8]Base!$G$34,Mapa!BD66-2,IF(Mapa!AB66=[8]Base!$G$35,Mapa!BD66-1,IF(Mapa!AB66=[8]Base!$G$36,Mapa!BD66,1))))</f>
        <v>1</v>
      </c>
    </row>
    <row r="67" spans="1:58" s="22" customFormat="1" ht="237" customHeight="1" x14ac:dyDescent="0.2">
      <c r="A67" s="28">
        <v>30</v>
      </c>
      <c r="B67" s="11" t="s">
        <v>206</v>
      </c>
      <c r="C67" s="20" t="s">
        <v>392</v>
      </c>
      <c r="D67" s="21" t="s">
        <v>571</v>
      </c>
      <c r="E67" s="11" t="s">
        <v>348</v>
      </c>
      <c r="F67" s="20" t="s">
        <v>572</v>
      </c>
      <c r="G67" s="11" t="s">
        <v>390</v>
      </c>
      <c r="H67" s="11" t="s">
        <v>573</v>
      </c>
      <c r="I67" s="11" t="s">
        <v>173</v>
      </c>
      <c r="J67" s="11"/>
      <c r="K67" s="11"/>
      <c r="L67" s="11" t="s">
        <v>173</v>
      </c>
      <c r="M67" s="11" t="s">
        <v>173</v>
      </c>
      <c r="N67" s="11"/>
      <c r="O67" s="11"/>
      <c r="P67" s="11"/>
      <c r="Q67" s="11"/>
      <c r="R67" s="11" t="s">
        <v>233</v>
      </c>
      <c r="S67" s="17" t="s">
        <v>574</v>
      </c>
      <c r="T67" s="11" t="s">
        <v>179</v>
      </c>
      <c r="U67" s="11" t="s">
        <v>569</v>
      </c>
      <c r="V67" s="11" t="s">
        <v>172</v>
      </c>
      <c r="W67" s="11" t="s">
        <v>211</v>
      </c>
      <c r="X67" s="27" t="s">
        <v>726</v>
      </c>
      <c r="Y67" s="27" t="s">
        <v>727</v>
      </c>
      <c r="Z67" s="26" t="s">
        <v>1255</v>
      </c>
      <c r="AA67" s="3">
        <v>85</v>
      </c>
      <c r="AB67" s="19" t="s">
        <v>7</v>
      </c>
      <c r="AC67" s="27" t="s">
        <v>185</v>
      </c>
      <c r="AD67" s="27" t="s">
        <v>185</v>
      </c>
      <c r="AE67" s="27" t="s">
        <v>728</v>
      </c>
      <c r="AF67" s="27" t="s">
        <v>729</v>
      </c>
      <c r="AG67" s="27" t="s">
        <v>730</v>
      </c>
      <c r="AH67" s="11" t="s">
        <v>187</v>
      </c>
      <c r="AI67" s="26" t="s">
        <v>575</v>
      </c>
      <c r="AJ67" s="25" t="s">
        <v>576</v>
      </c>
      <c r="AK67" s="25" t="s">
        <v>577</v>
      </c>
      <c r="AL67" s="41">
        <v>46022</v>
      </c>
      <c r="AM67" s="24"/>
      <c r="AN67" s="23"/>
      <c r="AO67" s="23"/>
      <c r="AP67" s="23"/>
      <c r="AQ67" s="23"/>
      <c r="AR67" s="2"/>
      <c r="AS67" s="24"/>
      <c r="AT67" s="2"/>
      <c r="AU67" s="23"/>
      <c r="AV67" s="23"/>
      <c r="AW67" s="24"/>
      <c r="AX67" s="23"/>
      <c r="AY67" s="23"/>
      <c r="BC67" s="18" t="str">
        <f t="shared" si="21"/>
        <v>2</v>
      </c>
      <c r="BD67" s="18" t="str">
        <f t="shared" si="22"/>
        <v>3</v>
      </c>
      <c r="BE67" s="18">
        <f>IF(E67=[8]Base!$B$4,Mapa!BC67,(IF(AB67=[8]Base!G$34,Mapa!BC67-2,IF(Mapa!AB67=[8]Base!$G$35,Mapa!BC67-1,IF(Mapa!AB67=[8]Base!$G$36,Mapa!BC67,1)))))</f>
        <v>0</v>
      </c>
      <c r="BF67" s="18">
        <f>(IF(E67=[8]Base!$G$34,Mapa!BD67-2,IF(Mapa!AB67=[8]Base!$G$35,Mapa!BD67-1,IF(Mapa!AB67=[8]Base!$G$36,Mapa!BD67,1))))</f>
        <v>1</v>
      </c>
    </row>
    <row r="68" spans="1:58" s="22" customFormat="1" ht="237" customHeight="1" x14ac:dyDescent="0.2">
      <c r="A68" s="28">
        <v>29</v>
      </c>
      <c r="B68" s="11" t="s">
        <v>206</v>
      </c>
      <c r="C68" s="20" t="s">
        <v>541</v>
      </c>
      <c r="D68" s="21" t="s">
        <v>542</v>
      </c>
      <c r="E68" s="11" t="s">
        <v>348</v>
      </c>
      <c r="F68" s="20" t="s">
        <v>543</v>
      </c>
      <c r="G68" s="11" t="s">
        <v>544</v>
      </c>
      <c r="H68" s="11" t="s">
        <v>545</v>
      </c>
      <c r="I68" s="11" t="s">
        <v>173</v>
      </c>
      <c r="J68" s="11"/>
      <c r="K68" s="11"/>
      <c r="L68" s="11"/>
      <c r="M68" s="11"/>
      <c r="N68" s="11"/>
      <c r="O68" s="11" t="s">
        <v>173</v>
      </c>
      <c r="P68" s="11"/>
      <c r="Q68" s="11" t="s">
        <v>173</v>
      </c>
      <c r="R68" s="11" t="s">
        <v>180</v>
      </c>
      <c r="S68" s="17" t="s">
        <v>546</v>
      </c>
      <c r="T68" s="11" t="s">
        <v>172</v>
      </c>
      <c r="U68" s="11" t="s">
        <v>350</v>
      </c>
      <c r="V68" s="11" t="s">
        <v>179</v>
      </c>
      <c r="W68" s="11" t="s">
        <v>198</v>
      </c>
      <c r="X68" s="27" t="s">
        <v>731</v>
      </c>
      <c r="Y68" s="27" t="s">
        <v>727</v>
      </c>
      <c r="Z68" s="26" t="s">
        <v>547</v>
      </c>
      <c r="AA68" s="3">
        <v>95</v>
      </c>
      <c r="AB68" s="19" t="s">
        <v>7</v>
      </c>
      <c r="AC68" s="27" t="s">
        <v>185</v>
      </c>
      <c r="AD68" s="27" t="s">
        <v>185</v>
      </c>
      <c r="AE68" s="27" t="s">
        <v>728</v>
      </c>
      <c r="AF68" s="27" t="s">
        <v>729</v>
      </c>
      <c r="AG68" s="27" t="s">
        <v>730</v>
      </c>
      <c r="AH68" s="11" t="s">
        <v>189</v>
      </c>
      <c r="AI68" s="26" t="s">
        <v>548</v>
      </c>
      <c r="AJ68" s="25" t="s">
        <v>548</v>
      </c>
      <c r="AK68" s="25" t="s">
        <v>548</v>
      </c>
      <c r="AL68" s="41">
        <v>0</v>
      </c>
      <c r="AM68" s="24"/>
      <c r="AN68" s="23"/>
      <c r="AO68" s="23"/>
      <c r="AP68" s="23"/>
      <c r="AQ68" s="23"/>
      <c r="AR68" s="2"/>
      <c r="AS68" s="24"/>
      <c r="AT68" s="2"/>
      <c r="AU68" s="23"/>
      <c r="AV68" s="23"/>
      <c r="AW68" s="24"/>
      <c r="AX68" s="23"/>
      <c r="AY68" s="23"/>
      <c r="BC68" s="18" t="str">
        <f t="shared" si="21"/>
        <v>3</v>
      </c>
      <c r="BD68" s="18" t="str">
        <f t="shared" si="22"/>
        <v>2</v>
      </c>
      <c r="BE68" s="18">
        <f>IF(E68=[8]Base!$B$4,Mapa!BC68,(IF(AB68=[8]Base!G$34,Mapa!BC68-2,IF(Mapa!AB68=[8]Base!$G$35,Mapa!BC68-1,IF(Mapa!AB68=[8]Base!$G$36,Mapa!BC68,1)))))</f>
        <v>1</v>
      </c>
      <c r="BF68" s="18">
        <f>(IF(E68=[8]Base!$G$34,Mapa!BD68-2,IF(Mapa!AB68=[8]Base!$G$35,Mapa!BD68-1,IF(Mapa!AB68=[8]Base!$G$36,Mapa!BD68,1))))</f>
        <v>1</v>
      </c>
    </row>
    <row r="69" spans="1:58" s="22" customFormat="1" ht="237" customHeight="1" x14ac:dyDescent="0.2">
      <c r="A69" s="28">
        <v>28</v>
      </c>
      <c r="B69" s="11" t="s">
        <v>206</v>
      </c>
      <c r="C69" s="20" t="s">
        <v>541</v>
      </c>
      <c r="D69" s="21" t="s">
        <v>549</v>
      </c>
      <c r="E69" s="11" t="s">
        <v>348</v>
      </c>
      <c r="F69" s="20" t="s">
        <v>550</v>
      </c>
      <c r="G69" s="11" t="s">
        <v>544</v>
      </c>
      <c r="H69" s="11" t="s">
        <v>551</v>
      </c>
      <c r="I69" s="11" t="s">
        <v>173</v>
      </c>
      <c r="J69" s="11"/>
      <c r="K69" s="11"/>
      <c r="L69" s="11" t="s">
        <v>173</v>
      </c>
      <c r="M69" s="11" t="s">
        <v>173</v>
      </c>
      <c r="N69" s="11"/>
      <c r="O69" s="11" t="s">
        <v>173</v>
      </c>
      <c r="P69" s="11"/>
      <c r="Q69" s="11"/>
      <c r="R69" s="11" t="s">
        <v>552</v>
      </c>
      <c r="S69" s="17" t="s">
        <v>553</v>
      </c>
      <c r="T69" s="11" t="s">
        <v>172</v>
      </c>
      <c r="U69" s="11" t="s">
        <v>350</v>
      </c>
      <c r="V69" s="11" t="s">
        <v>179</v>
      </c>
      <c r="W69" s="11" t="s">
        <v>198</v>
      </c>
      <c r="X69" s="27" t="s">
        <v>731</v>
      </c>
      <c r="Y69" s="27" t="s">
        <v>727</v>
      </c>
      <c r="Z69" s="26" t="s">
        <v>554</v>
      </c>
      <c r="AA69" s="3">
        <v>90</v>
      </c>
      <c r="AB69" s="19" t="s">
        <v>7</v>
      </c>
      <c r="AC69" s="27" t="s">
        <v>185</v>
      </c>
      <c r="AD69" s="27" t="s">
        <v>185</v>
      </c>
      <c r="AE69" s="27" t="s">
        <v>728</v>
      </c>
      <c r="AF69" s="27" t="s">
        <v>729</v>
      </c>
      <c r="AG69" s="27" t="s">
        <v>730</v>
      </c>
      <c r="AH69" s="11" t="s">
        <v>189</v>
      </c>
      <c r="AI69" s="26" t="s">
        <v>548</v>
      </c>
      <c r="AJ69" s="25" t="s">
        <v>548</v>
      </c>
      <c r="AK69" s="25" t="s">
        <v>548</v>
      </c>
      <c r="AL69" s="41">
        <v>0</v>
      </c>
      <c r="AM69" s="24"/>
      <c r="AN69" s="23"/>
      <c r="AO69" s="23"/>
      <c r="AP69" s="23"/>
      <c r="AQ69" s="23"/>
      <c r="AR69" s="2"/>
      <c r="AS69" s="24"/>
      <c r="AT69" s="2"/>
      <c r="AU69" s="23"/>
      <c r="AV69" s="23"/>
      <c r="AW69" s="24"/>
      <c r="AX69" s="23"/>
      <c r="AY69" s="23"/>
      <c r="BC69" s="18" t="str">
        <f t="shared" si="21"/>
        <v>3</v>
      </c>
      <c r="BD69" s="18" t="str">
        <f t="shared" si="22"/>
        <v>2</v>
      </c>
      <c r="BE69" s="18">
        <f>IF(E69=[8]Base!$B$4,Mapa!BC69,(IF(AB69=[8]Base!G$34,Mapa!BC69-2,IF(Mapa!AB69=[8]Base!$G$35,Mapa!BC69-1,IF(Mapa!AB69=[8]Base!$G$36,Mapa!BC69,1)))))</f>
        <v>1</v>
      </c>
      <c r="BF69" s="18">
        <f>(IF(E69=[8]Base!$G$34,Mapa!BD69-2,IF(Mapa!AB69=[8]Base!$G$35,Mapa!BD69-1,IF(Mapa!AB69=[8]Base!$G$36,Mapa!BD69,1))))</f>
        <v>1</v>
      </c>
    </row>
    <row r="70" spans="1:58" s="22" customFormat="1" ht="237" customHeight="1" x14ac:dyDescent="0.2">
      <c r="A70" s="28">
        <v>27</v>
      </c>
      <c r="B70" s="11" t="s">
        <v>206</v>
      </c>
      <c r="C70" s="20" t="s">
        <v>541</v>
      </c>
      <c r="D70" s="21" t="s">
        <v>549</v>
      </c>
      <c r="E70" s="11" t="s">
        <v>348</v>
      </c>
      <c r="F70" s="20" t="s">
        <v>555</v>
      </c>
      <c r="G70" s="11" t="s">
        <v>544</v>
      </c>
      <c r="H70" s="11" t="s">
        <v>551</v>
      </c>
      <c r="I70" s="11" t="s">
        <v>173</v>
      </c>
      <c r="J70" s="11"/>
      <c r="K70" s="11"/>
      <c r="L70" s="11"/>
      <c r="M70" s="11"/>
      <c r="N70" s="11"/>
      <c r="O70" s="11" t="s">
        <v>173</v>
      </c>
      <c r="P70" s="11"/>
      <c r="Q70" s="11" t="s">
        <v>173</v>
      </c>
      <c r="R70" s="11" t="s">
        <v>180</v>
      </c>
      <c r="S70" s="17" t="s">
        <v>556</v>
      </c>
      <c r="T70" s="11" t="s">
        <v>172</v>
      </c>
      <c r="U70" s="11" t="s">
        <v>350</v>
      </c>
      <c r="V70" s="11" t="s">
        <v>177</v>
      </c>
      <c r="W70" s="11" t="s">
        <v>176</v>
      </c>
      <c r="X70" s="27" t="s">
        <v>732</v>
      </c>
      <c r="Y70" s="27" t="s">
        <v>733</v>
      </c>
      <c r="Z70" s="26" t="s">
        <v>557</v>
      </c>
      <c r="AA70" s="3">
        <v>95</v>
      </c>
      <c r="AB70" s="19" t="s">
        <v>7</v>
      </c>
      <c r="AC70" s="27" t="s">
        <v>185</v>
      </c>
      <c r="AD70" s="27" t="s">
        <v>185</v>
      </c>
      <c r="AE70" s="27" t="s">
        <v>728</v>
      </c>
      <c r="AF70" s="27" t="s">
        <v>729</v>
      </c>
      <c r="AG70" s="27" t="s">
        <v>730</v>
      </c>
      <c r="AH70" s="11" t="s">
        <v>189</v>
      </c>
      <c r="AI70" s="26" t="s">
        <v>548</v>
      </c>
      <c r="AJ70" s="25" t="s">
        <v>548</v>
      </c>
      <c r="AK70" s="25" t="s">
        <v>548</v>
      </c>
      <c r="AL70" s="41">
        <v>0</v>
      </c>
      <c r="AM70" s="24"/>
      <c r="AN70" s="23"/>
      <c r="AO70" s="23"/>
      <c r="AP70" s="23"/>
      <c r="AQ70" s="23"/>
      <c r="AR70" s="2"/>
      <c r="AS70" s="24"/>
      <c r="AT70" s="2"/>
      <c r="AU70" s="23"/>
      <c r="AV70" s="23"/>
      <c r="AW70" s="24"/>
      <c r="AX70" s="23"/>
      <c r="AY70" s="23"/>
      <c r="BC70" s="18" t="str">
        <f t="shared" si="21"/>
        <v>3</v>
      </c>
      <c r="BD70" s="18" t="str">
        <f t="shared" si="22"/>
        <v>4</v>
      </c>
      <c r="BE70" s="18">
        <f>IF(E70=[8]Base!$B$4,Mapa!BC70,(IF(AB70=[8]Base!G$34,Mapa!BC70-2,IF(Mapa!AB70=[8]Base!$G$35,Mapa!BC70-1,IF(Mapa!AB70=[8]Base!$G$36,Mapa!BC70,1)))))</f>
        <v>1</v>
      </c>
      <c r="BF70" s="18">
        <f>(IF(E70=[8]Base!$G$34,Mapa!BD70-2,IF(Mapa!AB70=[8]Base!$G$35,Mapa!BD70-1,IF(Mapa!AB70=[8]Base!$G$36,Mapa!BD70,1))))</f>
        <v>1</v>
      </c>
    </row>
    <row r="71" spans="1:58" s="22" customFormat="1" ht="237" customHeight="1" x14ac:dyDescent="0.2">
      <c r="A71" s="28">
        <v>26</v>
      </c>
      <c r="B71" s="11" t="s">
        <v>206</v>
      </c>
      <c r="C71" s="20" t="s">
        <v>558</v>
      </c>
      <c r="D71" s="21" t="s">
        <v>559</v>
      </c>
      <c r="E71" s="11" t="s">
        <v>203</v>
      </c>
      <c r="F71" s="20" t="s">
        <v>53</v>
      </c>
      <c r="G71" s="11" t="s">
        <v>544</v>
      </c>
      <c r="H71" s="11" t="s">
        <v>303</v>
      </c>
      <c r="I71" s="11" t="s">
        <v>173</v>
      </c>
      <c r="J71" s="11"/>
      <c r="K71" s="11"/>
      <c r="L71" s="11"/>
      <c r="M71" s="11"/>
      <c r="N71" s="11"/>
      <c r="O71" s="11" t="s">
        <v>173</v>
      </c>
      <c r="P71" s="11"/>
      <c r="Q71" s="11" t="s">
        <v>173</v>
      </c>
      <c r="R71" s="11" t="s">
        <v>233</v>
      </c>
      <c r="S71" s="17" t="s">
        <v>560</v>
      </c>
      <c r="T71" s="11" t="s">
        <v>184</v>
      </c>
      <c r="U71" s="11" t="s">
        <v>212</v>
      </c>
      <c r="V71" s="29" t="s">
        <v>177</v>
      </c>
      <c r="W71" s="11" t="s">
        <v>176</v>
      </c>
      <c r="X71" s="27" t="s">
        <v>734</v>
      </c>
      <c r="Y71" s="27" t="s">
        <v>735</v>
      </c>
      <c r="Z71" s="26" t="s">
        <v>561</v>
      </c>
      <c r="AA71" s="3">
        <v>90</v>
      </c>
      <c r="AB71" s="19" t="s">
        <v>7</v>
      </c>
      <c r="AC71" s="27" t="e">
        <v>#N/A</v>
      </c>
      <c r="AD71" s="27" t="s">
        <v>185</v>
      </c>
      <c r="AE71" s="27" t="s">
        <v>736</v>
      </c>
      <c r="AF71" s="27" t="s">
        <v>727</v>
      </c>
      <c r="AG71" s="27" t="s">
        <v>737</v>
      </c>
      <c r="AH71" s="30" t="s">
        <v>187</v>
      </c>
      <c r="AI71" s="26" t="s">
        <v>255</v>
      </c>
      <c r="AJ71" s="26" t="s">
        <v>254</v>
      </c>
      <c r="AK71" s="26" t="s">
        <v>253</v>
      </c>
      <c r="AL71" s="16">
        <v>46022</v>
      </c>
      <c r="AM71" s="24"/>
      <c r="AN71" s="23"/>
      <c r="AO71" s="23"/>
      <c r="AP71" s="23"/>
      <c r="AQ71" s="23"/>
      <c r="AR71" s="2"/>
      <c r="AS71" s="24"/>
      <c r="AT71" s="2"/>
      <c r="AU71" s="23"/>
      <c r="AV71" s="23"/>
      <c r="AW71" s="24"/>
      <c r="AX71" s="23"/>
      <c r="AY71" s="23"/>
      <c r="BC71" s="18" t="str">
        <f t="shared" si="21"/>
        <v>5</v>
      </c>
      <c r="BD71" s="18" t="str">
        <f t="shared" si="22"/>
        <v>4</v>
      </c>
      <c r="BE71" s="18" t="str">
        <f>IF(E71=[8]Base!$B$4,Mapa!BC71,(IF(AB71=[8]Base!G$34,Mapa!BC71-2,IF(Mapa!AB71=[8]Base!$G$35,Mapa!BC71-1,IF(Mapa!AB71=[8]Base!$G$36,Mapa!BC71,1)))))</f>
        <v>5</v>
      </c>
      <c r="BF71" s="18">
        <f>(IF(E71=[8]Base!$G$34,Mapa!BD71-2,IF(Mapa!AB71=[8]Base!$G$35,Mapa!BD71-1,IF(Mapa!AB71=[8]Base!$G$36,Mapa!BD71,1))))</f>
        <v>1</v>
      </c>
    </row>
    <row r="72" spans="1:58" s="22" customFormat="1" ht="259" customHeight="1" x14ac:dyDescent="0.2">
      <c r="A72" s="28">
        <v>25</v>
      </c>
      <c r="B72" s="11" t="s">
        <v>206</v>
      </c>
      <c r="C72" s="20" t="s">
        <v>392</v>
      </c>
      <c r="D72" s="21" t="s">
        <v>391</v>
      </c>
      <c r="E72" s="11" t="s">
        <v>348</v>
      </c>
      <c r="F72" s="20" t="s">
        <v>154</v>
      </c>
      <c r="G72" s="11" t="s">
        <v>390</v>
      </c>
      <c r="H72" s="11" t="s">
        <v>389</v>
      </c>
      <c r="I72" s="11" t="s">
        <v>173</v>
      </c>
      <c r="J72" s="11"/>
      <c r="K72" s="11"/>
      <c r="L72" s="11" t="s">
        <v>173</v>
      </c>
      <c r="M72" s="11" t="s">
        <v>173</v>
      </c>
      <c r="N72" s="11"/>
      <c r="O72" s="11"/>
      <c r="P72" s="11"/>
      <c r="Q72" s="11"/>
      <c r="R72" s="11" t="s">
        <v>388</v>
      </c>
      <c r="S72" s="17" t="s">
        <v>387</v>
      </c>
      <c r="T72" s="11" t="s">
        <v>337</v>
      </c>
      <c r="U72" s="11" t="s">
        <v>386</v>
      </c>
      <c r="V72" s="29" t="s">
        <v>172</v>
      </c>
      <c r="W72" s="11" t="s">
        <v>385</v>
      </c>
      <c r="X72" s="27" t="s">
        <v>738</v>
      </c>
      <c r="Y72" s="27" t="s">
        <v>727</v>
      </c>
      <c r="Z72" s="26" t="s">
        <v>1256</v>
      </c>
      <c r="AA72" s="3">
        <v>90</v>
      </c>
      <c r="AB72" s="19" t="s">
        <v>7</v>
      </c>
      <c r="AC72" s="27" t="s">
        <v>185</v>
      </c>
      <c r="AD72" s="27" t="s">
        <v>185</v>
      </c>
      <c r="AE72" s="27" t="s">
        <v>728</v>
      </c>
      <c r="AF72" s="27" t="s">
        <v>729</v>
      </c>
      <c r="AG72" s="27" t="s">
        <v>730</v>
      </c>
      <c r="AH72" s="30" t="s">
        <v>326</v>
      </c>
      <c r="AI72" s="26" t="s">
        <v>325</v>
      </c>
      <c r="AJ72" s="26" t="s">
        <v>325</v>
      </c>
      <c r="AK72" s="26" t="s">
        <v>325</v>
      </c>
      <c r="AL72" s="16">
        <v>0</v>
      </c>
      <c r="AM72" s="24"/>
      <c r="AN72" s="23"/>
      <c r="AO72" s="23"/>
      <c r="AP72" s="23"/>
      <c r="AQ72" s="23"/>
      <c r="AR72" s="2"/>
      <c r="AS72" s="24"/>
      <c r="AT72" s="2"/>
      <c r="AU72" s="23"/>
      <c r="AV72" s="23"/>
      <c r="AW72" s="24"/>
      <c r="AX72" s="23"/>
      <c r="AY72" s="23"/>
      <c r="BC72" s="18" t="str">
        <f t="shared" si="21"/>
        <v>1</v>
      </c>
      <c r="BD72" s="18" t="str">
        <f t="shared" si="22"/>
        <v>3</v>
      </c>
      <c r="BE72" s="18">
        <f>IF(E72=[8]Base!$B$4,Mapa!BC72,(IF(AB72=[8]Base!G$34,Mapa!BC72-2,IF(Mapa!AB72=[8]Base!$G$35,Mapa!BC72-1,IF(Mapa!AB72=[8]Base!$G$36,Mapa!BC72,1)))))</f>
        <v>-1</v>
      </c>
      <c r="BF72" s="18">
        <f>(IF(E72=[8]Base!$G$34,Mapa!BD72-2,IF(Mapa!AB72=[8]Base!$G$35,Mapa!BD72-1,IF(Mapa!AB72=[8]Base!$G$36,Mapa!BD72,1))))</f>
        <v>1</v>
      </c>
    </row>
    <row r="73" spans="1:58" s="22" customFormat="1" ht="263" customHeight="1" x14ac:dyDescent="0.2">
      <c r="A73" s="28">
        <v>24</v>
      </c>
      <c r="B73" s="11" t="s">
        <v>206</v>
      </c>
      <c r="C73" s="20" t="s">
        <v>384</v>
      </c>
      <c r="D73" s="21" t="s">
        <v>383</v>
      </c>
      <c r="E73" s="11" t="s">
        <v>348</v>
      </c>
      <c r="F73" s="20" t="s">
        <v>150</v>
      </c>
      <c r="G73" s="11" t="s">
        <v>323</v>
      </c>
      <c r="H73" s="11" t="s">
        <v>382</v>
      </c>
      <c r="I73" s="11" t="s">
        <v>173</v>
      </c>
      <c r="J73" s="11"/>
      <c r="K73" s="11"/>
      <c r="L73" s="11" t="s">
        <v>173</v>
      </c>
      <c r="M73" s="11" t="s">
        <v>173</v>
      </c>
      <c r="N73" s="11" t="s">
        <v>173</v>
      </c>
      <c r="O73" s="11"/>
      <c r="P73" s="11"/>
      <c r="Q73" s="11"/>
      <c r="R73" s="11" t="s">
        <v>381</v>
      </c>
      <c r="S73" s="17" t="s">
        <v>380</v>
      </c>
      <c r="T73" s="11" t="s">
        <v>179</v>
      </c>
      <c r="U73" s="11" t="s">
        <v>178</v>
      </c>
      <c r="V73" s="29" t="s">
        <v>177</v>
      </c>
      <c r="W73" s="11" t="s">
        <v>176</v>
      </c>
      <c r="X73" s="27" t="s">
        <v>739</v>
      </c>
      <c r="Y73" s="27" t="s">
        <v>733</v>
      </c>
      <c r="Z73" s="26" t="s">
        <v>1257</v>
      </c>
      <c r="AA73" s="3">
        <v>90</v>
      </c>
      <c r="AB73" s="19" t="s">
        <v>7</v>
      </c>
      <c r="AC73" s="27" t="s">
        <v>185</v>
      </c>
      <c r="AD73" s="27" t="s">
        <v>185</v>
      </c>
      <c r="AE73" s="27" t="s">
        <v>728</v>
      </c>
      <c r="AF73" s="27" t="s">
        <v>729</v>
      </c>
      <c r="AG73" s="27" t="s">
        <v>730</v>
      </c>
      <c r="AH73" s="30" t="s">
        <v>326</v>
      </c>
      <c r="AI73" s="26" t="s">
        <v>325</v>
      </c>
      <c r="AJ73" s="26" t="s">
        <v>325</v>
      </c>
      <c r="AK73" s="26" t="s">
        <v>325</v>
      </c>
      <c r="AL73" s="16">
        <v>0</v>
      </c>
      <c r="AM73" s="24"/>
      <c r="AN73" s="23"/>
      <c r="AO73" s="23"/>
      <c r="AP73" s="23"/>
      <c r="AQ73" s="23"/>
      <c r="AR73" s="2"/>
      <c r="AS73" s="24"/>
      <c r="AT73" s="2"/>
      <c r="AU73" s="23"/>
      <c r="AV73" s="23"/>
      <c r="AW73" s="24"/>
      <c r="AX73" s="23"/>
      <c r="AY73" s="23"/>
      <c r="BC73" s="18" t="str">
        <f t="shared" si="21"/>
        <v>2</v>
      </c>
      <c r="BD73" s="18" t="str">
        <f t="shared" si="22"/>
        <v>4</v>
      </c>
      <c r="BE73" s="18">
        <f>IF(E73=[8]Base!$B$4,Mapa!BC73,(IF(AB73=[8]Base!G$34,Mapa!BC73-2,IF(Mapa!AB73=[8]Base!$G$35,Mapa!BC73-1,IF(Mapa!AB73=[8]Base!$G$36,Mapa!BC73,1)))))</f>
        <v>0</v>
      </c>
      <c r="BF73" s="18">
        <f>(IF(E73=[8]Base!$G$34,Mapa!BD73-2,IF(Mapa!AB73=[8]Base!$G$35,Mapa!BD73-1,IF(Mapa!AB73=[8]Base!$G$36,Mapa!BD73,1))))</f>
        <v>1</v>
      </c>
    </row>
    <row r="74" spans="1:58" s="22" customFormat="1" ht="237" customHeight="1" x14ac:dyDescent="0.2">
      <c r="A74" s="28">
        <v>23</v>
      </c>
      <c r="B74" s="11" t="s">
        <v>206</v>
      </c>
      <c r="C74" s="20" t="s">
        <v>379</v>
      </c>
      <c r="D74" s="21" t="s">
        <v>378</v>
      </c>
      <c r="E74" s="11" t="s">
        <v>348</v>
      </c>
      <c r="F74" s="20" t="s">
        <v>145</v>
      </c>
      <c r="G74" s="11" t="s">
        <v>377</v>
      </c>
      <c r="H74" s="11" t="s">
        <v>376</v>
      </c>
      <c r="I74" s="11" t="s">
        <v>173</v>
      </c>
      <c r="J74" s="11"/>
      <c r="K74" s="11"/>
      <c r="L74" s="11" t="s">
        <v>173</v>
      </c>
      <c r="M74" s="11" t="s">
        <v>173</v>
      </c>
      <c r="N74" s="11" t="s">
        <v>173</v>
      </c>
      <c r="O74" s="11"/>
      <c r="P74" s="11"/>
      <c r="Q74" s="11"/>
      <c r="R74" s="11" t="s">
        <v>233</v>
      </c>
      <c r="S74" s="17" t="s">
        <v>375</v>
      </c>
      <c r="T74" s="11" t="s">
        <v>172</v>
      </c>
      <c r="U74" s="11" t="s">
        <v>350</v>
      </c>
      <c r="V74" s="29" t="s">
        <v>172</v>
      </c>
      <c r="W74" s="11" t="s">
        <v>211</v>
      </c>
      <c r="X74" s="27" t="s">
        <v>740</v>
      </c>
      <c r="Y74" s="27" t="s">
        <v>727</v>
      </c>
      <c r="Z74" s="26" t="s">
        <v>374</v>
      </c>
      <c r="AA74" s="3">
        <v>90</v>
      </c>
      <c r="AB74" s="19" t="s">
        <v>7</v>
      </c>
      <c r="AC74" s="27" t="s">
        <v>185</v>
      </c>
      <c r="AD74" s="27" t="s">
        <v>185</v>
      </c>
      <c r="AE74" s="27" t="s">
        <v>728</v>
      </c>
      <c r="AF74" s="27" t="s">
        <v>729</v>
      </c>
      <c r="AG74" s="27" t="s">
        <v>730</v>
      </c>
      <c r="AH74" s="30" t="s">
        <v>326</v>
      </c>
      <c r="AI74" s="26" t="s">
        <v>325</v>
      </c>
      <c r="AJ74" s="26" t="s">
        <v>325</v>
      </c>
      <c r="AK74" s="26" t="s">
        <v>325</v>
      </c>
      <c r="AL74" s="16">
        <v>0</v>
      </c>
      <c r="AM74" s="24"/>
      <c r="AN74" s="23"/>
      <c r="AO74" s="23"/>
      <c r="AP74" s="23"/>
      <c r="AQ74" s="23"/>
      <c r="AR74" s="2"/>
      <c r="AS74" s="24"/>
      <c r="AT74" s="2"/>
      <c r="AU74" s="23"/>
      <c r="AV74" s="23"/>
      <c r="AW74" s="24"/>
      <c r="AX74" s="23"/>
      <c r="AY74" s="23"/>
      <c r="BC74" s="18" t="str">
        <f t="shared" si="21"/>
        <v>3</v>
      </c>
      <c r="BD74" s="18" t="str">
        <f t="shared" si="22"/>
        <v>3</v>
      </c>
      <c r="BE74" s="18">
        <f>IF(E74=[8]Base!$B$4,Mapa!BC74,(IF(AB74=[8]Base!G$34,Mapa!BC74-2,IF(Mapa!AB74=[8]Base!$G$35,Mapa!BC74-1,IF(Mapa!AB74=[8]Base!$G$36,Mapa!BC74,1)))))</f>
        <v>1</v>
      </c>
      <c r="BF74" s="18">
        <f>(IF(E74=[8]Base!$G$34,Mapa!BD74-2,IF(Mapa!AB74=[8]Base!$G$35,Mapa!BD74-1,IF(Mapa!AB74=[8]Base!$G$36,Mapa!BD74,1))))</f>
        <v>1</v>
      </c>
    </row>
    <row r="75" spans="1:58" s="22" customFormat="1" ht="237" customHeight="1" x14ac:dyDescent="0.2">
      <c r="A75" s="28">
        <v>22</v>
      </c>
      <c r="B75" s="11" t="s">
        <v>206</v>
      </c>
      <c r="C75" s="20" t="s">
        <v>365</v>
      </c>
      <c r="D75" s="21" t="s">
        <v>364</v>
      </c>
      <c r="E75" s="11" t="s">
        <v>348</v>
      </c>
      <c r="F75" s="20" t="s">
        <v>141</v>
      </c>
      <c r="G75" s="11" t="s">
        <v>202</v>
      </c>
      <c r="H75" s="11" t="s">
        <v>373</v>
      </c>
      <c r="I75" s="11" t="s">
        <v>173</v>
      </c>
      <c r="J75" s="11"/>
      <c r="K75" s="11"/>
      <c r="L75" s="11"/>
      <c r="M75" s="11" t="s">
        <v>173</v>
      </c>
      <c r="N75" s="11" t="s">
        <v>173</v>
      </c>
      <c r="O75" s="11"/>
      <c r="P75" s="11"/>
      <c r="Q75" s="11"/>
      <c r="R75" s="11" t="s">
        <v>233</v>
      </c>
      <c r="S75" s="17" t="s">
        <v>372</v>
      </c>
      <c r="T75" s="11" t="s">
        <v>177</v>
      </c>
      <c r="U75" s="11" t="s">
        <v>371</v>
      </c>
      <c r="V75" s="29" t="s">
        <v>337</v>
      </c>
      <c r="W75" s="11" t="s">
        <v>370</v>
      </c>
      <c r="X75" s="27" t="s">
        <v>741</v>
      </c>
      <c r="Y75" s="27" t="s">
        <v>727</v>
      </c>
      <c r="Z75" s="26" t="s">
        <v>369</v>
      </c>
      <c r="AA75" s="3">
        <v>87.5</v>
      </c>
      <c r="AB75" s="19" t="s">
        <v>7</v>
      </c>
      <c r="AC75" s="27" t="s">
        <v>742</v>
      </c>
      <c r="AD75" s="27" t="s">
        <v>185</v>
      </c>
      <c r="AE75" s="27" t="s">
        <v>743</v>
      </c>
      <c r="AF75" s="27" t="s">
        <v>729</v>
      </c>
      <c r="AG75" s="27" t="s">
        <v>730</v>
      </c>
      <c r="AH75" s="30" t="s">
        <v>326</v>
      </c>
      <c r="AI75" s="26" t="s">
        <v>368</v>
      </c>
      <c r="AJ75" s="26" t="s">
        <v>367</v>
      </c>
      <c r="AK75" s="26" t="s">
        <v>366</v>
      </c>
      <c r="AL75" s="16">
        <v>46022</v>
      </c>
      <c r="AM75" s="24"/>
      <c r="AN75" s="23"/>
      <c r="AO75" s="23"/>
      <c r="AP75" s="23"/>
      <c r="AQ75" s="23"/>
      <c r="AR75" s="2"/>
      <c r="AS75" s="24"/>
      <c r="AT75" s="2"/>
      <c r="AU75" s="23"/>
      <c r="AV75" s="23"/>
      <c r="AW75" s="24"/>
      <c r="AX75" s="23"/>
      <c r="AY75" s="23"/>
      <c r="BC75" s="18" t="str">
        <f t="shared" si="21"/>
        <v>4</v>
      </c>
      <c r="BD75" s="18" t="str">
        <f t="shared" si="22"/>
        <v>1</v>
      </c>
      <c r="BE75" s="18">
        <f>IF(E75=[8]Base!$B$4,Mapa!BC75,(IF(AB75=[8]Base!G$34,Mapa!BC75-2,IF(Mapa!AB75=[8]Base!$G$35,Mapa!BC75-1,IF(Mapa!AB75=[8]Base!$G$36,Mapa!BC75,1)))))</f>
        <v>2</v>
      </c>
      <c r="BF75" s="18">
        <f>(IF(E75=[8]Base!$G$34,Mapa!BD75-2,IF(Mapa!AB75=[8]Base!$G$35,Mapa!BD75-1,IF(Mapa!AB75=[8]Base!$G$36,Mapa!BD75,1))))</f>
        <v>1</v>
      </c>
    </row>
    <row r="76" spans="1:58" s="22" customFormat="1" ht="237" customHeight="1" x14ac:dyDescent="0.2">
      <c r="A76" s="28">
        <v>21</v>
      </c>
      <c r="B76" s="11" t="s">
        <v>206</v>
      </c>
      <c r="C76" s="20" t="s">
        <v>365</v>
      </c>
      <c r="D76" s="21" t="s">
        <v>364</v>
      </c>
      <c r="E76" s="11" t="s">
        <v>348</v>
      </c>
      <c r="F76" s="20" t="s">
        <v>134</v>
      </c>
      <c r="G76" s="11" t="s">
        <v>202</v>
      </c>
      <c r="H76" s="11" t="s">
        <v>363</v>
      </c>
      <c r="I76" s="11" t="s">
        <v>173</v>
      </c>
      <c r="J76" s="11"/>
      <c r="K76" s="11"/>
      <c r="L76" s="11"/>
      <c r="M76" s="11" t="s">
        <v>173</v>
      </c>
      <c r="N76" s="11" t="s">
        <v>173</v>
      </c>
      <c r="O76" s="11"/>
      <c r="P76" s="11"/>
      <c r="Q76" s="11"/>
      <c r="R76" s="11" t="s">
        <v>233</v>
      </c>
      <c r="S76" s="17" t="s">
        <v>362</v>
      </c>
      <c r="T76" s="11" t="s">
        <v>172</v>
      </c>
      <c r="U76" s="11" t="s">
        <v>350</v>
      </c>
      <c r="V76" s="29" t="s">
        <v>172</v>
      </c>
      <c r="W76" s="11" t="s">
        <v>211</v>
      </c>
      <c r="X76" s="27" t="s">
        <v>740</v>
      </c>
      <c r="Y76" s="27" t="s">
        <v>727</v>
      </c>
      <c r="Z76" s="26" t="s">
        <v>361</v>
      </c>
      <c r="AA76" s="3">
        <v>90</v>
      </c>
      <c r="AB76" s="19" t="s">
        <v>7</v>
      </c>
      <c r="AC76" s="27" t="s">
        <v>185</v>
      </c>
      <c r="AD76" s="27" t="s">
        <v>185</v>
      </c>
      <c r="AE76" s="27" t="s">
        <v>728</v>
      </c>
      <c r="AF76" s="27" t="s">
        <v>729</v>
      </c>
      <c r="AG76" s="27" t="s">
        <v>730</v>
      </c>
      <c r="AH76" s="30" t="s">
        <v>326</v>
      </c>
      <c r="AI76" s="26" t="s">
        <v>360</v>
      </c>
      <c r="AJ76" s="26" t="s">
        <v>359</v>
      </c>
      <c r="AK76" s="26" t="s">
        <v>358</v>
      </c>
      <c r="AL76" s="16">
        <v>46022</v>
      </c>
      <c r="AM76" s="24"/>
      <c r="AN76" s="23"/>
      <c r="AO76" s="23"/>
      <c r="AP76" s="23"/>
      <c r="AQ76" s="23"/>
      <c r="AR76" s="2"/>
      <c r="AS76" s="24"/>
      <c r="AT76" s="2"/>
      <c r="AU76" s="23"/>
      <c r="AV76" s="23"/>
      <c r="AW76" s="24"/>
      <c r="AX76" s="23"/>
      <c r="AY76" s="23"/>
      <c r="BC76" s="18" t="str">
        <f t="shared" si="21"/>
        <v>3</v>
      </c>
      <c r="BD76" s="18" t="str">
        <f t="shared" si="22"/>
        <v>3</v>
      </c>
      <c r="BE76" s="18">
        <f>IF(E76=[8]Base!$B$4,Mapa!BC76,(IF(AB76=[8]Base!G$34,Mapa!BC76-2,IF(Mapa!AB76=[8]Base!$G$35,Mapa!BC76-1,IF(Mapa!AB76=[8]Base!$G$36,Mapa!BC76,1)))))</f>
        <v>1</v>
      </c>
      <c r="BF76" s="18">
        <f>(IF(E76=[8]Base!$G$34,Mapa!BD76-2,IF(Mapa!AB76=[8]Base!$G$35,Mapa!BD76-1,IF(Mapa!AB76=[8]Base!$G$36,Mapa!BD76,1))))</f>
        <v>1</v>
      </c>
    </row>
    <row r="77" spans="1:58" s="22" customFormat="1" ht="237" customHeight="1" x14ac:dyDescent="0.2">
      <c r="A77" s="28">
        <v>20</v>
      </c>
      <c r="B77" s="11" t="s">
        <v>206</v>
      </c>
      <c r="C77" s="20" t="s">
        <v>331</v>
      </c>
      <c r="D77" s="21" t="s">
        <v>357</v>
      </c>
      <c r="E77" s="11" t="s">
        <v>348</v>
      </c>
      <c r="F77" s="20" t="s">
        <v>127</v>
      </c>
      <c r="G77" s="11" t="s">
        <v>192</v>
      </c>
      <c r="H77" s="11" t="s">
        <v>303</v>
      </c>
      <c r="I77" s="11" t="s">
        <v>173</v>
      </c>
      <c r="J77" s="11"/>
      <c r="K77" s="11"/>
      <c r="L77" s="11" t="s">
        <v>173</v>
      </c>
      <c r="M77" s="11" t="s">
        <v>173</v>
      </c>
      <c r="N77" s="11"/>
      <c r="O77" s="11"/>
      <c r="P77" s="11"/>
      <c r="Q77" s="11"/>
      <c r="R77" s="11" t="s">
        <v>233</v>
      </c>
      <c r="S77" s="17" t="s">
        <v>356</v>
      </c>
      <c r="T77" s="11" t="s">
        <v>179</v>
      </c>
      <c r="U77" s="11" t="s">
        <v>354</v>
      </c>
      <c r="V77" s="29" t="s">
        <v>172</v>
      </c>
      <c r="W77" s="11" t="s">
        <v>211</v>
      </c>
      <c r="X77" s="27" t="s">
        <v>726</v>
      </c>
      <c r="Y77" s="27" t="s">
        <v>727</v>
      </c>
      <c r="Z77" s="26" t="s">
        <v>1258</v>
      </c>
      <c r="AA77" s="3">
        <v>80</v>
      </c>
      <c r="AB77" s="19" t="s">
        <v>0</v>
      </c>
      <c r="AC77" s="27" t="s">
        <v>185</v>
      </c>
      <c r="AD77" s="27" t="s">
        <v>742</v>
      </c>
      <c r="AE77" s="27" t="s">
        <v>744</v>
      </c>
      <c r="AF77" s="27" t="s">
        <v>729</v>
      </c>
      <c r="AG77" s="27" t="s">
        <v>730</v>
      </c>
      <c r="AH77" s="30" t="s">
        <v>326</v>
      </c>
      <c r="AI77" s="26" t="s">
        <v>325</v>
      </c>
      <c r="AJ77" s="26" t="s">
        <v>325</v>
      </c>
      <c r="AK77" s="26" t="s">
        <v>325</v>
      </c>
      <c r="AL77" s="16">
        <v>0</v>
      </c>
      <c r="AM77" s="24"/>
      <c r="AN77" s="23"/>
      <c r="AO77" s="23"/>
      <c r="AP77" s="23"/>
      <c r="AQ77" s="23"/>
      <c r="AR77" s="2"/>
      <c r="AS77" s="24"/>
      <c r="AT77" s="2"/>
      <c r="AU77" s="23"/>
      <c r="AV77" s="23"/>
      <c r="AW77" s="24"/>
      <c r="AX77" s="23"/>
      <c r="AY77" s="23"/>
      <c r="BC77" s="18" t="str">
        <f t="shared" si="21"/>
        <v>2</v>
      </c>
      <c r="BD77" s="18" t="str">
        <f t="shared" si="22"/>
        <v>3</v>
      </c>
      <c r="BE77" s="18">
        <f>IF(E77=[8]Base!$B$4,Mapa!BC77,(IF(AB77=[8]Base!G$34,Mapa!BC77-2,IF(Mapa!AB77=[8]Base!$G$35,Mapa!BC77-1,IF(Mapa!AB77=[8]Base!$G$36,Mapa!BC77,1)))))</f>
        <v>1</v>
      </c>
      <c r="BF77" s="18">
        <f>(IF(E77=[8]Base!$G$34,Mapa!BD77-2,IF(Mapa!AB77=[8]Base!$G$35,Mapa!BD77-1,IF(Mapa!AB77=[8]Base!$G$36,Mapa!BD77,1))))</f>
        <v>2</v>
      </c>
    </row>
    <row r="78" spans="1:58" s="22" customFormat="1" ht="237" customHeight="1" x14ac:dyDescent="0.2">
      <c r="A78" s="28">
        <v>19</v>
      </c>
      <c r="B78" s="11" t="s">
        <v>206</v>
      </c>
      <c r="C78" s="20" t="s">
        <v>331</v>
      </c>
      <c r="D78" s="21" t="s">
        <v>330</v>
      </c>
      <c r="E78" s="11" t="s">
        <v>348</v>
      </c>
      <c r="F78" s="20" t="s">
        <v>124</v>
      </c>
      <c r="G78" s="11" t="s">
        <v>192</v>
      </c>
      <c r="H78" s="11" t="s">
        <v>303</v>
      </c>
      <c r="I78" s="11" t="s">
        <v>173</v>
      </c>
      <c r="J78" s="11"/>
      <c r="K78" s="11" t="s">
        <v>173</v>
      </c>
      <c r="L78" s="11"/>
      <c r="M78" s="11"/>
      <c r="N78" s="11"/>
      <c r="O78" s="11"/>
      <c r="P78" s="11"/>
      <c r="Q78" s="11"/>
      <c r="R78" s="11" t="s">
        <v>233</v>
      </c>
      <c r="S78" s="17" t="s">
        <v>355</v>
      </c>
      <c r="T78" s="11" t="s">
        <v>179</v>
      </c>
      <c r="U78" s="11" t="s">
        <v>354</v>
      </c>
      <c r="V78" s="29" t="s">
        <v>179</v>
      </c>
      <c r="W78" s="11" t="s">
        <v>353</v>
      </c>
      <c r="X78" s="27" t="s">
        <v>745</v>
      </c>
      <c r="Y78" s="27" t="s">
        <v>727</v>
      </c>
      <c r="Z78" s="26" t="s">
        <v>352</v>
      </c>
      <c r="AA78" s="3">
        <v>90</v>
      </c>
      <c r="AB78" s="19" t="s">
        <v>7</v>
      </c>
      <c r="AC78" s="27" t="s">
        <v>185</v>
      </c>
      <c r="AD78" s="27" t="s">
        <v>185</v>
      </c>
      <c r="AE78" s="27" t="s">
        <v>728</v>
      </c>
      <c r="AF78" s="27" t="s">
        <v>729</v>
      </c>
      <c r="AG78" s="27" t="s">
        <v>730</v>
      </c>
      <c r="AH78" s="30" t="s">
        <v>326</v>
      </c>
      <c r="AI78" s="26" t="s">
        <v>325</v>
      </c>
      <c r="AJ78" s="26" t="s">
        <v>325</v>
      </c>
      <c r="AK78" s="26" t="s">
        <v>325</v>
      </c>
      <c r="AL78" s="16">
        <v>0</v>
      </c>
      <c r="AM78" s="24"/>
      <c r="AN78" s="23"/>
      <c r="AO78" s="23"/>
      <c r="AP78" s="23"/>
      <c r="AQ78" s="23"/>
      <c r="AR78" s="2"/>
      <c r="AS78" s="24"/>
      <c r="AT78" s="2"/>
      <c r="AU78" s="23"/>
      <c r="AV78" s="23"/>
      <c r="AW78" s="24"/>
      <c r="AX78" s="23"/>
      <c r="AY78" s="23"/>
      <c r="BC78" s="18" t="str">
        <f t="shared" si="21"/>
        <v>2</v>
      </c>
      <c r="BD78" s="18" t="str">
        <f t="shared" si="22"/>
        <v>2</v>
      </c>
      <c r="BE78" s="18">
        <f>IF(E78=[8]Base!$B$4,Mapa!BC78,(IF(AB78=[8]Base!G$34,Mapa!BC78-2,IF(Mapa!AB78=[8]Base!$G$35,Mapa!BC78-1,IF(Mapa!AB78=[8]Base!$G$36,Mapa!BC78,1)))))</f>
        <v>0</v>
      </c>
      <c r="BF78" s="18">
        <f>(IF(E78=[8]Base!$G$34,Mapa!BD78-2,IF(Mapa!AB78=[8]Base!$G$35,Mapa!BD78-1,IF(Mapa!AB78=[8]Base!$G$36,Mapa!BD78,1))))</f>
        <v>1</v>
      </c>
    </row>
    <row r="79" spans="1:58" s="22" customFormat="1" ht="237" customHeight="1" x14ac:dyDescent="0.2">
      <c r="A79" s="28">
        <v>18</v>
      </c>
      <c r="B79" s="11" t="s">
        <v>206</v>
      </c>
      <c r="C79" s="20" t="s">
        <v>331</v>
      </c>
      <c r="D79" s="21" t="s">
        <v>330</v>
      </c>
      <c r="E79" s="11" t="s">
        <v>348</v>
      </c>
      <c r="F79" s="20" t="s">
        <v>120</v>
      </c>
      <c r="G79" s="11" t="s">
        <v>192</v>
      </c>
      <c r="H79" s="11" t="s">
        <v>303</v>
      </c>
      <c r="I79" s="11" t="s">
        <v>173</v>
      </c>
      <c r="J79" s="11"/>
      <c r="K79" s="11"/>
      <c r="L79" s="11" t="s">
        <v>173</v>
      </c>
      <c r="M79" s="11" t="s">
        <v>173</v>
      </c>
      <c r="N79" s="11" t="s">
        <v>173</v>
      </c>
      <c r="O79" s="11"/>
      <c r="P79" s="11" t="s">
        <v>173</v>
      </c>
      <c r="Q79" s="11"/>
      <c r="R79" s="11" t="s">
        <v>233</v>
      </c>
      <c r="S79" s="17" t="s">
        <v>351</v>
      </c>
      <c r="T79" s="11" t="s">
        <v>172</v>
      </c>
      <c r="U79" s="11" t="s">
        <v>350</v>
      </c>
      <c r="V79" s="29" t="s">
        <v>179</v>
      </c>
      <c r="W79" s="11" t="s">
        <v>198</v>
      </c>
      <c r="X79" s="27" t="s">
        <v>731</v>
      </c>
      <c r="Y79" s="27" t="s">
        <v>727</v>
      </c>
      <c r="Z79" s="26" t="s">
        <v>349</v>
      </c>
      <c r="AA79" s="3">
        <v>85</v>
      </c>
      <c r="AB79" s="19" t="s">
        <v>7</v>
      </c>
      <c r="AC79" s="27" t="s">
        <v>185</v>
      </c>
      <c r="AD79" s="27" t="s">
        <v>185</v>
      </c>
      <c r="AE79" s="27" t="s">
        <v>728</v>
      </c>
      <c r="AF79" s="27" t="s">
        <v>729</v>
      </c>
      <c r="AG79" s="27" t="s">
        <v>730</v>
      </c>
      <c r="AH79" s="11" t="s">
        <v>326</v>
      </c>
      <c r="AI79" s="26" t="s">
        <v>325</v>
      </c>
      <c r="AJ79" s="26" t="s">
        <v>325</v>
      </c>
      <c r="AK79" s="26" t="s">
        <v>325</v>
      </c>
      <c r="AL79" s="16">
        <v>0</v>
      </c>
      <c r="AM79" s="24"/>
      <c r="AN79" s="23"/>
      <c r="AO79" s="23"/>
      <c r="AP79" s="23"/>
      <c r="AQ79" s="23"/>
      <c r="AR79" s="2"/>
      <c r="AS79" s="24"/>
      <c r="AT79" s="2"/>
      <c r="AU79" s="23"/>
      <c r="AV79" s="23"/>
      <c r="AW79" s="24"/>
      <c r="AX79" s="23"/>
      <c r="AY79" s="23"/>
      <c r="BC79" s="18" t="str">
        <f t="shared" si="21"/>
        <v>3</v>
      </c>
      <c r="BD79" s="18" t="str">
        <f t="shared" si="22"/>
        <v>2</v>
      </c>
      <c r="BE79" s="18">
        <f>IF(E79=[8]Base!$B$4,Mapa!BC79,(IF(AB79=[8]Base!G$34,Mapa!BC79-2,IF(Mapa!AB79=[8]Base!$G$35,Mapa!BC79-1,IF(Mapa!AB79=[8]Base!$G$36,Mapa!BC79,1)))))</f>
        <v>1</v>
      </c>
      <c r="BF79" s="18">
        <f>(IF(E79=[8]Base!$G$34,Mapa!BD79-2,IF(Mapa!AB79=[8]Base!$G$35,Mapa!BD79-1,IF(Mapa!AB79=[8]Base!$G$36,Mapa!BD79,1))))</f>
        <v>1</v>
      </c>
    </row>
    <row r="80" spans="1:58" s="22" customFormat="1" ht="237" customHeight="1" x14ac:dyDescent="0.2">
      <c r="A80" s="28">
        <v>17</v>
      </c>
      <c r="B80" s="11" t="s">
        <v>206</v>
      </c>
      <c r="C80" s="20" t="s">
        <v>343</v>
      </c>
      <c r="D80" s="21" t="s">
        <v>342</v>
      </c>
      <c r="E80" s="11" t="s">
        <v>348</v>
      </c>
      <c r="F80" s="20" t="s">
        <v>116</v>
      </c>
      <c r="G80" s="11" t="s">
        <v>341</v>
      </c>
      <c r="H80" s="11" t="s">
        <v>347</v>
      </c>
      <c r="I80" s="11" t="s">
        <v>173</v>
      </c>
      <c r="J80" s="11"/>
      <c r="K80" s="11"/>
      <c r="L80" s="11"/>
      <c r="M80" s="11"/>
      <c r="N80" s="11"/>
      <c r="O80" s="11" t="s">
        <v>173</v>
      </c>
      <c r="P80" s="11"/>
      <c r="Q80" s="11"/>
      <c r="R80" s="11" t="s">
        <v>346</v>
      </c>
      <c r="S80" s="17" t="s">
        <v>345</v>
      </c>
      <c r="T80" s="11" t="s">
        <v>172</v>
      </c>
      <c r="U80" s="11" t="s">
        <v>338</v>
      </c>
      <c r="V80" s="29" t="s">
        <v>179</v>
      </c>
      <c r="W80" s="11" t="s">
        <v>198</v>
      </c>
      <c r="X80" s="27" t="s">
        <v>731</v>
      </c>
      <c r="Y80" s="27" t="s">
        <v>727</v>
      </c>
      <c r="Z80" s="26" t="s">
        <v>344</v>
      </c>
      <c r="AA80" s="3">
        <v>85</v>
      </c>
      <c r="AB80" s="19" t="s">
        <v>7</v>
      </c>
      <c r="AC80" s="27" t="s">
        <v>185</v>
      </c>
      <c r="AD80" s="27" t="s">
        <v>185</v>
      </c>
      <c r="AE80" s="27" t="s">
        <v>728</v>
      </c>
      <c r="AF80" s="27" t="s">
        <v>729</v>
      </c>
      <c r="AG80" s="27" t="s">
        <v>730</v>
      </c>
      <c r="AH80" s="11" t="s">
        <v>326</v>
      </c>
      <c r="AI80" s="26" t="s">
        <v>325</v>
      </c>
      <c r="AJ80" s="26" t="s">
        <v>325</v>
      </c>
      <c r="AK80" s="26" t="s">
        <v>325</v>
      </c>
      <c r="AL80" s="16">
        <v>0</v>
      </c>
      <c r="AM80" s="24"/>
      <c r="AN80" s="23"/>
      <c r="AO80" s="23"/>
      <c r="AP80" s="23"/>
      <c r="AQ80" s="23"/>
      <c r="AR80" s="2"/>
      <c r="AS80" s="24"/>
      <c r="AT80" s="2"/>
      <c r="AU80" s="23"/>
      <c r="AV80" s="23"/>
      <c r="AW80" s="24"/>
      <c r="AX80" s="23"/>
      <c r="AY80" s="23"/>
      <c r="BC80" s="18" t="str">
        <f t="shared" si="21"/>
        <v>3</v>
      </c>
      <c r="BD80" s="18" t="str">
        <f t="shared" si="22"/>
        <v>2</v>
      </c>
      <c r="BE80" s="18">
        <f>IF(E80=[8]Base!$B$4,Mapa!BC80,(IF(AB80=[8]Base!G$34,Mapa!BC80-2,IF(Mapa!AB80=[8]Base!$G$35,Mapa!BC80-1,IF(Mapa!AB80=[8]Base!$G$36,Mapa!BC80,1)))))</f>
        <v>1</v>
      </c>
      <c r="BF80" s="18">
        <f>(IF(E80=[8]Base!$G$34,Mapa!BD80-2,IF(Mapa!AB80=[8]Base!$G$35,Mapa!BD80-1,IF(Mapa!AB80=[8]Base!$G$36,Mapa!BD80,1))))</f>
        <v>1</v>
      </c>
    </row>
    <row r="81" spans="1:58" s="22" customFormat="1" ht="237" customHeight="1" x14ac:dyDescent="0.2">
      <c r="A81" s="28">
        <v>16</v>
      </c>
      <c r="B81" s="11" t="s">
        <v>206</v>
      </c>
      <c r="C81" s="20" t="s">
        <v>343</v>
      </c>
      <c r="D81" s="21" t="s">
        <v>342</v>
      </c>
      <c r="E81" s="11" t="s">
        <v>203</v>
      </c>
      <c r="F81" s="20" t="s">
        <v>112</v>
      </c>
      <c r="G81" s="11" t="s">
        <v>341</v>
      </c>
      <c r="H81" s="11" t="s">
        <v>340</v>
      </c>
      <c r="I81" s="11" t="s">
        <v>173</v>
      </c>
      <c r="J81" s="11"/>
      <c r="K81" s="11"/>
      <c r="L81" s="11" t="s">
        <v>173</v>
      </c>
      <c r="M81" s="11" t="s">
        <v>173</v>
      </c>
      <c r="N81" s="11" t="s">
        <v>173</v>
      </c>
      <c r="O81" s="11" t="s">
        <v>173</v>
      </c>
      <c r="P81" s="11"/>
      <c r="Q81" s="11"/>
      <c r="R81" s="11" t="s">
        <v>322</v>
      </c>
      <c r="S81" s="17" t="s">
        <v>339</v>
      </c>
      <c r="T81" s="11" t="s">
        <v>172</v>
      </c>
      <c r="U81" s="11" t="s">
        <v>338</v>
      </c>
      <c r="V81" s="29" t="s">
        <v>337</v>
      </c>
      <c r="W81" s="11" t="s">
        <v>336</v>
      </c>
      <c r="X81" s="27" t="s">
        <v>746</v>
      </c>
      <c r="Y81" s="27" t="s">
        <v>729</v>
      </c>
      <c r="Z81" s="26" t="s">
        <v>335</v>
      </c>
      <c r="AA81" s="3">
        <v>90</v>
      </c>
      <c r="AB81" s="19" t="s">
        <v>7</v>
      </c>
      <c r="AC81" s="27" t="e">
        <v>#N/A</v>
      </c>
      <c r="AD81" s="27" t="s">
        <v>185</v>
      </c>
      <c r="AE81" s="27" t="s">
        <v>746</v>
      </c>
      <c r="AF81" s="27" t="s">
        <v>729</v>
      </c>
      <c r="AG81" s="27" t="s">
        <v>730</v>
      </c>
      <c r="AH81" s="11" t="s">
        <v>187</v>
      </c>
      <c r="AI81" s="26" t="s">
        <v>334</v>
      </c>
      <c r="AJ81" s="26" t="s">
        <v>333</v>
      </c>
      <c r="AK81" s="26" t="s">
        <v>332</v>
      </c>
      <c r="AL81" s="16">
        <v>46022</v>
      </c>
      <c r="AM81" s="24"/>
      <c r="AN81" s="23"/>
      <c r="AO81" s="23"/>
      <c r="AP81" s="23"/>
      <c r="AQ81" s="23"/>
      <c r="AR81" s="2"/>
      <c r="AS81" s="24"/>
      <c r="AT81" s="2"/>
      <c r="AU81" s="23"/>
      <c r="AV81" s="23"/>
      <c r="AW81" s="24"/>
      <c r="AX81" s="23"/>
      <c r="AY81" s="23"/>
      <c r="BC81" s="18" t="str">
        <f t="shared" si="21"/>
        <v>3</v>
      </c>
      <c r="BD81" s="18" t="str">
        <f t="shared" si="22"/>
        <v>1</v>
      </c>
      <c r="BE81" s="18" t="str">
        <f>IF(E81=[8]Base!$B$4,Mapa!BC81,(IF(AB81=[8]Base!G$34,Mapa!BC81-2,IF(Mapa!AB81=[8]Base!$G$35,Mapa!BC81-1,IF(Mapa!AB81=[8]Base!$G$36,Mapa!BC81,1)))))</f>
        <v>3</v>
      </c>
      <c r="BF81" s="18">
        <f>(IF(E81=[8]Base!$G$34,Mapa!BD81-2,IF(Mapa!AB81=[8]Base!$G$35,Mapa!BD81-1,IF(Mapa!AB81=[8]Base!$G$36,Mapa!BD81,1))))</f>
        <v>1</v>
      </c>
    </row>
    <row r="82" spans="1:58" s="22" customFormat="1" ht="237" customHeight="1" x14ac:dyDescent="0.2">
      <c r="A82" s="28">
        <v>15</v>
      </c>
      <c r="B82" s="11" t="s">
        <v>206</v>
      </c>
      <c r="C82" s="20" t="s">
        <v>331</v>
      </c>
      <c r="D82" s="21" t="s">
        <v>330</v>
      </c>
      <c r="E82" s="11" t="s">
        <v>203</v>
      </c>
      <c r="F82" s="20" t="s">
        <v>108</v>
      </c>
      <c r="G82" s="11" t="s">
        <v>192</v>
      </c>
      <c r="H82" s="11" t="s">
        <v>303</v>
      </c>
      <c r="I82" s="11" t="s">
        <v>173</v>
      </c>
      <c r="J82" s="11"/>
      <c r="K82" s="11"/>
      <c r="L82" s="11"/>
      <c r="M82" s="11"/>
      <c r="N82" s="11" t="s">
        <v>173</v>
      </c>
      <c r="O82" s="11" t="s">
        <v>173</v>
      </c>
      <c r="P82" s="11"/>
      <c r="Q82" s="11"/>
      <c r="R82" s="11" t="s">
        <v>233</v>
      </c>
      <c r="S82" s="17" t="s">
        <v>329</v>
      </c>
      <c r="T82" s="11" t="s">
        <v>177</v>
      </c>
      <c r="U82" s="11" t="s">
        <v>190</v>
      </c>
      <c r="V82" s="29" t="s">
        <v>179</v>
      </c>
      <c r="W82" s="11" t="s">
        <v>328</v>
      </c>
      <c r="X82" s="27" t="s">
        <v>747</v>
      </c>
      <c r="Y82" s="27" t="s">
        <v>727</v>
      </c>
      <c r="Z82" s="26" t="s">
        <v>327</v>
      </c>
      <c r="AA82" s="3">
        <v>90</v>
      </c>
      <c r="AB82" s="19" t="s">
        <v>7</v>
      </c>
      <c r="AC82" s="27" t="e">
        <v>#N/A</v>
      </c>
      <c r="AD82" s="27" t="s">
        <v>185</v>
      </c>
      <c r="AE82" s="27" t="s">
        <v>741</v>
      </c>
      <c r="AF82" s="27" t="s">
        <v>727</v>
      </c>
      <c r="AG82" s="27" t="s">
        <v>737</v>
      </c>
      <c r="AH82" s="30" t="s">
        <v>326</v>
      </c>
      <c r="AI82" s="26" t="s">
        <v>325</v>
      </c>
      <c r="AJ82" s="26" t="s">
        <v>325</v>
      </c>
      <c r="AK82" s="26" t="s">
        <v>325</v>
      </c>
      <c r="AL82" s="16">
        <v>0</v>
      </c>
      <c r="AM82" s="24"/>
      <c r="AN82" s="23"/>
      <c r="AO82" s="23"/>
      <c r="AP82" s="23"/>
      <c r="AQ82" s="23"/>
      <c r="AR82" s="2"/>
      <c r="AS82" s="24"/>
      <c r="AT82" s="2"/>
      <c r="AU82" s="23"/>
      <c r="AV82" s="23"/>
      <c r="AW82" s="24"/>
      <c r="AX82" s="23"/>
      <c r="AY82" s="23"/>
      <c r="BC82" s="18" t="str">
        <f t="shared" si="21"/>
        <v>4</v>
      </c>
      <c r="BD82" s="18" t="str">
        <f t="shared" si="22"/>
        <v>2</v>
      </c>
      <c r="BE82" s="18" t="str">
        <f>IF(E82=[8]Base!$B$4,Mapa!BC82,(IF(AB82=[8]Base!G$34,Mapa!BC82-2,IF(Mapa!AB82=[8]Base!$G$35,Mapa!BC82-1,IF(Mapa!AB82=[8]Base!$G$36,Mapa!BC82,1)))))</f>
        <v>4</v>
      </c>
      <c r="BF82" s="18">
        <f>(IF(E82=[8]Base!$G$34,Mapa!BD82-2,IF(Mapa!AB82=[8]Base!$G$35,Mapa!BD82-1,IF(Mapa!AB82=[8]Base!$G$36,Mapa!BD82,1))))</f>
        <v>1</v>
      </c>
    </row>
    <row r="83" spans="1:58" s="22" customFormat="1" ht="237" customHeight="1" x14ac:dyDescent="0.2">
      <c r="A83" s="28">
        <v>14</v>
      </c>
      <c r="B83" s="11" t="s">
        <v>206</v>
      </c>
      <c r="C83" s="20" t="s">
        <v>104</v>
      </c>
      <c r="D83" s="21" t="s">
        <v>324</v>
      </c>
      <c r="E83" s="11" t="s">
        <v>203</v>
      </c>
      <c r="F83" s="20" t="s">
        <v>104</v>
      </c>
      <c r="G83" s="11" t="s">
        <v>323</v>
      </c>
      <c r="H83" s="11" t="s">
        <v>303</v>
      </c>
      <c r="I83" s="11" t="s">
        <v>173</v>
      </c>
      <c r="J83" s="11"/>
      <c r="K83" s="11"/>
      <c r="L83" s="11"/>
      <c r="M83" s="11"/>
      <c r="N83" s="11"/>
      <c r="O83" s="11" t="s">
        <v>173</v>
      </c>
      <c r="P83" s="11"/>
      <c r="Q83" s="11"/>
      <c r="R83" s="11" t="s">
        <v>322</v>
      </c>
      <c r="S83" s="17" t="s">
        <v>321</v>
      </c>
      <c r="T83" s="11" t="s">
        <v>177</v>
      </c>
      <c r="U83" s="11" t="s">
        <v>190</v>
      </c>
      <c r="V83" s="29" t="s">
        <v>177</v>
      </c>
      <c r="W83" s="11" t="s">
        <v>176</v>
      </c>
      <c r="X83" s="27" t="s">
        <v>748</v>
      </c>
      <c r="Y83" s="27" t="s">
        <v>733</v>
      </c>
      <c r="Z83" s="26" t="s">
        <v>320</v>
      </c>
      <c r="AA83" s="3">
        <v>90</v>
      </c>
      <c r="AB83" s="19" t="s">
        <v>7</v>
      </c>
      <c r="AC83" s="27" t="e">
        <v>#N/A</v>
      </c>
      <c r="AD83" s="27" t="s">
        <v>185</v>
      </c>
      <c r="AE83" s="27" t="s">
        <v>741</v>
      </c>
      <c r="AF83" s="27" t="s">
        <v>727</v>
      </c>
      <c r="AG83" s="27" t="s">
        <v>737</v>
      </c>
      <c r="AH83" s="11" t="s">
        <v>187</v>
      </c>
      <c r="AI83" s="26" t="s">
        <v>319</v>
      </c>
      <c r="AJ83" s="26" t="s">
        <v>318</v>
      </c>
      <c r="AK83" s="26" t="s">
        <v>317</v>
      </c>
      <c r="AL83" s="16">
        <v>46022</v>
      </c>
      <c r="AM83" s="24"/>
      <c r="AN83" s="23"/>
      <c r="AO83" s="23"/>
      <c r="AP83" s="23"/>
      <c r="AQ83" s="23"/>
      <c r="AR83" s="2"/>
      <c r="AS83" s="24"/>
      <c r="AT83" s="2"/>
      <c r="AU83" s="23"/>
      <c r="AV83" s="23"/>
      <c r="AW83" s="24"/>
      <c r="AX83" s="23"/>
      <c r="AY83" s="23"/>
      <c r="BC83" s="18" t="str">
        <f t="shared" si="21"/>
        <v>4</v>
      </c>
      <c r="BD83" s="18" t="str">
        <f t="shared" si="22"/>
        <v>4</v>
      </c>
      <c r="BE83" s="18" t="str">
        <f>IF(E83=[8]Base!$B$4,Mapa!BC83,(IF(AB83=[8]Base!G$34,Mapa!BC83-2,IF(Mapa!AB83=[8]Base!$G$35,Mapa!BC83-1,IF(Mapa!AB83=[8]Base!$G$36,Mapa!BC83,1)))))</f>
        <v>4</v>
      </c>
      <c r="BF83" s="18">
        <f>(IF(E83=[8]Base!$G$34,Mapa!BD83-2,IF(Mapa!AB83=[8]Base!$G$35,Mapa!BD83-1,IF(Mapa!AB83=[8]Base!$G$36,Mapa!BD83,1))))</f>
        <v>1</v>
      </c>
    </row>
    <row r="84" spans="1:58" s="22" customFormat="1" ht="237" customHeight="1" x14ac:dyDescent="0.2">
      <c r="A84" s="28">
        <v>13</v>
      </c>
      <c r="B84" s="11" t="s">
        <v>206</v>
      </c>
      <c r="C84" s="20" t="s">
        <v>316</v>
      </c>
      <c r="D84" s="21" t="s">
        <v>315</v>
      </c>
      <c r="E84" s="11" t="s">
        <v>203</v>
      </c>
      <c r="F84" s="20" t="s">
        <v>98</v>
      </c>
      <c r="G84" s="11" t="s">
        <v>314</v>
      </c>
      <c r="H84" s="11" t="s">
        <v>313</v>
      </c>
      <c r="I84" s="11" t="s">
        <v>173</v>
      </c>
      <c r="J84" s="11"/>
      <c r="K84" s="11"/>
      <c r="L84" s="11"/>
      <c r="M84" s="11"/>
      <c r="N84" s="11"/>
      <c r="O84" s="11" t="s">
        <v>173</v>
      </c>
      <c r="P84" s="11"/>
      <c r="Q84" s="11"/>
      <c r="R84" s="11" t="s">
        <v>312</v>
      </c>
      <c r="S84" s="17" t="s">
        <v>311</v>
      </c>
      <c r="T84" s="11" t="s">
        <v>177</v>
      </c>
      <c r="U84" s="11" t="s">
        <v>190</v>
      </c>
      <c r="V84" s="29" t="s">
        <v>179</v>
      </c>
      <c r="W84" s="11" t="s">
        <v>188</v>
      </c>
      <c r="X84" s="27" t="s">
        <v>747</v>
      </c>
      <c r="Y84" s="27" t="s">
        <v>727</v>
      </c>
      <c r="Z84" s="26" t="s">
        <v>310</v>
      </c>
      <c r="AA84" s="3">
        <v>85</v>
      </c>
      <c r="AB84" s="19" t="s">
        <v>7</v>
      </c>
      <c r="AC84" s="27" t="e">
        <v>#N/A</v>
      </c>
      <c r="AD84" s="27" t="s">
        <v>185</v>
      </c>
      <c r="AE84" s="27" t="s">
        <v>741</v>
      </c>
      <c r="AF84" s="27" t="s">
        <v>727</v>
      </c>
      <c r="AG84" s="27" t="s">
        <v>737</v>
      </c>
      <c r="AH84" s="11" t="s">
        <v>187</v>
      </c>
      <c r="AI84" s="26" t="s">
        <v>309</v>
      </c>
      <c r="AJ84" s="26" t="s">
        <v>308</v>
      </c>
      <c r="AK84" s="26" t="s">
        <v>307</v>
      </c>
      <c r="AL84" s="16">
        <v>46022</v>
      </c>
      <c r="AM84" s="24"/>
      <c r="AN84" s="23"/>
      <c r="AO84" s="23"/>
      <c r="AP84" s="23"/>
      <c r="AQ84" s="23"/>
      <c r="AR84" s="2"/>
      <c r="AS84" s="24"/>
      <c r="AT84" s="2"/>
      <c r="AU84" s="23"/>
      <c r="AV84" s="23"/>
      <c r="AW84" s="24"/>
      <c r="AX84" s="23"/>
      <c r="AY84" s="23"/>
      <c r="BC84" s="18" t="str">
        <f t="shared" si="21"/>
        <v>4</v>
      </c>
      <c r="BD84" s="18" t="str">
        <f t="shared" si="22"/>
        <v>2</v>
      </c>
      <c r="BE84" s="18" t="str">
        <f>IF(E84=[8]Base!$B$4,Mapa!BC84,(IF(AB84=[8]Base!G$34,Mapa!BC84-2,IF(Mapa!AB84=[8]Base!$G$35,Mapa!BC84-1,IF(Mapa!AB84=[8]Base!$G$36,Mapa!BC84,1)))))</f>
        <v>4</v>
      </c>
      <c r="BF84" s="18">
        <f>(IF(E84=[8]Base!$G$34,Mapa!BD84-2,IF(Mapa!AB84=[8]Base!$G$35,Mapa!BD84-1,IF(Mapa!AB84=[8]Base!$G$36,Mapa!BD84,1))))</f>
        <v>1</v>
      </c>
    </row>
    <row r="85" spans="1:58" s="22" customFormat="1" ht="237" customHeight="1" x14ac:dyDescent="0.2">
      <c r="A85" s="28">
        <v>12</v>
      </c>
      <c r="B85" s="11" t="s">
        <v>206</v>
      </c>
      <c r="C85" s="20" t="s">
        <v>306</v>
      </c>
      <c r="D85" s="21" t="s">
        <v>305</v>
      </c>
      <c r="E85" s="11" t="s">
        <v>203</v>
      </c>
      <c r="F85" s="20" t="s">
        <v>94</v>
      </c>
      <c r="G85" s="11" t="s">
        <v>304</v>
      </c>
      <c r="H85" s="11" t="s">
        <v>303</v>
      </c>
      <c r="I85" s="11" t="s">
        <v>173</v>
      </c>
      <c r="J85" s="11"/>
      <c r="K85" s="11"/>
      <c r="L85" s="11" t="s">
        <v>173</v>
      </c>
      <c r="M85" s="11"/>
      <c r="N85" s="11"/>
      <c r="O85" s="11" t="s">
        <v>173</v>
      </c>
      <c r="P85" s="11"/>
      <c r="Q85" s="11"/>
      <c r="R85" s="11" t="s">
        <v>302</v>
      </c>
      <c r="S85" s="17" t="s">
        <v>301</v>
      </c>
      <c r="T85" s="11" t="s">
        <v>184</v>
      </c>
      <c r="U85" s="11" t="s">
        <v>212</v>
      </c>
      <c r="V85" s="29" t="s">
        <v>172</v>
      </c>
      <c r="W85" s="11" t="s">
        <v>211</v>
      </c>
      <c r="X85" s="27" t="s">
        <v>749</v>
      </c>
      <c r="Y85" s="27" t="s">
        <v>733</v>
      </c>
      <c r="Z85" s="26" t="s">
        <v>300</v>
      </c>
      <c r="AA85" s="3">
        <v>82.5</v>
      </c>
      <c r="AB85" s="19" t="s">
        <v>7</v>
      </c>
      <c r="AC85" s="27" t="e">
        <v>#N/A</v>
      </c>
      <c r="AD85" s="27" t="s">
        <v>185</v>
      </c>
      <c r="AE85" s="27" t="s">
        <v>736</v>
      </c>
      <c r="AF85" s="27" t="s">
        <v>727</v>
      </c>
      <c r="AG85" s="27" t="s">
        <v>737</v>
      </c>
      <c r="AH85" s="11" t="s">
        <v>187</v>
      </c>
      <c r="AI85" s="26" t="s">
        <v>299</v>
      </c>
      <c r="AJ85" s="26" t="s">
        <v>298</v>
      </c>
      <c r="AK85" s="26" t="s">
        <v>297</v>
      </c>
      <c r="AL85" s="16">
        <v>46022</v>
      </c>
      <c r="AM85" s="24"/>
      <c r="AN85" s="23"/>
      <c r="AO85" s="23"/>
      <c r="AP85" s="23"/>
      <c r="AQ85" s="23"/>
      <c r="AR85" s="2"/>
      <c r="AS85" s="24"/>
      <c r="AT85" s="2"/>
      <c r="AU85" s="23"/>
      <c r="AV85" s="23"/>
      <c r="AW85" s="24"/>
      <c r="AX85" s="23"/>
      <c r="AY85" s="23"/>
      <c r="BC85" s="18" t="str">
        <f t="shared" si="21"/>
        <v>5</v>
      </c>
      <c r="BD85" s="18" t="str">
        <f t="shared" si="22"/>
        <v>3</v>
      </c>
      <c r="BE85" s="18" t="str">
        <f>IF(E85=[8]Base!$B$4,Mapa!BC85,(IF(AB85=[8]Base!G$34,Mapa!BC85-2,IF(Mapa!AB85=[8]Base!$G$35,Mapa!BC85-1,IF(Mapa!AB85=[8]Base!$G$36,Mapa!BC85,1)))))</f>
        <v>5</v>
      </c>
      <c r="BF85" s="18">
        <f>(IF(E85=[8]Base!$G$34,Mapa!BD85-2,IF(Mapa!AB85=[8]Base!$G$35,Mapa!BD85-1,IF(Mapa!AB85=[8]Base!$G$36,Mapa!BD85,1))))</f>
        <v>1</v>
      </c>
    </row>
    <row r="86" spans="1:58" s="22" customFormat="1" ht="237" customHeight="1" x14ac:dyDescent="0.2">
      <c r="A86" s="28">
        <v>11</v>
      </c>
      <c r="B86" s="11" t="s">
        <v>206</v>
      </c>
      <c r="C86" s="20" t="s">
        <v>296</v>
      </c>
      <c r="D86" s="21" t="s">
        <v>295</v>
      </c>
      <c r="E86" s="11" t="s">
        <v>203</v>
      </c>
      <c r="F86" s="20" t="s">
        <v>88</v>
      </c>
      <c r="G86" s="11" t="s">
        <v>294</v>
      </c>
      <c r="H86" s="11" t="s">
        <v>213</v>
      </c>
      <c r="I86" s="11" t="s">
        <v>173</v>
      </c>
      <c r="J86" s="11"/>
      <c r="K86" s="11"/>
      <c r="L86" s="11"/>
      <c r="M86" s="11"/>
      <c r="N86" s="11"/>
      <c r="O86" s="11" t="s">
        <v>173</v>
      </c>
      <c r="P86" s="11"/>
      <c r="Q86" s="11"/>
      <c r="R86" s="11" t="s">
        <v>233</v>
      </c>
      <c r="S86" s="17" t="s">
        <v>293</v>
      </c>
      <c r="T86" s="11" t="s">
        <v>172</v>
      </c>
      <c r="U86" s="11" t="s">
        <v>237</v>
      </c>
      <c r="V86" s="29" t="s">
        <v>292</v>
      </c>
      <c r="W86" s="11" t="s">
        <v>198</v>
      </c>
      <c r="X86" s="27" t="s">
        <v>750</v>
      </c>
      <c r="Y86" s="27" t="s">
        <v>735</v>
      </c>
      <c r="Z86" s="26" t="s">
        <v>291</v>
      </c>
      <c r="AA86" s="3">
        <v>85</v>
      </c>
      <c r="AB86" s="19" t="s">
        <v>7</v>
      </c>
      <c r="AC86" s="27" t="e">
        <v>#N/A</v>
      </c>
      <c r="AD86" s="27" t="s">
        <v>185</v>
      </c>
      <c r="AE86" s="27" t="s">
        <v>746</v>
      </c>
      <c r="AF86" s="27" t="s">
        <v>729</v>
      </c>
      <c r="AG86" s="27" t="s">
        <v>730</v>
      </c>
      <c r="AH86" s="11" t="s">
        <v>187</v>
      </c>
      <c r="AI86" s="26" t="s">
        <v>290</v>
      </c>
      <c r="AJ86" s="26" t="s">
        <v>289</v>
      </c>
      <c r="AK86" s="26" t="s">
        <v>288</v>
      </c>
      <c r="AL86" s="16">
        <v>46022</v>
      </c>
      <c r="AM86" s="24"/>
      <c r="AN86" s="23"/>
      <c r="AO86" s="23"/>
      <c r="AP86" s="23"/>
      <c r="AQ86" s="23"/>
      <c r="AR86" s="2"/>
      <c r="AS86" s="24"/>
      <c r="AT86" s="2"/>
      <c r="AU86" s="23"/>
      <c r="AV86" s="23"/>
      <c r="AW86" s="24"/>
      <c r="AX86" s="23"/>
      <c r="AY86" s="23"/>
      <c r="BC86" s="18" t="str">
        <f t="shared" si="21"/>
        <v>3</v>
      </c>
      <c r="BD86" s="18" t="str">
        <f t="shared" si="22"/>
        <v>B</v>
      </c>
      <c r="BE86" s="18" t="str">
        <f>IF(E86=[8]Base!$B$4,Mapa!BC86,(IF(AB86=[8]Base!G$34,Mapa!BC86-2,IF(Mapa!AB86=[8]Base!$G$35,Mapa!BC86-1,IF(Mapa!AB86=[8]Base!$G$36,Mapa!BC86,1)))))</f>
        <v>3</v>
      </c>
      <c r="BF86" s="18">
        <f>(IF(E86=[8]Base!$G$34,Mapa!BD86-2,IF(Mapa!AB86=[8]Base!$G$35,Mapa!BD86-1,IF(Mapa!AB86=[8]Base!$G$36,Mapa!BD86,1))))</f>
        <v>1</v>
      </c>
    </row>
    <row r="87" spans="1:58" s="22" customFormat="1" ht="237" customHeight="1" x14ac:dyDescent="0.2">
      <c r="A87" s="28">
        <v>10</v>
      </c>
      <c r="B87" s="11" t="s">
        <v>206</v>
      </c>
      <c r="C87" s="20" t="s">
        <v>287</v>
      </c>
      <c r="D87" s="21" t="s">
        <v>286</v>
      </c>
      <c r="E87" s="11" t="s">
        <v>203</v>
      </c>
      <c r="F87" s="20" t="s">
        <v>81</v>
      </c>
      <c r="G87" s="11" t="s">
        <v>285</v>
      </c>
      <c r="H87" s="11" t="s">
        <v>277</v>
      </c>
      <c r="I87" s="11" t="s">
        <v>173</v>
      </c>
      <c r="J87" s="11"/>
      <c r="K87" s="11"/>
      <c r="L87" s="11"/>
      <c r="M87" s="11"/>
      <c r="N87" s="11"/>
      <c r="O87" s="11" t="s">
        <v>173</v>
      </c>
      <c r="P87" s="11"/>
      <c r="Q87" s="11"/>
      <c r="R87" s="11" t="s">
        <v>233</v>
      </c>
      <c r="S87" s="17" t="s">
        <v>284</v>
      </c>
      <c r="T87" s="11" t="s">
        <v>184</v>
      </c>
      <c r="U87" s="11" t="s">
        <v>212</v>
      </c>
      <c r="V87" s="11" t="s">
        <v>177</v>
      </c>
      <c r="W87" s="11" t="s">
        <v>176</v>
      </c>
      <c r="X87" s="27" t="s">
        <v>734</v>
      </c>
      <c r="Y87" s="27" t="s">
        <v>735</v>
      </c>
      <c r="Z87" s="26" t="s">
        <v>283</v>
      </c>
      <c r="AA87" s="3">
        <v>85</v>
      </c>
      <c r="AB87" s="19" t="s">
        <v>7</v>
      </c>
      <c r="AC87" s="27" t="e">
        <v>#N/A</v>
      </c>
      <c r="AD87" s="27" t="s">
        <v>185</v>
      </c>
      <c r="AE87" s="27" t="s">
        <v>736</v>
      </c>
      <c r="AF87" s="27" t="s">
        <v>727</v>
      </c>
      <c r="AG87" s="27" t="s">
        <v>737</v>
      </c>
      <c r="AH87" s="11" t="s">
        <v>187</v>
      </c>
      <c r="AI87" s="26" t="s">
        <v>282</v>
      </c>
      <c r="AJ87" s="26" t="s">
        <v>281</v>
      </c>
      <c r="AK87" s="26" t="s">
        <v>280</v>
      </c>
      <c r="AL87" s="16">
        <v>46022</v>
      </c>
      <c r="AM87" s="24"/>
      <c r="AN87" s="23"/>
      <c r="AO87" s="23"/>
      <c r="AP87" s="23"/>
      <c r="AQ87" s="23"/>
      <c r="AR87" s="2"/>
      <c r="AS87" s="24"/>
      <c r="AT87" s="2"/>
      <c r="AU87" s="23"/>
      <c r="AV87" s="23"/>
      <c r="AW87" s="24"/>
      <c r="AX87" s="23"/>
      <c r="AY87" s="23"/>
      <c r="BC87" s="18" t="str">
        <f t="shared" si="21"/>
        <v>5</v>
      </c>
      <c r="BD87" s="18" t="str">
        <f t="shared" si="22"/>
        <v>4</v>
      </c>
      <c r="BE87" s="18" t="str">
        <f>IF(E87=[8]Base!$B$4,Mapa!BC87,(IF(AB87=[8]Base!G$34,Mapa!BC87-2,IF(Mapa!AB87=[8]Base!$G$35,Mapa!BC87-1,IF(Mapa!AB87=[8]Base!$G$36,Mapa!BC87,1)))))</f>
        <v>5</v>
      </c>
      <c r="BF87" s="18">
        <f>(IF(E87=[8]Base!$G$34,Mapa!BD87-2,IF(Mapa!AB87=[8]Base!$G$35,Mapa!BD87-1,IF(Mapa!AB87=[8]Base!$G$36,Mapa!BD87,1))))</f>
        <v>1</v>
      </c>
    </row>
    <row r="88" spans="1:58" s="22" customFormat="1" ht="237" customHeight="1" x14ac:dyDescent="0.2">
      <c r="A88" s="28">
        <v>9</v>
      </c>
      <c r="B88" s="11" t="s">
        <v>206</v>
      </c>
      <c r="C88" s="20" t="s">
        <v>279</v>
      </c>
      <c r="D88" s="21" t="s">
        <v>278</v>
      </c>
      <c r="E88" s="11" t="s">
        <v>203</v>
      </c>
      <c r="F88" s="20" t="s">
        <v>71</v>
      </c>
      <c r="G88" s="11" t="s">
        <v>269</v>
      </c>
      <c r="H88" s="11" t="s">
        <v>277</v>
      </c>
      <c r="I88" s="11" t="s">
        <v>173</v>
      </c>
      <c r="J88" s="11"/>
      <c r="K88" s="11"/>
      <c r="L88" s="11"/>
      <c r="M88" s="11"/>
      <c r="N88" s="11"/>
      <c r="O88" s="11" t="s">
        <v>173</v>
      </c>
      <c r="P88" s="11"/>
      <c r="Q88" s="11" t="s">
        <v>173</v>
      </c>
      <c r="R88" s="11" t="s">
        <v>233</v>
      </c>
      <c r="S88" s="17" t="s">
        <v>276</v>
      </c>
      <c r="T88" s="11" t="s">
        <v>184</v>
      </c>
      <c r="U88" s="11" t="s">
        <v>212</v>
      </c>
      <c r="V88" s="11" t="s">
        <v>172</v>
      </c>
      <c r="W88" s="11" t="s">
        <v>211</v>
      </c>
      <c r="X88" s="27" t="s">
        <v>749</v>
      </c>
      <c r="Y88" s="27" t="s">
        <v>733</v>
      </c>
      <c r="Z88" s="26" t="s">
        <v>275</v>
      </c>
      <c r="AA88" s="3">
        <v>85</v>
      </c>
      <c r="AB88" s="19" t="s">
        <v>7</v>
      </c>
      <c r="AC88" s="27" t="e">
        <v>#N/A</v>
      </c>
      <c r="AD88" s="27" t="s">
        <v>185</v>
      </c>
      <c r="AE88" s="27" t="s">
        <v>736</v>
      </c>
      <c r="AF88" s="27" t="s">
        <v>727</v>
      </c>
      <c r="AG88" s="27" t="s">
        <v>737</v>
      </c>
      <c r="AH88" s="11" t="s">
        <v>187</v>
      </c>
      <c r="AI88" s="26" t="s">
        <v>274</v>
      </c>
      <c r="AJ88" s="26" t="s">
        <v>273</v>
      </c>
      <c r="AK88" s="26" t="s">
        <v>272</v>
      </c>
      <c r="AL88" s="16">
        <v>46022</v>
      </c>
      <c r="AM88" s="24"/>
      <c r="AN88" s="23"/>
      <c r="AO88" s="23"/>
      <c r="AP88" s="23"/>
      <c r="AQ88" s="23"/>
      <c r="AR88" s="2"/>
      <c r="AS88" s="24"/>
      <c r="AT88" s="2"/>
      <c r="AU88" s="23"/>
      <c r="AV88" s="23"/>
      <c r="AW88" s="24"/>
      <c r="AX88" s="23"/>
      <c r="AY88" s="23"/>
      <c r="BC88" s="18" t="str">
        <f t="shared" si="21"/>
        <v>5</v>
      </c>
      <c r="BD88" s="18" t="str">
        <f t="shared" si="22"/>
        <v>3</v>
      </c>
      <c r="BE88" s="18" t="str">
        <f>IF(E88=[8]Base!$B$4,Mapa!BC88,(IF(AB88=[8]Base!G$34,Mapa!BC88-2,IF(Mapa!AB88=[8]Base!$G$35,Mapa!BC88-1,IF(Mapa!AB88=[8]Base!$G$36,Mapa!BC88,1)))))</f>
        <v>5</v>
      </c>
      <c r="BF88" s="18">
        <f>(IF(E88=[8]Base!$G$34,Mapa!BD88-2,IF(Mapa!AB88=[8]Base!$G$35,Mapa!BD88-1,IF(Mapa!AB88=[8]Base!$G$36,Mapa!BD88,1))))</f>
        <v>1</v>
      </c>
    </row>
    <row r="89" spans="1:58" s="22" customFormat="1" ht="237" customHeight="1" x14ac:dyDescent="0.2">
      <c r="A89" s="28">
        <v>8</v>
      </c>
      <c r="B89" s="11" t="s">
        <v>206</v>
      </c>
      <c r="C89" s="20" t="s">
        <v>271</v>
      </c>
      <c r="D89" s="21" t="s">
        <v>270</v>
      </c>
      <c r="E89" s="11" t="s">
        <v>203</v>
      </c>
      <c r="F89" s="20" t="s">
        <v>64</v>
      </c>
      <c r="G89" s="11" t="s">
        <v>269</v>
      </c>
      <c r="H89" s="11" t="s">
        <v>268</v>
      </c>
      <c r="I89" s="11" t="s">
        <v>173</v>
      </c>
      <c r="J89" s="11" t="s">
        <v>173</v>
      </c>
      <c r="K89" s="11"/>
      <c r="L89" s="11"/>
      <c r="M89" s="11"/>
      <c r="N89" s="11"/>
      <c r="O89" s="11" t="s">
        <v>173</v>
      </c>
      <c r="P89" s="11"/>
      <c r="Q89" s="11" t="s">
        <v>173</v>
      </c>
      <c r="R89" s="11" t="s">
        <v>223</v>
      </c>
      <c r="S89" s="17" t="s">
        <v>267</v>
      </c>
      <c r="T89" s="11" t="s">
        <v>184</v>
      </c>
      <c r="U89" s="11" t="s">
        <v>212</v>
      </c>
      <c r="V89" s="11" t="s">
        <v>172</v>
      </c>
      <c r="W89" s="11" t="s">
        <v>211</v>
      </c>
      <c r="X89" s="27" t="s">
        <v>749</v>
      </c>
      <c r="Y89" s="27" t="s">
        <v>733</v>
      </c>
      <c r="Z89" s="26" t="s">
        <v>266</v>
      </c>
      <c r="AA89" s="3">
        <v>85</v>
      </c>
      <c r="AB89" s="19" t="s">
        <v>7</v>
      </c>
      <c r="AC89" s="27" t="e">
        <v>#N/A</v>
      </c>
      <c r="AD89" s="27" t="s">
        <v>185</v>
      </c>
      <c r="AE89" s="27" t="s">
        <v>736</v>
      </c>
      <c r="AF89" s="27" t="s">
        <v>727</v>
      </c>
      <c r="AG89" s="27" t="s">
        <v>737</v>
      </c>
      <c r="AH89" s="11" t="s">
        <v>187</v>
      </c>
      <c r="AI89" s="26" t="s">
        <v>265</v>
      </c>
      <c r="AJ89" s="26" t="s">
        <v>264</v>
      </c>
      <c r="AK89" s="26" t="s">
        <v>263</v>
      </c>
      <c r="AL89" s="16">
        <v>46022</v>
      </c>
      <c r="AM89" s="24"/>
      <c r="AN89" s="23"/>
      <c r="AO89" s="23"/>
      <c r="AP89" s="23"/>
      <c r="AQ89" s="23"/>
      <c r="AR89" s="2"/>
      <c r="AS89" s="24"/>
      <c r="AT89" s="2"/>
      <c r="AU89" s="23"/>
      <c r="AV89" s="23"/>
      <c r="AW89" s="24"/>
      <c r="AX89" s="23"/>
      <c r="AY89" s="23"/>
      <c r="BC89" s="18" t="str">
        <f t="shared" si="21"/>
        <v>5</v>
      </c>
      <c r="BD89" s="18" t="str">
        <f t="shared" si="22"/>
        <v>3</v>
      </c>
      <c r="BE89" s="18" t="str">
        <f>IF(E89=[8]Base!$B$4,Mapa!BC89,(IF(AB89=[8]Base!G$34,Mapa!BC89-2,IF(Mapa!AB89=[8]Base!$G$35,Mapa!BC89-1,IF(Mapa!AB89=[8]Base!$G$36,Mapa!BC89,1)))))</f>
        <v>5</v>
      </c>
      <c r="BF89" s="18">
        <f>(IF(E89=[8]Base!$G$34,Mapa!BD89-2,IF(Mapa!AB89=[8]Base!$G$35,Mapa!BD89-1,IF(Mapa!AB89=[8]Base!$G$36,Mapa!BD89,1))))</f>
        <v>1</v>
      </c>
    </row>
    <row r="90" spans="1:58" s="22" customFormat="1" ht="237" customHeight="1" x14ac:dyDescent="0.2">
      <c r="A90" s="28">
        <v>7</v>
      </c>
      <c r="B90" s="11" t="s">
        <v>206</v>
      </c>
      <c r="C90" s="20" t="s">
        <v>262</v>
      </c>
      <c r="D90" s="21" t="s">
        <v>261</v>
      </c>
      <c r="E90" s="11" t="s">
        <v>203</v>
      </c>
      <c r="F90" s="20" t="s">
        <v>60</v>
      </c>
      <c r="G90" s="11" t="s">
        <v>260</v>
      </c>
      <c r="H90" s="11" t="s">
        <v>259</v>
      </c>
      <c r="I90" s="11" t="s">
        <v>173</v>
      </c>
      <c r="J90" s="11"/>
      <c r="K90" s="11"/>
      <c r="L90" s="11"/>
      <c r="M90" s="11"/>
      <c r="N90" s="11"/>
      <c r="O90" s="11" t="s">
        <v>173</v>
      </c>
      <c r="P90" s="11"/>
      <c r="Q90" s="11"/>
      <c r="R90" s="11" t="s">
        <v>258</v>
      </c>
      <c r="S90" s="17" t="s">
        <v>257</v>
      </c>
      <c r="T90" s="11" t="s">
        <v>177</v>
      </c>
      <c r="U90" s="11" t="s">
        <v>190</v>
      </c>
      <c r="V90" s="11" t="s">
        <v>172</v>
      </c>
      <c r="W90" s="11" t="s">
        <v>211</v>
      </c>
      <c r="X90" s="27" t="s">
        <v>751</v>
      </c>
      <c r="Y90" s="27" t="s">
        <v>733</v>
      </c>
      <c r="Z90" s="26" t="s">
        <v>256</v>
      </c>
      <c r="AA90" s="3">
        <v>87.5</v>
      </c>
      <c r="AB90" s="19" t="s">
        <v>7</v>
      </c>
      <c r="AC90" s="27" t="e">
        <v>#N/A</v>
      </c>
      <c r="AD90" s="27" t="s">
        <v>185</v>
      </c>
      <c r="AE90" s="27" t="s">
        <v>741</v>
      </c>
      <c r="AF90" s="27" t="s">
        <v>727</v>
      </c>
      <c r="AG90" s="27" t="s">
        <v>737</v>
      </c>
      <c r="AH90" s="11" t="s">
        <v>187</v>
      </c>
      <c r="AI90" s="26" t="s">
        <v>562</v>
      </c>
      <c r="AJ90" s="26" t="s">
        <v>563</v>
      </c>
      <c r="AK90" s="26" t="s">
        <v>564</v>
      </c>
      <c r="AL90" s="16">
        <v>46022</v>
      </c>
      <c r="AM90" s="24"/>
      <c r="AN90" s="23"/>
      <c r="AO90" s="23"/>
      <c r="AP90" s="23"/>
      <c r="AQ90" s="23"/>
      <c r="AR90" s="2"/>
      <c r="AS90" s="24"/>
      <c r="AT90" s="2"/>
      <c r="AU90" s="23"/>
      <c r="AV90" s="23"/>
      <c r="AW90" s="24"/>
      <c r="AX90" s="23"/>
      <c r="AY90" s="23"/>
      <c r="BC90" s="18" t="str">
        <f t="shared" si="21"/>
        <v>4</v>
      </c>
      <c r="BD90" s="18" t="str">
        <f t="shared" si="22"/>
        <v>3</v>
      </c>
      <c r="BE90" s="18" t="str">
        <f>IF(E90=[8]Base!$B$4,Mapa!BC90,(IF(AB90=[8]Base!G$34,Mapa!BC90-2,IF(Mapa!AB90=[8]Base!$G$35,Mapa!BC90-1,IF(Mapa!AB90=[8]Base!$G$36,Mapa!BC90,1)))))</f>
        <v>4</v>
      </c>
      <c r="BF90" s="18">
        <f>(IF(E90=[8]Base!$G$34,Mapa!BD90-2,IF(Mapa!AB90=[8]Base!$G$35,Mapa!BD90-1,IF(Mapa!AB90=[8]Base!$G$36,Mapa!BD90,1))))</f>
        <v>1</v>
      </c>
    </row>
    <row r="91" spans="1:58" ht="272" x14ac:dyDescent="0.2">
      <c r="A91" s="28">
        <v>6</v>
      </c>
      <c r="B91" s="11" t="s">
        <v>206</v>
      </c>
      <c r="C91" s="20" t="s">
        <v>252</v>
      </c>
      <c r="D91" s="21" t="s">
        <v>251</v>
      </c>
      <c r="E91" s="11" t="s">
        <v>203</v>
      </c>
      <c r="F91" s="20" t="s">
        <v>48</v>
      </c>
      <c r="G91" s="11" t="s">
        <v>250</v>
      </c>
      <c r="H91" s="11" t="s">
        <v>249</v>
      </c>
      <c r="I91" s="11" t="s">
        <v>173</v>
      </c>
      <c r="J91" s="11"/>
      <c r="K91" s="11"/>
      <c r="L91" s="11"/>
      <c r="M91" s="11"/>
      <c r="N91" s="11"/>
      <c r="O91" s="11" t="s">
        <v>173</v>
      </c>
      <c r="P91" s="11"/>
      <c r="Q91" s="11" t="s">
        <v>173</v>
      </c>
      <c r="R91" s="11" t="s">
        <v>248</v>
      </c>
      <c r="S91" s="17" t="s">
        <v>247</v>
      </c>
      <c r="T91" s="11" t="s">
        <v>184</v>
      </c>
      <c r="U91" s="11" t="s">
        <v>212</v>
      </c>
      <c r="V91" s="11" t="s">
        <v>177</v>
      </c>
      <c r="W91" s="11" t="s">
        <v>176</v>
      </c>
      <c r="X91" s="27" t="s">
        <v>734</v>
      </c>
      <c r="Y91" s="27" t="s">
        <v>735</v>
      </c>
      <c r="Z91" s="26" t="s">
        <v>246</v>
      </c>
      <c r="AA91" s="3">
        <v>90</v>
      </c>
      <c r="AB91" s="19" t="s">
        <v>7</v>
      </c>
      <c r="AC91" s="27" t="e">
        <v>#N/A</v>
      </c>
      <c r="AD91" s="27" t="s">
        <v>185</v>
      </c>
      <c r="AE91" s="27" t="s">
        <v>736</v>
      </c>
      <c r="AF91" s="27" t="s">
        <v>727</v>
      </c>
      <c r="AG91" s="27" t="s">
        <v>737</v>
      </c>
      <c r="AH91" s="11" t="s">
        <v>187</v>
      </c>
      <c r="AI91" s="26" t="s">
        <v>245</v>
      </c>
      <c r="AJ91" s="26" t="s">
        <v>244</v>
      </c>
      <c r="AK91" s="26" t="s">
        <v>243</v>
      </c>
      <c r="AL91" s="16">
        <v>46022</v>
      </c>
      <c r="AM91" s="24"/>
      <c r="AN91" s="23"/>
      <c r="AO91" s="23"/>
      <c r="AP91" s="23"/>
      <c r="AQ91" s="23"/>
      <c r="AR91" s="2"/>
      <c r="AS91" s="24"/>
      <c r="AT91" s="2"/>
      <c r="AU91" s="23"/>
      <c r="AV91" s="23"/>
      <c r="AW91" s="24"/>
      <c r="AX91" s="23"/>
      <c r="AY91" s="23"/>
    </row>
    <row r="92" spans="1:58" ht="255" x14ac:dyDescent="0.2">
      <c r="A92" s="28">
        <v>5</v>
      </c>
      <c r="B92" s="11" t="s">
        <v>206</v>
      </c>
      <c r="C92" s="20" t="s">
        <v>242</v>
      </c>
      <c r="D92" s="21" t="s">
        <v>241</v>
      </c>
      <c r="E92" s="11" t="s">
        <v>203</v>
      </c>
      <c r="F92" s="20" t="s">
        <v>44</v>
      </c>
      <c r="G92" s="11" t="s">
        <v>240</v>
      </c>
      <c r="H92" s="11" t="s">
        <v>239</v>
      </c>
      <c r="I92" s="11" t="s">
        <v>173</v>
      </c>
      <c r="J92" s="11"/>
      <c r="K92" s="11"/>
      <c r="L92" s="11"/>
      <c r="M92" s="11"/>
      <c r="N92" s="11"/>
      <c r="O92" s="11" t="s">
        <v>173</v>
      </c>
      <c r="P92" s="11"/>
      <c r="Q92" s="11" t="s">
        <v>173</v>
      </c>
      <c r="R92" s="11" t="s">
        <v>223</v>
      </c>
      <c r="S92" s="17" t="s">
        <v>238</v>
      </c>
      <c r="T92" s="11" t="s">
        <v>172</v>
      </c>
      <c r="U92" s="11" t="s">
        <v>237</v>
      </c>
      <c r="V92" s="11" t="s">
        <v>172</v>
      </c>
      <c r="W92" s="11" t="s">
        <v>211</v>
      </c>
      <c r="X92" s="27" t="s">
        <v>740</v>
      </c>
      <c r="Y92" s="27" t="s">
        <v>727</v>
      </c>
      <c r="Z92" s="26" t="s">
        <v>1266</v>
      </c>
      <c r="AA92" s="3">
        <v>85</v>
      </c>
      <c r="AB92" s="19" t="s">
        <v>7</v>
      </c>
      <c r="AC92" s="27" t="e">
        <v>#N/A</v>
      </c>
      <c r="AD92" s="27" t="s">
        <v>185</v>
      </c>
      <c r="AE92" s="27" t="s">
        <v>746</v>
      </c>
      <c r="AF92" s="27" t="s">
        <v>729</v>
      </c>
      <c r="AG92" s="27" t="s">
        <v>730</v>
      </c>
      <c r="AH92" s="11" t="s">
        <v>187</v>
      </c>
      <c r="AI92" s="26" t="s">
        <v>1268</v>
      </c>
      <c r="AJ92" s="26" t="s">
        <v>1269</v>
      </c>
      <c r="AK92" s="26" t="s">
        <v>1270</v>
      </c>
      <c r="AL92" s="16">
        <v>46021</v>
      </c>
      <c r="AM92" s="24"/>
      <c r="AN92" s="23"/>
      <c r="AO92" s="23"/>
      <c r="AP92" s="23"/>
      <c r="AQ92" s="23"/>
      <c r="AR92" s="2"/>
      <c r="AS92" s="24"/>
      <c r="AT92" s="2"/>
      <c r="AU92" s="23"/>
      <c r="AV92" s="23"/>
      <c r="AW92" s="24"/>
      <c r="AX92" s="23"/>
      <c r="AY92" s="23"/>
    </row>
    <row r="93" spans="1:58" ht="270" x14ac:dyDescent="0.2">
      <c r="A93" s="28">
        <v>4</v>
      </c>
      <c r="B93" s="11" t="s">
        <v>206</v>
      </c>
      <c r="C93" s="20" t="s">
        <v>236</v>
      </c>
      <c r="D93" s="21" t="s">
        <v>236</v>
      </c>
      <c r="E93" s="11" t="s">
        <v>203</v>
      </c>
      <c r="F93" s="20" t="s">
        <v>40</v>
      </c>
      <c r="G93" s="11" t="s">
        <v>235</v>
      </c>
      <c r="H93" s="11" t="s">
        <v>234</v>
      </c>
      <c r="I93" s="11" t="s">
        <v>173</v>
      </c>
      <c r="J93" s="11"/>
      <c r="K93" s="11"/>
      <c r="L93" s="11"/>
      <c r="M93" s="11"/>
      <c r="N93" s="11"/>
      <c r="O93" s="11" t="s">
        <v>173</v>
      </c>
      <c r="P93" s="11"/>
      <c r="Q93" s="11" t="s">
        <v>173</v>
      </c>
      <c r="R93" s="11" t="s">
        <v>233</v>
      </c>
      <c r="S93" s="17" t="s">
        <v>232</v>
      </c>
      <c r="T93" s="11" t="s">
        <v>177</v>
      </c>
      <c r="U93" s="11" t="s">
        <v>190</v>
      </c>
      <c r="V93" s="11" t="s">
        <v>172</v>
      </c>
      <c r="W93" s="11" t="s">
        <v>211</v>
      </c>
      <c r="X93" s="27" t="s">
        <v>751</v>
      </c>
      <c r="Y93" s="27" t="s">
        <v>733</v>
      </c>
      <c r="Z93" s="26" t="s">
        <v>231</v>
      </c>
      <c r="AA93" s="3">
        <v>90</v>
      </c>
      <c r="AB93" s="19" t="s">
        <v>7</v>
      </c>
      <c r="AC93" s="27" t="e">
        <v>#N/A</v>
      </c>
      <c r="AD93" s="27" t="s">
        <v>185</v>
      </c>
      <c r="AE93" s="27" t="s">
        <v>741</v>
      </c>
      <c r="AF93" s="27" t="s">
        <v>727</v>
      </c>
      <c r="AG93" s="27" t="s">
        <v>737</v>
      </c>
      <c r="AH93" s="11" t="s">
        <v>187</v>
      </c>
      <c r="AI93" s="26" t="s">
        <v>230</v>
      </c>
      <c r="AJ93" s="25" t="s">
        <v>229</v>
      </c>
      <c r="AK93" s="25" t="s">
        <v>228</v>
      </c>
      <c r="AL93" s="16">
        <v>46022</v>
      </c>
      <c r="AM93" s="24"/>
      <c r="AN93" s="23"/>
      <c r="AO93" s="23"/>
      <c r="AP93" s="23"/>
      <c r="AQ93" s="23"/>
      <c r="AR93" s="2"/>
      <c r="AS93" s="24"/>
      <c r="AT93" s="2"/>
      <c r="AU93" s="23"/>
      <c r="AV93" s="23"/>
      <c r="AW93" s="24"/>
      <c r="AX93" s="23"/>
      <c r="AY93" s="23"/>
    </row>
    <row r="94" spans="1:58" ht="300" x14ac:dyDescent="0.2">
      <c r="A94" s="28">
        <v>3</v>
      </c>
      <c r="B94" s="11" t="s">
        <v>206</v>
      </c>
      <c r="C94" s="20" t="s">
        <v>227</v>
      </c>
      <c r="D94" s="21" t="s">
        <v>226</v>
      </c>
      <c r="E94" s="11" t="s">
        <v>203</v>
      </c>
      <c r="F94" s="20" t="s">
        <v>33</v>
      </c>
      <c r="G94" s="11" t="s">
        <v>225</v>
      </c>
      <c r="H94" s="11" t="s">
        <v>224</v>
      </c>
      <c r="I94" s="11" t="s">
        <v>173</v>
      </c>
      <c r="J94" s="11"/>
      <c r="K94" s="11"/>
      <c r="L94" s="11"/>
      <c r="M94" s="11"/>
      <c r="N94" s="11"/>
      <c r="O94" s="11" t="s">
        <v>173</v>
      </c>
      <c r="P94" s="11"/>
      <c r="Q94" s="11"/>
      <c r="R94" s="11" t="s">
        <v>223</v>
      </c>
      <c r="S94" s="17" t="s">
        <v>222</v>
      </c>
      <c r="T94" s="11" t="s">
        <v>177</v>
      </c>
      <c r="U94" s="11" t="s">
        <v>190</v>
      </c>
      <c r="V94" s="11" t="s">
        <v>172</v>
      </c>
      <c r="W94" s="11" t="s">
        <v>211</v>
      </c>
      <c r="X94" s="27" t="s">
        <v>751</v>
      </c>
      <c r="Y94" s="27" t="s">
        <v>733</v>
      </c>
      <c r="Z94" s="26" t="s">
        <v>221</v>
      </c>
      <c r="AA94" s="3">
        <v>85</v>
      </c>
      <c r="AB94" s="19" t="s">
        <v>7</v>
      </c>
      <c r="AC94" s="27" t="e">
        <v>#N/A</v>
      </c>
      <c r="AD94" s="27" t="s">
        <v>185</v>
      </c>
      <c r="AE94" s="27" t="s">
        <v>741</v>
      </c>
      <c r="AF94" s="27" t="s">
        <v>727</v>
      </c>
      <c r="AG94" s="27" t="s">
        <v>737</v>
      </c>
      <c r="AH94" s="11" t="s">
        <v>187</v>
      </c>
      <c r="AI94" s="26" t="s">
        <v>220</v>
      </c>
      <c r="AJ94" s="25" t="s">
        <v>219</v>
      </c>
      <c r="AK94" s="25" t="s">
        <v>218</v>
      </c>
      <c r="AL94" s="16">
        <v>46022</v>
      </c>
      <c r="AM94" s="24"/>
      <c r="AN94" s="23"/>
      <c r="AO94" s="23"/>
      <c r="AP94" s="23"/>
      <c r="AQ94" s="23"/>
      <c r="AR94" s="2"/>
      <c r="AS94" s="24"/>
      <c r="AT94" s="2"/>
      <c r="AU94" s="23"/>
      <c r="AV94" s="23"/>
      <c r="AW94" s="24"/>
      <c r="AX94" s="23"/>
      <c r="AY94" s="23"/>
    </row>
    <row r="95" spans="1:58" ht="255" x14ac:dyDescent="0.2">
      <c r="A95" s="28">
        <v>2</v>
      </c>
      <c r="B95" s="11" t="s">
        <v>206</v>
      </c>
      <c r="C95" s="20" t="s">
        <v>217</v>
      </c>
      <c r="D95" s="21" t="s">
        <v>216</v>
      </c>
      <c r="E95" s="11" t="s">
        <v>203</v>
      </c>
      <c r="F95" s="20" t="s">
        <v>24</v>
      </c>
      <c r="G95" s="11" t="s">
        <v>215</v>
      </c>
      <c r="H95" s="11" t="s">
        <v>214</v>
      </c>
      <c r="I95" s="11" t="s">
        <v>173</v>
      </c>
      <c r="J95" s="11"/>
      <c r="K95" s="11"/>
      <c r="L95" s="11"/>
      <c r="M95" s="11"/>
      <c r="N95" s="11"/>
      <c r="O95" s="11" t="s">
        <v>173</v>
      </c>
      <c r="P95" s="11"/>
      <c r="Q95" s="11"/>
      <c r="R95" s="11" t="s">
        <v>213</v>
      </c>
      <c r="S95" s="17" t="s">
        <v>199</v>
      </c>
      <c r="T95" s="11" t="s">
        <v>184</v>
      </c>
      <c r="U95" s="11" t="s">
        <v>212</v>
      </c>
      <c r="V95" s="11" t="s">
        <v>172</v>
      </c>
      <c r="W95" s="11" t="s">
        <v>211</v>
      </c>
      <c r="X95" s="27" t="s">
        <v>749</v>
      </c>
      <c r="Y95" s="27" t="s">
        <v>733</v>
      </c>
      <c r="Z95" s="26" t="s">
        <v>210</v>
      </c>
      <c r="AA95" s="3">
        <v>95</v>
      </c>
      <c r="AB95" s="19" t="s">
        <v>7</v>
      </c>
      <c r="AC95" s="27" t="e">
        <v>#N/A</v>
      </c>
      <c r="AD95" s="27" t="s">
        <v>185</v>
      </c>
      <c r="AE95" s="27" t="s">
        <v>736</v>
      </c>
      <c r="AF95" s="27" t="s">
        <v>727</v>
      </c>
      <c r="AG95" s="27" t="s">
        <v>737</v>
      </c>
      <c r="AH95" s="11" t="s">
        <v>187</v>
      </c>
      <c r="AI95" s="26" t="s">
        <v>209</v>
      </c>
      <c r="AJ95" s="25" t="s">
        <v>208</v>
      </c>
      <c r="AK95" s="25" t="s">
        <v>207</v>
      </c>
      <c r="AL95" s="16">
        <v>46022</v>
      </c>
      <c r="AM95" s="24"/>
      <c r="AN95" s="23"/>
      <c r="AO95" s="23"/>
      <c r="AP95" s="23"/>
      <c r="AQ95" s="23"/>
      <c r="AR95" s="2"/>
      <c r="AS95" s="24"/>
      <c r="AT95" s="2"/>
      <c r="AU95" s="23"/>
      <c r="AV95" s="23"/>
      <c r="AW95" s="24"/>
      <c r="AX95" s="23"/>
      <c r="AY95" s="23"/>
    </row>
    <row r="96" spans="1:58" ht="300" x14ac:dyDescent="0.2">
      <c r="A96" s="28">
        <v>1</v>
      </c>
      <c r="B96" s="11" t="s">
        <v>206</v>
      </c>
      <c r="C96" s="20" t="s">
        <v>205</v>
      </c>
      <c r="D96" s="21" t="s">
        <v>204</v>
      </c>
      <c r="E96" s="11" t="s">
        <v>203</v>
      </c>
      <c r="F96" s="20" t="s">
        <v>17</v>
      </c>
      <c r="G96" s="11" t="s">
        <v>202</v>
      </c>
      <c r="H96" s="11" t="s">
        <v>201</v>
      </c>
      <c r="I96" s="11"/>
      <c r="J96" s="11"/>
      <c r="K96" s="11"/>
      <c r="L96" s="11"/>
      <c r="M96" s="11"/>
      <c r="N96" s="11"/>
      <c r="O96" s="11" t="s">
        <v>173</v>
      </c>
      <c r="P96" s="11"/>
      <c r="Q96" s="11"/>
      <c r="R96" s="11" t="s">
        <v>200</v>
      </c>
      <c r="S96" s="17" t="s">
        <v>199</v>
      </c>
      <c r="T96" s="11" t="s">
        <v>177</v>
      </c>
      <c r="U96" s="11" t="s">
        <v>190</v>
      </c>
      <c r="V96" s="11" t="s">
        <v>179</v>
      </c>
      <c r="W96" s="11" t="s">
        <v>198</v>
      </c>
      <c r="X96" s="27" t="s">
        <v>747</v>
      </c>
      <c r="Y96" s="27" t="s">
        <v>727</v>
      </c>
      <c r="Z96" s="26" t="s">
        <v>197</v>
      </c>
      <c r="AA96" s="3">
        <v>95</v>
      </c>
      <c r="AB96" s="19" t="s">
        <v>7</v>
      </c>
      <c r="AC96" s="27" t="e">
        <v>#N/A</v>
      </c>
      <c r="AD96" s="27" t="s">
        <v>185</v>
      </c>
      <c r="AE96" s="27" t="s">
        <v>741</v>
      </c>
      <c r="AF96" s="27" t="s">
        <v>727</v>
      </c>
      <c r="AG96" s="27" t="s">
        <v>737</v>
      </c>
      <c r="AH96" s="11" t="s">
        <v>187</v>
      </c>
      <c r="AI96" s="26" t="s">
        <v>196</v>
      </c>
      <c r="AJ96" s="25" t="s">
        <v>195</v>
      </c>
      <c r="AK96" s="25" t="s">
        <v>194</v>
      </c>
      <c r="AL96" s="16">
        <v>46022</v>
      </c>
      <c r="AM96" s="24"/>
      <c r="AN96" s="23"/>
      <c r="AO96" s="23"/>
      <c r="AP96" s="23"/>
      <c r="AQ96" s="23"/>
      <c r="AR96" s="2"/>
      <c r="AS96" s="24"/>
      <c r="AT96" s="2"/>
      <c r="AU96" s="23"/>
      <c r="AV96" s="23"/>
      <c r="AW96" s="24"/>
      <c r="AX96" s="23"/>
      <c r="AY96" s="23"/>
    </row>
  </sheetData>
  <autoFilter ref="A3:BG96" xr:uid="{00000000-0001-0000-0800-000000000000}"/>
  <mergeCells count="9">
    <mergeCell ref="AM2:AV2"/>
    <mergeCell ref="AW2:AY2"/>
    <mergeCell ref="T2:AE2"/>
    <mergeCell ref="I2:Q2"/>
    <mergeCell ref="A1:S1"/>
    <mergeCell ref="T1:AE1"/>
    <mergeCell ref="AF1:AH1"/>
    <mergeCell ref="AI1:AL1"/>
    <mergeCell ref="AM1:AY1"/>
  </mergeCells>
  <conditionalFormatting sqref="C4:D10 A4:A96 F4:F96">
    <cfRule type="beginsWith" dxfId="19" priority="1" operator="beginsWith" text="ACEPTABLE">
      <formula>LEFT(A4,LEN("ACEPTABLE"))="ACEPTABLE"</formula>
    </cfRule>
    <cfRule type="containsText" dxfId="18" priority="2" operator="containsText" text="TOLERABLE">
      <formula>NOT(ISERROR(SEARCH("TOLERABLE",A4)))</formula>
    </cfRule>
    <cfRule type="containsText" dxfId="17" priority="3" operator="containsText" text="IMPORTANTE">
      <formula>NOT(ISERROR(SEARCH("IMPORTANTE",A4)))</formula>
    </cfRule>
    <cfRule type="beginsWith" dxfId="16" priority="4" operator="beginsWith" text="INACEPTABLE">
      <formula>LEFT(A4,LEN("INACEPTABLE"))="INACEPTABLE"</formula>
    </cfRule>
  </conditionalFormatting>
  <conditionalFormatting sqref="D11:D20 C21:D96">
    <cfRule type="beginsWith" dxfId="15" priority="37" operator="beginsWith" text="ACEPTABLE">
      <formula>LEFT(C11,LEN("ACEPTABLE"))="ACEPTABLE"</formula>
    </cfRule>
    <cfRule type="containsText" dxfId="14" priority="38" operator="containsText" text="TOLERABLE">
      <formula>NOT(ISERROR(SEARCH("TOLERABLE",C11)))</formula>
    </cfRule>
    <cfRule type="containsText" dxfId="13" priority="39" operator="containsText" text="IMPORTANTE">
      <formula>NOT(ISERROR(SEARCH("IMPORTANTE",C11)))</formula>
    </cfRule>
    <cfRule type="beginsWith" dxfId="12" priority="40" operator="beginsWith" text="INACEPTABLE">
      <formula>LEFT(C11,LEN("INACEPTABLE"))="INACEPTABLE"</formula>
    </cfRule>
  </conditionalFormatting>
  <conditionalFormatting sqref="H11:H19">
    <cfRule type="beginsWith" dxfId="11" priority="5" operator="beginsWith" text="ACEPTABLE">
      <formula>LEFT(H11,LEN("ACEPTABLE"))="ACEPTABLE"</formula>
    </cfRule>
    <cfRule type="containsText" dxfId="10" priority="6" operator="containsText" text="TOLERABLE">
      <formula>NOT(ISERROR(SEARCH("TOLERABLE",H11)))</formula>
    </cfRule>
    <cfRule type="containsText" dxfId="9" priority="7" operator="containsText" text="IMPORTANTE">
      <formula>NOT(ISERROR(SEARCH("IMPORTANTE",H11)))</formula>
    </cfRule>
    <cfRule type="beginsWith" dxfId="8" priority="8" operator="beginsWith" text="INACEPTABLE">
      <formula>LEFT(H11,LEN("INACEPTABLE"))="INACEPTABLE"</formula>
    </cfRule>
  </conditionalFormatting>
  <conditionalFormatting sqref="H21:H35">
    <cfRule type="beginsWith" dxfId="7" priority="13" operator="beginsWith" text="ACEPTABLE">
      <formula>LEFT(H21,LEN("ACEPTABLE"))="ACEPTABLE"</formula>
    </cfRule>
    <cfRule type="containsText" dxfId="6" priority="14" operator="containsText" text="TOLERABLE">
      <formula>NOT(ISERROR(SEARCH("TOLERABLE",H21)))</formula>
    </cfRule>
    <cfRule type="containsText" dxfId="5" priority="15" operator="containsText" text="IMPORTANTE">
      <formula>NOT(ISERROR(SEARCH("IMPORTANTE",H21)))</formula>
    </cfRule>
    <cfRule type="beginsWith" dxfId="4" priority="16" operator="beginsWith" text="INACEPTABLE">
      <formula>LEFT(H21,LEN("INACEPTABLE"))="INACEPTABLE"</formula>
    </cfRule>
  </conditionalFormatting>
  <conditionalFormatting sqref="I3:Q3">
    <cfRule type="beginsWith" dxfId="3" priority="185" operator="beginsWith" text="ACEPTABLE">
      <formula>LEFT(I3,LEN("ACEPTABLE"))="ACEPTABLE"</formula>
    </cfRule>
    <cfRule type="containsText" dxfId="2" priority="186" operator="containsText" text="TOLERABLE">
      <formula>NOT(ISERROR(SEARCH("TOLERABLE",I3)))</formula>
    </cfRule>
    <cfRule type="containsText" dxfId="1" priority="187" operator="containsText" text="IMPORTANTE">
      <formula>NOT(ISERROR(SEARCH("IMPORTANTE",I3)))</formula>
    </cfRule>
    <cfRule type="beginsWith" dxfId="0" priority="188" operator="beginsWith" text="INACEPTABLE">
      <formula>LEFT(I3,LEN("INACEPTABLE"))="INACEPTABLE"</formula>
    </cfRule>
  </conditionalFormatting>
  <dataValidations count="2">
    <dataValidation type="list" allowBlank="1" showInputMessage="1" showErrorMessage="1" sqref="AR66:AR96 AT66:AU96" xr:uid="{8632441D-9274-324E-90EA-AC68EAD59F87}">
      <formula1>"SI,NO"</formula1>
    </dataValidation>
    <dataValidation type="list" allowBlank="1" showInputMessage="1" showErrorMessage="1" sqref="I20:Q20" xr:uid="{86B71133-0B98-104F-8619-109EB321FE4F}">
      <formula1>"X"</formula1>
    </dataValidation>
  </dataValidation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F3907-EC18-C345-A758-ADBECA935B81}">
  <sheetPr codeName="Hoja3"/>
  <dimension ref="A1:AL79"/>
  <sheetViews>
    <sheetView topLeftCell="A2" zoomScale="90" zoomScaleNormal="90" workbookViewId="0">
      <selection activeCell="AG80" sqref="AG80"/>
    </sheetView>
  </sheetViews>
  <sheetFormatPr baseColWidth="10" defaultRowHeight="16" outlineLevelCol="1" x14ac:dyDescent="0.2"/>
  <cols>
    <col min="2" max="2" width="39" customWidth="1"/>
    <col min="3" max="3" width="30.6640625" customWidth="1"/>
    <col min="13" max="13" width="30.6640625" customWidth="1"/>
    <col min="37" max="37" width="76.6640625" hidden="1" customWidth="1" outlineLevel="1"/>
    <col min="38" max="38" width="10.83203125" collapsed="1"/>
  </cols>
  <sheetData>
    <row r="1" spans="1:37" ht="62" customHeight="1" x14ac:dyDescent="0.2">
      <c r="A1" s="136" t="s">
        <v>171</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row>
    <row r="2" spans="1:37" x14ac:dyDescent="0.2">
      <c r="A2" s="206" t="s">
        <v>170</v>
      </c>
      <c r="B2" s="206" t="s">
        <v>169</v>
      </c>
      <c r="C2" s="208" t="s">
        <v>168</v>
      </c>
      <c r="D2" s="208"/>
      <c r="E2" s="208"/>
      <c r="F2" s="208"/>
      <c r="G2" s="208"/>
      <c r="H2" s="208"/>
      <c r="I2" s="208"/>
      <c r="J2" s="208"/>
      <c r="K2" s="208"/>
      <c r="L2" s="208"/>
      <c r="M2" s="208" t="s">
        <v>167</v>
      </c>
      <c r="N2" s="208"/>
      <c r="O2" s="208"/>
      <c r="P2" s="208"/>
      <c r="Q2" s="208"/>
      <c r="R2" s="208"/>
      <c r="S2" s="208"/>
      <c r="T2" s="208"/>
      <c r="U2" s="208"/>
      <c r="V2" s="208"/>
      <c r="W2" s="208" t="s">
        <v>166</v>
      </c>
      <c r="X2" s="208"/>
      <c r="Y2" s="208"/>
      <c r="Z2" s="208"/>
      <c r="AA2" s="208"/>
      <c r="AB2" s="208"/>
      <c r="AC2" s="208"/>
      <c r="AD2" s="208"/>
      <c r="AE2" s="208"/>
      <c r="AF2" s="208"/>
      <c r="AG2" s="209" t="s">
        <v>165</v>
      </c>
      <c r="AH2" s="209"/>
    </row>
    <row r="3" spans="1:37" ht="98" x14ac:dyDescent="0.2">
      <c r="A3" s="207"/>
      <c r="B3" s="207"/>
      <c r="C3" s="131" t="s">
        <v>164</v>
      </c>
      <c r="D3" s="132" t="s">
        <v>163</v>
      </c>
      <c r="E3" s="132" t="s">
        <v>162</v>
      </c>
      <c r="F3" s="132" t="s">
        <v>161</v>
      </c>
      <c r="G3" s="131" t="s">
        <v>160</v>
      </c>
      <c r="H3" s="132" t="s">
        <v>159</v>
      </c>
      <c r="I3" s="131" t="s">
        <v>158</v>
      </c>
      <c r="J3" s="132" t="s">
        <v>157</v>
      </c>
      <c r="K3" s="132" t="s">
        <v>156</v>
      </c>
      <c r="L3" s="133" t="s">
        <v>155</v>
      </c>
      <c r="M3" s="131" t="s">
        <v>164</v>
      </c>
      <c r="N3" s="132" t="s">
        <v>163</v>
      </c>
      <c r="O3" s="132" t="s">
        <v>162</v>
      </c>
      <c r="P3" s="132" t="s">
        <v>161</v>
      </c>
      <c r="Q3" s="131" t="s">
        <v>160</v>
      </c>
      <c r="R3" s="132" t="s">
        <v>159</v>
      </c>
      <c r="S3" s="131" t="s">
        <v>158</v>
      </c>
      <c r="T3" s="132" t="s">
        <v>157</v>
      </c>
      <c r="U3" s="132" t="s">
        <v>156</v>
      </c>
      <c r="V3" s="133" t="s">
        <v>155</v>
      </c>
      <c r="W3" s="131" t="s">
        <v>164</v>
      </c>
      <c r="X3" s="132" t="s">
        <v>163</v>
      </c>
      <c r="Y3" s="132" t="s">
        <v>162</v>
      </c>
      <c r="Z3" s="132" t="s">
        <v>161</v>
      </c>
      <c r="AA3" s="131" t="s">
        <v>160</v>
      </c>
      <c r="AB3" s="132" t="s">
        <v>159</v>
      </c>
      <c r="AC3" s="131" t="s">
        <v>158</v>
      </c>
      <c r="AD3" s="132" t="s">
        <v>157</v>
      </c>
      <c r="AE3" s="132" t="s">
        <v>156</v>
      </c>
      <c r="AF3" s="133" t="s">
        <v>155</v>
      </c>
      <c r="AG3" s="210"/>
      <c r="AH3" s="210"/>
    </row>
    <row r="4" spans="1:37" ht="168" x14ac:dyDescent="0.2">
      <c r="A4" s="119">
        <f t="shared" ref="A4:A9" si="0">A5+1</f>
        <v>7</v>
      </c>
      <c r="B4" s="11" t="s">
        <v>1148</v>
      </c>
      <c r="C4" s="9" t="s">
        <v>1204</v>
      </c>
      <c r="D4" s="6" t="s">
        <v>936</v>
      </c>
      <c r="E4" s="6" t="s">
        <v>6</v>
      </c>
      <c r="F4" s="10" t="s">
        <v>1205</v>
      </c>
      <c r="G4" s="7"/>
      <c r="H4" s="6" t="s">
        <v>4</v>
      </c>
      <c r="I4" s="6" t="s">
        <v>1206</v>
      </c>
      <c r="J4" s="5" t="s">
        <v>1207</v>
      </c>
      <c r="K4" s="5" t="s">
        <v>1208</v>
      </c>
      <c r="L4" s="4">
        <v>50</v>
      </c>
      <c r="M4" s="9"/>
      <c r="N4" s="6"/>
      <c r="O4" s="6"/>
      <c r="P4" s="8"/>
      <c r="Q4" s="7"/>
      <c r="R4" s="6"/>
      <c r="S4" s="6"/>
      <c r="T4" s="5"/>
      <c r="U4" s="5"/>
      <c r="V4" s="4" t="s">
        <v>1</v>
      </c>
      <c r="W4" s="9"/>
      <c r="X4" s="6"/>
      <c r="Y4" s="6"/>
      <c r="Z4" s="8"/>
      <c r="AA4" s="7"/>
      <c r="AB4" s="6"/>
      <c r="AC4" s="6"/>
      <c r="AD4" s="5"/>
      <c r="AE4" s="5"/>
      <c r="AF4" s="4" t="s">
        <v>1</v>
      </c>
      <c r="AG4" s="3">
        <v>50</v>
      </c>
      <c r="AH4" s="2" t="s">
        <v>1154</v>
      </c>
      <c r="AK4" s="1" t="str">
        <f t="shared" ref="AK4:AK10" si="1">"1. "&amp;C4&amp;" 
2. "&amp;M4&amp;" 
3. "&amp;W4</f>
        <v xml:space="preserve">1. La OTI a través del Manual Operativo Políticas Seguridad y Privacidad Información (MO-GTI-001), establece las politicas para la administración de la gestión de la seguridad y privacidad de la información, con el fin de propender por la protección de la confidencialidad, integridad, disponibilidad, privacidad, continuidad, autenticidad, no repudio de los activos de la ADR 
2.  
3. </v>
      </c>
    </row>
    <row r="5" spans="1:37" ht="140" x14ac:dyDescent="0.2">
      <c r="A5" s="119">
        <f t="shared" si="0"/>
        <v>6</v>
      </c>
      <c r="B5" s="11" t="s">
        <v>1159</v>
      </c>
      <c r="C5" s="9" t="s">
        <v>1209</v>
      </c>
      <c r="D5" s="6" t="s">
        <v>1080</v>
      </c>
      <c r="E5" s="6" t="s">
        <v>6</v>
      </c>
      <c r="F5" s="10" t="s">
        <v>28</v>
      </c>
      <c r="G5" s="7" t="s">
        <v>1210</v>
      </c>
      <c r="H5" s="6" t="s">
        <v>948</v>
      </c>
      <c r="I5" s="6" t="s">
        <v>1211</v>
      </c>
      <c r="J5" s="5" t="s">
        <v>1207</v>
      </c>
      <c r="K5" s="5" t="s">
        <v>1208</v>
      </c>
      <c r="L5" s="4">
        <v>40</v>
      </c>
      <c r="M5" s="9"/>
      <c r="N5" s="6"/>
      <c r="O5" s="6"/>
      <c r="P5" s="8"/>
      <c r="Q5" s="7"/>
      <c r="R5" s="6"/>
      <c r="S5" s="6"/>
      <c r="T5" s="5"/>
      <c r="U5" s="5"/>
      <c r="V5" s="4" t="s">
        <v>1</v>
      </c>
      <c r="W5" s="9"/>
      <c r="X5" s="6"/>
      <c r="Y5" s="6"/>
      <c r="Z5" s="8"/>
      <c r="AA5" s="7"/>
      <c r="AB5" s="6"/>
      <c r="AC5" s="6"/>
      <c r="AD5" s="5"/>
      <c r="AE5" s="5"/>
      <c r="AF5" s="4" t="s">
        <v>1</v>
      </c>
      <c r="AG5" s="3">
        <v>40</v>
      </c>
      <c r="AH5" s="2" t="s">
        <v>1154</v>
      </c>
      <c r="AK5" s="1" t="str">
        <f t="shared" si="1"/>
        <v xml:space="preserve">1. La OTI a través del Manual Operativo Políticas Seguridad y Privacidad Información (MO-GTI-001), numeral 8.44 menciona que la OTI es la responsable de generar un plan de mantenimiento para fortalecer la infraestructura tecnológica de la ADR. Sin embargo no detalla como será realizado 
2.  
3. </v>
      </c>
    </row>
    <row r="6" spans="1:37" ht="154" x14ac:dyDescent="0.2">
      <c r="A6" s="119">
        <f t="shared" si="0"/>
        <v>5</v>
      </c>
      <c r="B6" s="11" t="s">
        <v>1167</v>
      </c>
      <c r="C6" s="9" t="s">
        <v>1212</v>
      </c>
      <c r="D6" s="6" t="s">
        <v>936</v>
      </c>
      <c r="E6" s="6" t="s">
        <v>969</v>
      </c>
      <c r="F6" s="10" t="s">
        <v>28</v>
      </c>
      <c r="G6" s="7" t="s">
        <v>1213</v>
      </c>
      <c r="H6" s="6" t="s">
        <v>4</v>
      </c>
      <c r="I6" s="6" t="s">
        <v>1214</v>
      </c>
      <c r="J6" s="5" t="s">
        <v>3</v>
      </c>
      <c r="K6" s="5" t="s">
        <v>2</v>
      </c>
      <c r="L6" s="4">
        <v>80</v>
      </c>
      <c r="M6" s="9" t="s">
        <v>1215</v>
      </c>
      <c r="N6" s="6" t="s">
        <v>936</v>
      </c>
      <c r="O6" s="6" t="s">
        <v>6</v>
      </c>
      <c r="P6" s="8" t="s">
        <v>1205</v>
      </c>
      <c r="Q6" s="7" t="s">
        <v>1213</v>
      </c>
      <c r="R6" s="6" t="s">
        <v>4</v>
      </c>
      <c r="S6" s="6" t="s">
        <v>1214</v>
      </c>
      <c r="T6" s="5" t="s">
        <v>962</v>
      </c>
      <c r="U6" s="5" t="s">
        <v>2</v>
      </c>
      <c r="V6" s="4">
        <v>65</v>
      </c>
      <c r="W6" s="9"/>
      <c r="X6" s="6"/>
      <c r="Y6" s="6"/>
      <c r="Z6" s="8"/>
      <c r="AA6" s="7"/>
      <c r="AB6" s="6"/>
      <c r="AC6" s="6"/>
      <c r="AD6" s="5"/>
      <c r="AE6" s="5"/>
      <c r="AF6" s="4" t="s">
        <v>1</v>
      </c>
      <c r="AG6" s="3">
        <v>72.5</v>
      </c>
      <c r="AH6" s="2" t="s">
        <v>0</v>
      </c>
      <c r="AK6" s="1" t="str">
        <f t="shared" si="1"/>
        <v xml:space="preserve">1. La OTI a través del Manual Operativo Políticas Seguridad y Privacidad Información (MO-GTI-001), numeral 8.52 establece las politicas de Protección Contra Malware y numeral 8.53 Gestión de Vulnerabilidades y cuenta con una herramienta para identificar las vulnerabilidades de los principales sistemas de información activos en la ADR 
2. La OTI a través del Procedimiento Gestion de Vulnerabilidades Tecnicas (PR-GTI-010) Establece y estandariza las actividades para identificar, prevenir y tratar las vulnerabilidades técnicas a los que están expuestos los componentes de la infraestructura tecnológica o activos de información de la Agencia de Desarrollo Rural. 
3. </v>
      </c>
    </row>
    <row r="7" spans="1:37" ht="168" x14ac:dyDescent="0.2">
      <c r="A7" s="119">
        <f t="shared" si="0"/>
        <v>4</v>
      </c>
      <c r="B7" s="11" t="s">
        <v>1176</v>
      </c>
      <c r="C7" s="9" t="s">
        <v>1216</v>
      </c>
      <c r="D7" s="6" t="s">
        <v>1080</v>
      </c>
      <c r="E7" s="6" t="s">
        <v>6</v>
      </c>
      <c r="F7" s="10" t="s">
        <v>1217</v>
      </c>
      <c r="G7" s="7"/>
      <c r="H7" s="6" t="s">
        <v>948</v>
      </c>
      <c r="I7" s="6"/>
      <c r="J7" s="5" t="s">
        <v>962</v>
      </c>
      <c r="K7" s="5" t="s">
        <v>1208</v>
      </c>
      <c r="L7" s="4">
        <v>30</v>
      </c>
      <c r="M7" s="9"/>
      <c r="N7" s="6"/>
      <c r="O7" s="6"/>
      <c r="P7" s="8"/>
      <c r="Q7" s="7"/>
      <c r="R7" s="6"/>
      <c r="S7" s="6"/>
      <c r="T7" s="5"/>
      <c r="U7" s="5"/>
      <c r="V7" s="4" t="s">
        <v>1</v>
      </c>
      <c r="W7" s="9"/>
      <c r="X7" s="6"/>
      <c r="Y7" s="6"/>
      <c r="Z7" s="8"/>
      <c r="AA7" s="7"/>
      <c r="AB7" s="6"/>
      <c r="AC7" s="6"/>
      <c r="AD7" s="5"/>
      <c r="AE7" s="5"/>
      <c r="AF7" s="4" t="s">
        <v>1</v>
      </c>
      <c r="AG7" s="3">
        <v>30</v>
      </c>
      <c r="AH7" s="2" t="s">
        <v>1154</v>
      </c>
      <c r="AK7" s="1" t="str">
        <f t="shared" si="1"/>
        <v xml:space="preserve">1. La OTI a través del Manual Operativo Políticas Seguridad y Privacidad Información (MO-GTI-001), numeral 8.20 establece las politicas de Preparación de las TIC para la Continuidad del Negocio. Sin embargo no estan definidos los planes de recuperación de desastres tecnológicos, así como las pruebas asociadas para garantizar la continuidad del negocio. 
2.  
3. </v>
      </c>
    </row>
    <row r="8" spans="1:37" ht="112" x14ac:dyDescent="0.2">
      <c r="A8" s="119">
        <f t="shared" si="0"/>
        <v>3</v>
      </c>
      <c r="B8" s="11" t="s">
        <v>1184</v>
      </c>
      <c r="C8" s="9" t="s">
        <v>1218</v>
      </c>
      <c r="D8" s="6" t="s">
        <v>12</v>
      </c>
      <c r="E8" s="6" t="s">
        <v>969</v>
      </c>
      <c r="F8" s="10" t="s">
        <v>28</v>
      </c>
      <c r="G8" s="7" t="s">
        <v>1219</v>
      </c>
      <c r="H8" s="6" t="s">
        <v>4</v>
      </c>
      <c r="I8" s="6" t="s">
        <v>1220</v>
      </c>
      <c r="J8" s="5" t="s">
        <v>3</v>
      </c>
      <c r="K8" s="5" t="s">
        <v>8</v>
      </c>
      <c r="L8" s="4">
        <v>90</v>
      </c>
      <c r="M8" s="9"/>
      <c r="N8" s="6"/>
      <c r="O8" s="6"/>
      <c r="P8" s="8"/>
      <c r="Q8" s="7"/>
      <c r="R8" s="6"/>
      <c r="S8" s="6"/>
      <c r="T8" s="5"/>
      <c r="U8" s="5"/>
      <c r="V8" s="4" t="s">
        <v>1</v>
      </c>
      <c r="W8" s="9"/>
      <c r="X8" s="6"/>
      <c r="Y8" s="6"/>
      <c r="Z8" s="8"/>
      <c r="AA8" s="7"/>
      <c r="AB8" s="6"/>
      <c r="AC8" s="6"/>
      <c r="AD8" s="5"/>
      <c r="AE8" s="5"/>
      <c r="AF8" s="4" t="s">
        <v>1</v>
      </c>
      <c r="AG8" s="3">
        <v>90</v>
      </c>
      <c r="AH8" s="2" t="s">
        <v>7</v>
      </c>
      <c r="AK8" s="1" t="str">
        <f t="shared" si="1"/>
        <v xml:space="preserve">1. La OTI a través del Manual Operativo Políticas Seguridad y Privacidad Información (MO-GTI-001), numeral 8.58 establece las politicas para realizar las copias de seguridad de la información (Backup) y el respaldo de las cuentas de correo electrónico. 
2.  
3. </v>
      </c>
    </row>
    <row r="9" spans="1:37" ht="187" x14ac:dyDescent="0.2">
      <c r="A9" s="119">
        <f t="shared" si="0"/>
        <v>2</v>
      </c>
      <c r="B9" s="11" t="s">
        <v>1176</v>
      </c>
      <c r="C9" s="9" t="s">
        <v>1221</v>
      </c>
      <c r="D9" s="6" t="s">
        <v>12</v>
      </c>
      <c r="E9" s="6" t="s">
        <v>6</v>
      </c>
      <c r="F9" s="10" t="s">
        <v>1205</v>
      </c>
      <c r="G9" s="7"/>
      <c r="H9" s="6" t="s">
        <v>948</v>
      </c>
      <c r="I9" s="6"/>
      <c r="J9" s="5" t="s">
        <v>1207</v>
      </c>
      <c r="K9" s="5" t="s">
        <v>1208</v>
      </c>
      <c r="L9" s="4">
        <v>40</v>
      </c>
      <c r="M9" s="9" t="s">
        <v>1222</v>
      </c>
      <c r="N9" s="6" t="s">
        <v>12</v>
      </c>
      <c r="O9" s="6" t="s">
        <v>6</v>
      </c>
      <c r="P9" s="8" t="s">
        <v>1205</v>
      </c>
      <c r="Q9" s="7"/>
      <c r="R9" s="6" t="s">
        <v>948</v>
      </c>
      <c r="S9" s="6"/>
      <c r="T9" s="5" t="s">
        <v>1207</v>
      </c>
      <c r="U9" s="5" t="s">
        <v>2</v>
      </c>
      <c r="V9" s="4">
        <v>50</v>
      </c>
      <c r="W9" s="9"/>
      <c r="X9" s="6"/>
      <c r="Y9" s="6"/>
      <c r="Z9" s="8"/>
      <c r="AA9" s="7"/>
      <c r="AB9" s="6"/>
      <c r="AC9" s="6"/>
      <c r="AD9" s="5"/>
      <c r="AE9" s="5"/>
      <c r="AF9" s="4" t="s">
        <v>1</v>
      </c>
      <c r="AG9" s="3">
        <v>45</v>
      </c>
      <c r="AH9" s="2" t="s">
        <v>1154</v>
      </c>
      <c r="AK9" s="1" t="str">
        <f t="shared" si="1"/>
        <v xml:space="preserve">1. La OTI a través del Manual Operativo Políticas Seguridad y Privacidad Información (MO-GTI-001), numeral 8.36 establece las politicas para el seguimiento de las condiciones ambientales como la temperatura y humedad, identificando oportunamente las situaciones que puedan afectar negativamente las instalaciones del datacenter con el fin de tomar las acciones pertinentes. 
2. La OTI a través del Manual Operativo Políticas Seguridad y Privacidad Información (MO-GTI-001), numeral 8.37 establece las politicas para monitoreo de los controles preventivos y correctivos como sistemas de detección y extinción de incendios, control de inundación, alarmas entre otros. Así como control de acceso al datacenter para cualquier mantenimiento que sea requerido 
3. </v>
      </c>
    </row>
    <row r="10" spans="1:37" ht="409.6" x14ac:dyDescent="0.2">
      <c r="A10" s="119">
        <v>1</v>
      </c>
      <c r="B10" s="11" t="s">
        <v>1195</v>
      </c>
      <c r="C10" s="9" t="s">
        <v>1223</v>
      </c>
      <c r="D10" s="6" t="s">
        <v>1082</v>
      </c>
      <c r="E10" s="6" t="s">
        <v>6</v>
      </c>
      <c r="F10" s="10" t="s">
        <v>5</v>
      </c>
      <c r="G10" s="7" t="s">
        <v>1224</v>
      </c>
      <c r="H10" s="6" t="s">
        <v>4</v>
      </c>
      <c r="I10" s="6" t="s">
        <v>1225</v>
      </c>
      <c r="J10" s="5" t="s">
        <v>9</v>
      </c>
      <c r="K10" s="5" t="s">
        <v>2</v>
      </c>
      <c r="L10" s="4">
        <v>80</v>
      </c>
      <c r="M10" s="9" t="s">
        <v>1226</v>
      </c>
      <c r="N10" s="6" t="s">
        <v>12</v>
      </c>
      <c r="O10" s="6" t="s">
        <v>6</v>
      </c>
      <c r="P10" s="8" t="s">
        <v>28</v>
      </c>
      <c r="Q10" s="7" t="s">
        <v>1227</v>
      </c>
      <c r="R10" s="6" t="s">
        <v>948</v>
      </c>
      <c r="S10" s="6" t="s">
        <v>1228</v>
      </c>
      <c r="T10" s="5" t="s">
        <v>1207</v>
      </c>
      <c r="U10" s="5" t="s">
        <v>2</v>
      </c>
      <c r="V10" s="4">
        <v>55</v>
      </c>
      <c r="W10" s="9" t="s">
        <v>1229</v>
      </c>
      <c r="X10" s="6" t="s">
        <v>1082</v>
      </c>
      <c r="Y10" s="6" t="s">
        <v>969</v>
      </c>
      <c r="Z10" s="8" t="s">
        <v>5</v>
      </c>
      <c r="AA10" s="7" t="s">
        <v>1224</v>
      </c>
      <c r="AB10" s="6" t="s">
        <v>4</v>
      </c>
      <c r="AC10" s="6" t="s">
        <v>1230</v>
      </c>
      <c r="AD10" s="5" t="s">
        <v>9</v>
      </c>
      <c r="AE10" s="5" t="s">
        <v>8</v>
      </c>
      <c r="AF10" s="4">
        <v>90</v>
      </c>
      <c r="AG10" s="3">
        <v>75</v>
      </c>
      <c r="AH10" s="2" t="s">
        <v>0</v>
      </c>
      <c r="AK10" s="1" t="str">
        <f t="shared" si="1"/>
        <v>1. La OTI a través del Manual Operativo Políticas Seguridad y Privacidad Información (MO-GTI-001) establece los controles para proteger los sistemas de información contra malware y accesos no autorizados se realizan actividades de ingeniería social, pruebas de ataque fakemailing, phishing. Establece las politicas de control de acceso y generación de contraseñas para todos los usuarios de los sistemas de información la entidad (funcionarios y contratistas), con el fin de propender por la protección de la confidencialidad, integridad, disponibilidad, privacidad, continuidad, autenticidad 
2.  Socialización y charlas de seguridad a todos los colaboradores  
3. La OTI a través del procedimiento PR-GTI-001 "Gestión de Requerimientos y Solicitudes TIC", establece y estandariza la gestión efectiva de los requerimientos incluida la creación de usuarios, roles y permisos en los diferentes sistemas de información de la entidad a todos los colaboradores.</v>
      </c>
    </row>
    <row r="11" spans="1:37" ht="168" x14ac:dyDescent="0.2">
      <c r="A11" s="118">
        <f>A12+1</f>
        <v>7</v>
      </c>
      <c r="B11" s="11" t="s">
        <v>1008</v>
      </c>
      <c r="C11" s="9" t="s">
        <v>1076</v>
      </c>
      <c r="D11" s="6" t="s">
        <v>1077</v>
      </c>
      <c r="E11" s="6" t="s">
        <v>6</v>
      </c>
      <c r="F11" s="10" t="s">
        <v>28</v>
      </c>
      <c r="G11" s="7" t="s">
        <v>1078</v>
      </c>
      <c r="H11" s="6" t="s">
        <v>4</v>
      </c>
      <c r="I11" s="6" t="s">
        <v>183</v>
      </c>
      <c r="J11" s="5" t="s">
        <v>3</v>
      </c>
      <c r="K11" s="5" t="s">
        <v>25</v>
      </c>
      <c r="L11" s="4">
        <v>80</v>
      </c>
      <c r="M11" s="9" t="s">
        <v>1079</v>
      </c>
      <c r="N11" s="6" t="s">
        <v>1080</v>
      </c>
      <c r="O11" s="6" t="s">
        <v>6</v>
      </c>
      <c r="P11" s="8" t="s">
        <v>5</v>
      </c>
      <c r="Q11" s="7" t="s">
        <v>1078</v>
      </c>
      <c r="R11" s="6" t="s">
        <v>4</v>
      </c>
      <c r="S11" s="6" t="s">
        <v>183</v>
      </c>
      <c r="T11" s="5" t="s">
        <v>3</v>
      </c>
      <c r="U11" s="5" t="s">
        <v>8</v>
      </c>
      <c r="V11" s="4">
        <v>85</v>
      </c>
      <c r="W11" s="9" t="s">
        <v>1081</v>
      </c>
      <c r="X11" s="6" t="s">
        <v>1082</v>
      </c>
      <c r="Y11" s="6" t="s">
        <v>6</v>
      </c>
      <c r="Z11" s="8" t="s">
        <v>5</v>
      </c>
      <c r="AA11" s="7" t="s">
        <v>1078</v>
      </c>
      <c r="AB11" s="6" t="s">
        <v>4</v>
      </c>
      <c r="AC11" s="6" t="s">
        <v>183</v>
      </c>
      <c r="AD11" s="5" t="s">
        <v>3</v>
      </c>
      <c r="AE11" s="5" t="s">
        <v>8</v>
      </c>
      <c r="AF11" s="4">
        <v>80</v>
      </c>
      <c r="AG11" s="3">
        <v>81.666666666666671</v>
      </c>
      <c r="AH11" s="2" t="s">
        <v>7</v>
      </c>
      <c r="AK11" s="1" t="str">
        <f t="shared" ref="AK11:AK17" si="2">"1. "&amp;C11&amp;" 
2. "&amp;M11&amp;" 
3. "&amp;W11</f>
        <v>1.  -Sillas ergonómicas y apoyapies  
2. Inspecciones biomecanicas en puestos de trabajo  
3.  -  Tips de prevención y autocuidado
 - Talleres de distención y relajamiento muscular</v>
      </c>
    </row>
    <row r="12" spans="1:37" ht="112" x14ac:dyDescent="0.2">
      <c r="A12" s="118">
        <f t="shared" ref="A12:A13" si="3">A13+1</f>
        <v>6</v>
      </c>
      <c r="B12" s="11" t="s">
        <v>1019</v>
      </c>
      <c r="C12" s="9" t="s">
        <v>1083</v>
      </c>
      <c r="D12" s="6" t="s">
        <v>12</v>
      </c>
      <c r="E12" s="6" t="s">
        <v>6</v>
      </c>
      <c r="F12" s="10" t="s">
        <v>5</v>
      </c>
      <c r="G12" s="7" t="s">
        <v>1084</v>
      </c>
      <c r="H12" s="6" t="s">
        <v>4</v>
      </c>
      <c r="I12" s="6" t="s">
        <v>183</v>
      </c>
      <c r="J12" s="5" t="s">
        <v>3</v>
      </c>
      <c r="K12" s="5" t="s">
        <v>25</v>
      </c>
      <c r="L12" s="4">
        <v>85</v>
      </c>
      <c r="M12" s="9" t="s">
        <v>1085</v>
      </c>
      <c r="N12" s="6" t="s">
        <v>1080</v>
      </c>
      <c r="O12" s="6" t="s">
        <v>6</v>
      </c>
      <c r="P12" s="8" t="s">
        <v>5</v>
      </c>
      <c r="Q12" s="7" t="s">
        <v>1084</v>
      </c>
      <c r="R12" s="6" t="s">
        <v>4</v>
      </c>
      <c r="S12" s="6" t="s">
        <v>183</v>
      </c>
      <c r="T12" s="5" t="s">
        <v>3</v>
      </c>
      <c r="U12" s="5" t="s">
        <v>25</v>
      </c>
      <c r="V12" s="4">
        <v>80</v>
      </c>
      <c r="W12" s="9" t="s">
        <v>1086</v>
      </c>
      <c r="X12" s="6" t="s">
        <v>1082</v>
      </c>
      <c r="Y12" s="6" t="s">
        <v>6</v>
      </c>
      <c r="Z12" s="8" t="s">
        <v>5</v>
      </c>
      <c r="AA12" s="7" t="s">
        <v>1084</v>
      </c>
      <c r="AB12" s="6" t="s">
        <v>4</v>
      </c>
      <c r="AC12" s="6" t="s">
        <v>183</v>
      </c>
      <c r="AD12" s="5" t="s">
        <v>3</v>
      </c>
      <c r="AE12" s="5" t="s">
        <v>2</v>
      </c>
      <c r="AF12" s="4">
        <v>75</v>
      </c>
      <c r="AG12" s="3">
        <v>80</v>
      </c>
      <c r="AH12" s="2" t="s">
        <v>0</v>
      </c>
      <c r="AK12" s="1" t="str">
        <f t="shared" si="2"/>
        <v>1.  Respetar horarios de trabajo,  ofrecer al servidor capacitaciones inherentes a las funciones que debe realizar, realizar ejercicios señalados en el programa de gimnasia laboral, realizar actividades para prevenir y mitigar el estrés.    
2. Psicóloga ocupacional_ Copasst- CCL- Servidores y contratistas. 
Capacitación frente a la comunicación asertiva. (Aplica solo para presidencia) 
3.  - Batería de riesgo psicosocial</v>
      </c>
    </row>
    <row r="13" spans="1:37" ht="85" x14ac:dyDescent="0.2">
      <c r="A13" s="118">
        <f t="shared" si="3"/>
        <v>5</v>
      </c>
      <c r="B13" s="11" t="s">
        <v>1030</v>
      </c>
      <c r="C13" s="9" t="s">
        <v>1087</v>
      </c>
      <c r="D13" s="6" t="s">
        <v>1082</v>
      </c>
      <c r="E13" s="6" t="s">
        <v>6</v>
      </c>
      <c r="F13" s="10" t="s">
        <v>5</v>
      </c>
      <c r="G13" s="7" t="s">
        <v>1084</v>
      </c>
      <c r="H13" s="6" t="s">
        <v>4</v>
      </c>
      <c r="I13" s="6" t="s">
        <v>183</v>
      </c>
      <c r="J13" s="5" t="s">
        <v>3</v>
      </c>
      <c r="K13" s="5" t="s">
        <v>8</v>
      </c>
      <c r="L13" s="4">
        <v>80</v>
      </c>
      <c r="M13" s="9"/>
      <c r="N13" s="6"/>
      <c r="O13" s="6"/>
      <c r="P13" s="8"/>
      <c r="Q13" s="7"/>
      <c r="R13" s="6"/>
      <c r="S13" s="6"/>
      <c r="T13" s="5"/>
      <c r="U13" s="5"/>
      <c r="V13" s="4" t="s">
        <v>1</v>
      </c>
      <c r="W13" s="9"/>
      <c r="X13" s="6"/>
      <c r="Y13" s="6"/>
      <c r="Z13" s="8"/>
      <c r="AA13" s="7"/>
      <c r="AB13" s="6"/>
      <c r="AC13" s="6"/>
      <c r="AD13" s="5"/>
      <c r="AE13" s="5"/>
      <c r="AF13" s="4" t="s">
        <v>1</v>
      </c>
      <c r="AG13" s="3">
        <v>80</v>
      </c>
      <c r="AH13" s="2" t="s">
        <v>0</v>
      </c>
      <c r="AK13" s="1" t="str">
        <f t="shared" si="2"/>
        <v xml:space="preserve">1.  Charlas de prevención 
2.  
3. </v>
      </c>
    </row>
    <row r="14" spans="1:37" ht="84" x14ac:dyDescent="0.2">
      <c r="A14" s="118">
        <f>A15+1</f>
        <v>4</v>
      </c>
      <c r="B14" s="11" t="s">
        <v>1040</v>
      </c>
      <c r="C14" s="9" t="s">
        <v>1088</v>
      </c>
      <c r="D14" s="6" t="s">
        <v>12</v>
      </c>
      <c r="E14" s="6" t="s">
        <v>6</v>
      </c>
      <c r="F14" s="10" t="s">
        <v>5</v>
      </c>
      <c r="G14" s="7" t="s">
        <v>1084</v>
      </c>
      <c r="H14" s="6" t="s">
        <v>4</v>
      </c>
      <c r="I14" s="6" t="s">
        <v>183</v>
      </c>
      <c r="J14" s="5" t="s">
        <v>3</v>
      </c>
      <c r="K14" s="5" t="s">
        <v>8</v>
      </c>
      <c r="L14" s="4">
        <v>90</v>
      </c>
      <c r="M14" s="9" t="s">
        <v>1089</v>
      </c>
      <c r="N14" s="6" t="s">
        <v>12</v>
      </c>
      <c r="O14" s="6" t="s">
        <v>6</v>
      </c>
      <c r="P14" s="8" t="s">
        <v>5</v>
      </c>
      <c r="Q14" s="7" t="s">
        <v>1084</v>
      </c>
      <c r="R14" s="6" t="s">
        <v>4</v>
      </c>
      <c r="S14" s="6" t="s">
        <v>183</v>
      </c>
      <c r="T14" s="5" t="s">
        <v>3</v>
      </c>
      <c r="U14" s="5" t="s">
        <v>8</v>
      </c>
      <c r="V14" s="4">
        <v>90</v>
      </c>
      <c r="W14" s="9"/>
      <c r="X14" s="6"/>
      <c r="Y14" s="6"/>
      <c r="Z14" s="8"/>
      <c r="AA14" s="7"/>
      <c r="AB14" s="6"/>
      <c r="AC14" s="6"/>
      <c r="AD14" s="5"/>
      <c r="AE14" s="5"/>
      <c r="AF14" s="4" t="s">
        <v>1</v>
      </c>
      <c r="AG14" s="3">
        <v>90</v>
      </c>
      <c r="AH14" s="2" t="s">
        <v>7</v>
      </c>
      <c r="AK14" s="1" t="str">
        <f t="shared" si="2"/>
        <v xml:space="preserve">1. Mediciones Higienicas 
2. Mediciones higiénicas 
3. </v>
      </c>
    </row>
    <row r="15" spans="1:37" ht="126" x14ac:dyDescent="0.2">
      <c r="A15" s="118">
        <f>A16+1</f>
        <v>3</v>
      </c>
      <c r="B15" s="11" t="s">
        <v>1067</v>
      </c>
      <c r="C15" s="9" t="s">
        <v>1090</v>
      </c>
      <c r="D15" s="6" t="s">
        <v>1077</v>
      </c>
      <c r="E15" s="6" t="s">
        <v>6</v>
      </c>
      <c r="F15" s="10" t="s">
        <v>5</v>
      </c>
      <c r="G15" s="7" t="s">
        <v>1084</v>
      </c>
      <c r="H15" s="6" t="s">
        <v>4</v>
      </c>
      <c r="I15" s="6" t="s">
        <v>183</v>
      </c>
      <c r="J15" s="5" t="s">
        <v>3</v>
      </c>
      <c r="K15" s="5" t="s">
        <v>2</v>
      </c>
      <c r="L15" s="4">
        <v>85</v>
      </c>
      <c r="M15" s="9" t="s">
        <v>1091</v>
      </c>
      <c r="N15" s="6" t="s">
        <v>1080</v>
      </c>
      <c r="O15" s="6" t="s">
        <v>6</v>
      </c>
      <c r="P15" s="8" t="s">
        <v>5</v>
      </c>
      <c r="Q15" s="7" t="s">
        <v>1084</v>
      </c>
      <c r="R15" s="6" t="s">
        <v>4</v>
      </c>
      <c r="S15" s="6" t="s">
        <v>183</v>
      </c>
      <c r="T15" s="5" t="s">
        <v>3</v>
      </c>
      <c r="U15" s="5" t="s">
        <v>25</v>
      </c>
      <c r="V15" s="4">
        <v>80</v>
      </c>
      <c r="W15" s="9" t="s">
        <v>1092</v>
      </c>
      <c r="X15" s="6" t="s">
        <v>1082</v>
      </c>
      <c r="Y15" s="6" t="s">
        <v>6</v>
      </c>
      <c r="Z15" s="8" t="s">
        <v>5</v>
      </c>
      <c r="AA15" s="7" t="s">
        <v>1084</v>
      </c>
      <c r="AB15" s="6" t="s">
        <v>4</v>
      </c>
      <c r="AC15" s="6" t="s">
        <v>183</v>
      </c>
      <c r="AD15" s="5" t="s">
        <v>3</v>
      </c>
      <c r="AE15" s="5" t="s">
        <v>8</v>
      </c>
      <c r="AF15" s="4">
        <v>80</v>
      </c>
      <c r="AG15" s="3">
        <v>81.666666666666671</v>
      </c>
      <c r="AH15" s="2" t="s">
        <v>7</v>
      </c>
      <c r="AK15" s="1" t="str">
        <f t="shared" si="2"/>
        <v>1.  Protocolos de limpieza, desinfección 
2. Suministro de tapabocas 
3. Aplicar medidas de seguridad y protocolos de bioseguridad.</v>
      </c>
    </row>
    <row r="16" spans="1:37" ht="102" x14ac:dyDescent="0.2">
      <c r="A16" s="118">
        <f>A17+1</f>
        <v>2</v>
      </c>
      <c r="B16" s="11" t="s">
        <v>1048</v>
      </c>
      <c r="C16" s="9" t="s">
        <v>1093</v>
      </c>
      <c r="D16" s="6" t="s">
        <v>1080</v>
      </c>
      <c r="E16" s="6" t="s">
        <v>6</v>
      </c>
      <c r="F16" s="10" t="s">
        <v>5</v>
      </c>
      <c r="G16" s="7" t="s">
        <v>1084</v>
      </c>
      <c r="H16" s="6" t="s">
        <v>4</v>
      </c>
      <c r="I16" s="6" t="s">
        <v>183</v>
      </c>
      <c r="J16" s="5" t="s">
        <v>3</v>
      </c>
      <c r="K16" s="5" t="s">
        <v>8</v>
      </c>
      <c r="L16" s="4">
        <v>85</v>
      </c>
      <c r="M16" s="9" t="s">
        <v>1094</v>
      </c>
      <c r="N16" s="6" t="s">
        <v>1082</v>
      </c>
      <c r="O16" s="6" t="s">
        <v>6</v>
      </c>
      <c r="P16" s="8" t="s">
        <v>5</v>
      </c>
      <c r="Q16" s="7" t="s">
        <v>1084</v>
      </c>
      <c r="R16" s="6" t="s">
        <v>4</v>
      </c>
      <c r="S16" s="6" t="s">
        <v>183</v>
      </c>
      <c r="T16" s="5" t="s">
        <v>3</v>
      </c>
      <c r="U16" s="5" t="s">
        <v>8</v>
      </c>
      <c r="V16" s="4">
        <v>80</v>
      </c>
      <c r="W16" s="9"/>
      <c r="X16" s="6"/>
      <c r="Y16" s="6"/>
      <c r="Z16" s="8"/>
      <c r="AA16" s="7"/>
      <c r="AB16" s="6"/>
      <c r="AC16" s="6"/>
      <c r="AD16" s="5"/>
      <c r="AE16" s="5"/>
      <c r="AF16" s="4" t="s">
        <v>1</v>
      </c>
      <c r="AG16" s="3">
        <v>82.5</v>
      </c>
      <c r="AH16" s="2" t="s">
        <v>7</v>
      </c>
      <c r="AK16" s="1" t="str">
        <f t="shared" si="2"/>
        <v xml:space="preserve">1. Jornadas de Inmunización 
2.  Tipos (Recomendaciones para viajar) portar y tener al día carnet de vacunación en caso de que se requiera  
3. </v>
      </c>
    </row>
    <row r="17" spans="1:37" ht="238" x14ac:dyDescent="0.2">
      <c r="A17" s="118">
        <v>1</v>
      </c>
      <c r="B17" s="11" t="s">
        <v>1054</v>
      </c>
      <c r="C17" s="9" t="s">
        <v>1095</v>
      </c>
      <c r="D17" s="6" t="s">
        <v>1077</v>
      </c>
      <c r="E17" s="6" t="s">
        <v>6</v>
      </c>
      <c r="F17" s="10" t="s">
        <v>28</v>
      </c>
      <c r="G17" s="7" t="s">
        <v>1084</v>
      </c>
      <c r="H17" s="6" t="s">
        <v>4</v>
      </c>
      <c r="I17" s="6" t="s">
        <v>1096</v>
      </c>
      <c r="J17" s="5" t="s">
        <v>3</v>
      </c>
      <c r="K17" s="5" t="s">
        <v>2</v>
      </c>
      <c r="L17" s="4">
        <v>80</v>
      </c>
      <c r="M17" s="9" t="s">
        <v>1097</v>
      </c>
      <c r="N17" s="6" t="s">
        <v>1080</v>
      </c>
      <c r="O17" s="6" t="s">
        <v>6</v>
      </c>
      <c r="P17" s="8" t="s">
        <v>5</v>
      </c>
      <c r="Q17" s="7" t="s">
        <v>1084</v>
      </c>
      <c r="R17" s="6" t="s">
        <v>4</v>
      </c>
      <c r="S17" s="6" t="s">
        <v>183</v>
      </c>
      <c r="T17" s="5" t="s">
        <v>3</v>
      </c>
      <c r="U17" s="5" t="s">
        <v>25</v>
      </c>
      <c r="V17" s="4">
        <v>80</v>
      </c>
      <c r="W17" s="9" t="s">
        <v>1098</v>
      </c>
      <c r="X17" s="6" t="s">
        <v>1082</v>
      </c>
      <c r="Y17" s="6" t="s">
        <v>6</v>
      </c>
      <c r="Z17" s="8" t="s">
        <v>5</v>
      </c>
      <c r="AA17" s="7" t="s">
        <v>1084</v>
      </c>
      <c r="AB17" s="6" t="s">
        <v>4</v>
      </c>
      <c r="AC17" s="6" t="s">
        <v>183</v>
      </c>
      <c r="AD17" s="5" t="s">
        <v>3</v>
      </c>
      <c r="AE17" s="5" t="s">
        <v>8</v>
      </c>
      <c r="AF17" s="4">
        <v>80</v>
      </c>
      <c r="AG17" s="3">
        <v>80</v>
      </c>
      <c r="AH17" s="2" t="s">
        <v>0</v>
      </c>
      <c r="AK17" s="1" t="str">
        <f t="shared" si="2"/>
        <v>1.  Talento Humano Uso de bolsas plástica en los cestos de basura 
2. Protocolo de bioseguridad 
3. Capacitación sobre normas de bioseguridad
protector buco nasal
 - Uso de EPI
Capacitación de elementos de protección personal</v>
      </c>
    </row>
    <row r="18" spans="1:37" ht="84" x14ac:dyDescent="0.2">
      <c r="A18" s="117">
        <f t="shared" ref="A18:A47" si="4">A19+1</f>
        <v>31</v>
      </c>
      <c r="B18" s="11" t="s">
        <v>934</v>
      </c>
      <c r="C18" s="9" t="s">
        <v>935</v>
      </c>
      <c r="D18" s="6" t="s">
        <v>936</v>
      </c>
      <c r="E18" s="6" t="s">
        <v>6</v>
      </c>
      <c r="F18" s="10" t="s">
        <v>5</v>
      </c>
      <c r="G18" s="7" t="s">
        <v>937</v>
      </c>
      <c r="H18" s="6" t="s">
        <v>4</v>
      </c>
      <c r="I18" s="6" t="s">
        <v>938</v>
      </c>
      <c r="J18" s="5" t="s">
        <v>3</v>
      </c>
      <c r="K18" s="5" t="s">
        <v>25</v>
      </c>
      <c r="L18" s="4">
        <v>80</v>
      </c>
      <c r="M18" s="9"/>
      <c r="N18" s="6"/>
      <c r="O18" s="6"/>
      <c r="P18" s="8"/>
      <c r="Q18" s="7"/>
      <c r="R18" s="6"/>
      <c r="S18" s="6"/>
      <c r="T18" s="5"/>
      <c r="U18" s="5"/>
      <c r="V18" s="4" t="s">
        <v>1</v>
      </c>
      <c r="W18" s="9"/>
      <c r="X18" s="6"/>
      <c r="Y18" s="6"/>
      <c r="Z18" s="8"/>
      <c r="AA18" s="7"/>
      <c r="AB18" s="6"/>
      <c r="AC18" s="6"/>
      <c r="AD18" s="5"/>
      <c r="AE18" s="5"/>
      <c r="AF18" s="4" t="s">
        <v>1</v>
      </c>
      <c r="AG18" s="3">
        <v>80</v>
      </c>
      <c r="AH18" s="2" t="s">
        <v>0</v>
      </c>
      <c r="AK18" s="1" t="str">
        <f t="shared" ref="AK18:AK48" si="5">"1. "&amp;C18&amp;" 
2. "&amp;M18&amp;" 
3. "&amp;W18</f>
        <v xml:space="preserve">1. Cumplimiento del programa de manejo integral de residuos 
2.  
3. </v>
      </c>
    </row>
    <row r="19" spans="1:37" ht="84" x14ac:dyDescent="0.2">
      <c r="A19" s="117">
        <f t="shared" si="4"/>
        <v>30</v>
      </c>
      <c r="B19" s="11" t="s">
        <v>762</v>
      </c>
      <c r="C19" s="9" t="s">
        <v>939</v>
      </c>
      <c r="D19" s="6" t="s">
        <v>936</v>
      </c>
      <c r="E19" s="6" t="s">
        <v>6</v>
      </c>
      <c r="F19" s="10" t="s">
        <v>5</v>
      </c>
      <c r="G19" s="7" t="s">
        <v>937</v>
      </c>
      <c r="H19" s="6" t="s">
        <v>4</v>
      </c>
      <c r="I19" s="6" t="s">
        <v>940</v>
      </c>
      <c r="J19" s="5" t="s">
        <v>3</v>
      </c>
      <c r="K19" s="5" t="s">
        <v>25</v>
      </c>
      <c r="L19" s="4">
        <v>80</v>
      </c>
      <c r="M19" s="9"/>
      <c r="N19" s="6"/>
      <c r="O19" s="6"/>
      <c r="P19" s="8"/>
      <c r="Q19" s="7"/>
      <c r="R19" s="6"/>
      <c r="S19" s="6"/>
      <c r="T19" s="5"/>
      <c r="U19" s="5"/>
      <c r="V19" s="4" t="s">
        <v>1</v>
      </c>
      <c r="W19" s="9"/>
      <c r="X19" s="6"/>
      <c r="Y19" s="6"/>
      <c r="Z19" s="8"/>
      <c r="AA19" s="7"/>
      <c r="AB19" s="6"/>
      <c r="AC19" s="6"/>
      <c r="AD19" s="5"/>
      <c r="AE19" s="5"/>
      <c r="AF19" s="4" t="s">
        <v>1</v>
      </c>
      <c r="AG19" s="3">
        <v>80</v>
      </c>
      <c r="AH19" s="2" t="s">
        <v>0</v>
      </c>
      <c r="AK19" s="1" t="str">
        <f t="shared" si="5"/>
        <v xml:space="preserve">1. Aplicación de programa de manejo integral de residuos sólidos 
2.  
3. </v>
      </c>
    </row>
    <row r="20" spans="1:37" ht="84" x14ac:dyDescent="0.2">
      <c r="A20" s="117">
        <f t="shared" si="4"/>
        <v>29</v>
      </c>
      <c r="B20" s="11" t="s">
        <v>773</v>
      </c>
      <c r="C20" s="9" t="s">
        <v>941</v>
      </c>
      <c r="D20" s="6" t="s">
        <v>936</v>
      </c>
      <c r="E20" s="6" t="s">
        <v>6</v>
      </c>
      <c r="F20" s="10" t="s">
        <v>5</v>
      </c>
      <c r="G20" s="7" t="s">
        <v>937</v>
      </c>
      <c r="H20" s="6" t="s">
        <v>4</v>
      </c>
      <c r="I20" s="6" t="s">
        <v>942</v>
      </c>
      <c r="J20" s="5" t="s">
        <v>3</v>
      </c>
      <c r="K20" s="5" t="s">
        <v>25</v>
      </c>
      <c r="L20" s="4">
        <v>80</v>
      </c>
      <c r="M20" s="9"/>
      <c r="N20" s="6"/>
      <c r="O20" s="6"/>
      <c r="P20" s="8"/>
      <c r="Q20" s="7"/>
      <c r="R20" s="6"/>
      <c r="S20" s="6"/>
      <c r="T20" s="5"/>
      <c r="U20" s="5"/>
      <c r="V20" s="4" t="s">
        <v>1</v>
      </c>
      <c r="W20" s="9"/>
      <c r="X20" s="6"/>
      <c r="Y20" s="6"/>
      <c r="Z20" s="8"/>
      <c r="AA20" s="7"/>
      <c r="AB20" s="6"/>
      <c r="AC20" s="6"/>
      <c r="AD20" s="5"/>
      <c r="AE20" s="5"/>
      <c r="AF20" s="4" t="s">
        <v>1</v>
      </c>
      <c r="AG20" s="3">
        <v>80</v>
      </c>
      <c r="AH20" s="2" t="s">
        <v>0</v>
      </c>
      <c r="AK20" s="1" t="str">
        <f t="shared" si="5"/>
        <v xml:space="preserve">1. Aplicación de programa de uso y ahorro eficiente de energía 
2.  
3. </v>
      </c>
    </row>
    <row r="21" spans="1:37" ht="84" x14ac:dyDescent="0.2">
      <c r="A21" s="117">
        <f t="shared" si="4"/>
        <v>28</v>
      </c>
      <c r="B21" s="11" t="s">
        <v>782</v>
      </c>
      <c r="C21" s="9" t="s">
        <v>943</v>
      </c>
      <c r="D21" s="6" t="s">
        <v>936</v>
      </c>
      <c r="E21" s="6" t="s">
        <v>6</v>
      </c>
      <c r="F21" s="10" t="s">
        <v>5</v>
      </c>
      <c r="G21" s="7" t="s">
        <v>944</v>
      </c>
      <c r="H21" s="6" t="s">
        <v>4</v>
      </c>
      <c r="I21" s="6" t="s">
        <v>945</v>
      </c>
      <c r="J21" s="5" t="s">
        <v>3</v>
      </c>
      <c r="K21" s="5" t="s">
        <v>25</v>
      </c>
      <c r="L21" s="4">
        <v>80</v>
      </c>
      <c r="M21" s="9"/>
      <c r="N21" s="6"/>
      <c r="O21" s="6"/>
      <c r="P21" s="8"/>
      <c r="Q21" s="7"/>
      <c r="R21" s="6"/>
      <c r="S21" s="6"/>
      <c r="T21" s="5"/>
      <c r="U21" s="5"/>
      <c r="V21" s="4" t="s">
        <v>1</v>
      </c>
      <c r="W21" s="9"/>
      <c r="X21" s="6"/>
      <c r="Y21" s="6"/>
      <c r="Z21" s="8"/>
      <c r="AA21" s="7"/>
      <c r="AB21" s="6"/>
      <c r="AC21" s="6"/>
      <c r="AD21" s="5"/>
      <c r="AE21" s="5"/>
      <c r="AF21" s="4" t="s">
        <v>1</v>
      </c>
      <c r="AG21" s="3">
        <v>80</v>
      </c>
      <c r="AH21" s="2" t="s">
        <v>0</v>
      </c>
      <c r="AK21" s="1" t="str">
        <f t="shared" si="5"/>
        <v xml:space="preserve">1. Disposición adecuada de RAEES 
2.  
3. </v>
      </c>
    </row>
    <row r="22" spans="1:37" ht="51" x14ac:dyDescent="0.2">
      <c r="A22" s="117">
        <f t="shared" si="4"/>
        <v>27</v>
      </c>
      <c r="B22" s="11" t="s">
        <v>790</v>
      </c>
      <c r="C22" s="9" t="s">
        <v>946</v>
      </c>
      <c r="D22" s="6"/>
      <c r="E22" s="6"/>
      <c r="F22" s="10"/>
      <c r="G22" s="7"/>
      <c r="H22" s="6"/>
      <c r="I22" s="6"/>
      <c r="J22" s="5"/>
      <c r="K22" s="5"/>
      <c r="L22" s="4" t="s">
        <v>1</v>
      </c>
      <c r="M22" s="9"/>
      <c r="N22" s="6"/>
      <c r="O22" s="6"/>
      <c r="P22" s="8"/>
      <c r="Q22" s="7"/>
      <c r="R22" s="6"/>
      <c r="S22" s="6"/>
      <c r="T22" s="5"/>
      <c r="U22" s="5"/>
      <c r="V22" s="4" t="s">
        <v>1</v>
      </c>
      <c r="W22" s="9"/>
      <c r="X22" s="6"/>
      <c r="Y22" s="6"/>
      <c r="Z22" s="8"/>
      <c r="AA22" s="7"/>
      <c r="AB22" s="6"/>
      <c r="AC22" s="6"/>
      <c r="AD22" s="5"/>
      <c r="AE22" s="5"/>
      <c r="AF22" s="4" t="s">
        <v>1</v>
      </c>
      <c r="AG22" s="3" t="s">
        <v>1</v>
      </c>
      <c r="AH22" s="2" t="s">
        <v>1</v>
      </c>
      <c r="AK22" s="1" t="str">
        <f t="shared" si="5"/>
        <v xml:space="preserve">1. Sin control 
2.  
3. </v>
      </c>
    </row>
    <row r="23" spans="1:37" ht="98" x14ac:dyDescent="0.2">
      <c r="A23" s="117">
        <f t="shared" si="4"/>
        <v>26</v>
      </c>
      <c r="B23" s="11" t="s">
        <v>796</v>
      </c>
      <c r="C23" s="9" t="s">
        <v>947</v>
      </c>
      <c r="D23" s="6" t="s">
        <v>936</v>
      </c>
      <c r="E23" s="6" t="s">
        <v>6</v>
      </c>
      <c r="F23" s="10" t="s">
        <v>28</v>
      </c>
      <c r="G23" s="7"/>
      <c r="H23" s="6" t="s">
        <v>948</v>
      </c>
      <c r="I23" s="6"/>
      <c r="J23" s="5"/>
      <c r="K23" s="5"/>
      <c r="L23" s="4" t="s">
        <v>1</v>
      </c>
      <c r="M23" s="9"/>
      <c r="N23" s="6"/>
      <c r="O23" s="6"/>
      <c r="P23" s="8"/>
      <c r="Q23" s="7"/>
      <c r="R23" s="6"/>
      <c r="S23" s="6"/>
      <c r="T23" s="5"/>
      <c r="U23" s="5"/>
      <c r="V23" s="4" t="s">
        <v>1</v>
      </c>
      <c r="W23" s="9"/>
      <c r="X23" s="6"/>
      <c r="Y23" s="6"/>
      <c r="Z23" s="8"/>
      <c r="AA23" s="7"/>
      <c r="AB23" s="6"/>
      <c r="AC23" s="6"/>
      <c r="AD23" s="5"/>
      <c r="AE23" s="5"/>
      <c r="AF23" s="4" t="s">
        <v>1</v>
      </c>
      <c r="AG23" s="3" t="s">
        <v>1</v>
      </c>
      <c r="AH23" s="2" t="s">
        <v>1</v>
      </c>
      <c r="AK23" s="1" t="str">
        <f t="shared" si="5"/>
        <v xml:space="preserve">1. Reportes 
2.  
3. </v>
      </c>
    </row>
    <row r="24" spans="1:37" ht="51" x14ac:dyDescent="0.2">
      <c r="A24" s="117">
        <f t="shared" si="4"/>
        <v>25</v>
      </c>
      <c r="B24" s="11" t="s">
        <v>801</v>
      </c>
      <c r="C24" s="9" t="s">
        <v>946</v>
      </c>
      <c r="D24" s="6"/>
      <c r="E24" s="6"/>
      <c r="F24" s="10"/>
      <c r="G24" s="7"/>
      <c r="H24" s="6"/>
      <c r="I24" s="6"/>
      <c r="J24" s="5"/>
      <c r="K24" s="5"/>
      <c r="L24" s="4" t="s">
        <v>1</v>
      </c>
      <c r="M24" s="9"/>
      <c r="N24" s="6"/>
      <c r="O24" s="6"/>
      <c r="P24" s="8"/>
      <c r="Q24" s="7"/>
      <c r="R24" s="6"/>
      <c r="S24" s="6"/>
      <c r="T24" s="5"/>
      <c r="U24" s="5"/>
      <c r="V24" s="4" t="s">
        <v>1</v>
      </c>
      <c r="W24" s="9"/>
      <c r="X24" s="6"/>
      <c r="Y24" s="6"/>
      <c r="Z24" s="8"/>
      <c r="AA24" s="7"/>
      <c r="AB24" s="6"/>
      <c r="AC24" s="6"/>
      <c r="AD24" s="5"/>
      <c r="AE24" s="5"/>
      <c r="AF24" s="4" t="s">
        <v>1</v>
      </c>
      <c r="AG24" s="3" t="s">
        <v>1</v>
      </c>
      <c r="AH24" s="2" t="s">
        <v>1</v>
      </c>
      <c r="AK24" s="1" t="str">
        <f t="shared" si="5"/>
        <v xml:space="preserve">1. Sin control 
2.  
3. </v>
      </c>
    </row>
    <row r="25" spans="1:37" ht="84" x14ac:dyDescent="0.2">
      <c r="A25" s="117">
        <f t="shared" si="4"/>
        <v>24</v>
      </c>
      <c r="B25" s="11" t="s">
        <v>806</v>
      </c>
      <c r="C25" s="9" t="s">
        <v>949</v>
      </c>
      <c r="D25" s="6" t="s">
        <v>936</v>
      </c>
      <c r="E25" s="6" t="s">
        <v>6</v>
      </c>
      <c r="F25" s="10" t="s">
        <v>5</v>
      </c>
      <c r="G25" s="7" t="s">
        <v>950</v>
      </c>
      <c r="H25" s="6" t="s">
        <v>4</v>
      </c>
      <c r="I25" s="6" t="s">
        <v>414</v>
      </c>
      <c r="J25" s="5" t="s">
        <v>3</v>
      </c>
      <c r="K25" s="5" t="s">
        <v>25</v>
      </c>
      <c r="L25" s="4">
        <v>80</v>
      </c>
      <c r="M25" s="9"/>
      <c r="N25" s="6"/>
      <c r="O25" s="6"/>
      <c r="P25" s="8"/>
      <c r="Q25" s="7"/>
      <c r="R25" s="6"/>
      <c r="S25" s="6"/>
      <c r="T25" s="5"/>
      <c r="U25" s="5"/>
      <c r="V25" s="4" t="s">
        <v>1</v>
      </c>
      <c r="W25" s="9"/>
      <c r="X25" s="6"/>
      <c r="Y25" s="6"/>
      <c r="Z25" s="8"/>
      <c r="AA25" s="7"/>
      <c r="AB25" s="6"/>
      <c r="AC25" s="6"/>
      <c r="AD25" s="5"/>
      <c r="AE25" s="5"/>
      <c r="AF25" s="4" t="s">
        <v>1</v>
      </c>
      <c r="AG25" s="3">
        <v>80</v>
      </c>
      <c r="AH25" s="2" t="s">
        <v>0</v>
      </c>
      <c r="AK25" s="1" t="str">
        <f t="shared" si="5"/>
        <v xml:space="preserve">1. Separación en la fuente, inspección de puntos ecológicos 
2.  
3. </v>
      </c>
    </row>
    <row r="26" spans="1:37" ht="98" x14ac:dyDescent="0.2">
      <c r="A26" s="117">
        <f t="shared" si="4"/>
        <v>23</v>
      </c>
      <c r="B26" s="11" t="s">
        <v>813</v>
      </c>
      <c r="C26" s="9" t="s">
        <v>951</v>
      </c>
      <c r="D26" s="6" t="s">
        <v>936</v>
      </c>
      <c r="E26" s="6" t="s">
        <v>6</v>
      </c>
      <c r="F26" s="10" t="s">
        <v>28</v>
      </c>
      <c r="G26" s="7" t="s">
        <v>952</v>
      </c>
      <c r="H26" s="6" t="s">
        <v>4</v>
      </c>
      <c r="I26" s="6" t="s">
        <v>945</v>
      </c>
      <c r="J26" s="5" t="s">
        <v>3</v>
      </c>
      <c r="K26" s="5" t="s">
        <v>25</v>
      </c>
      <c r="L26" s="4">
        <v>75</v>
      </c>
      <c r="M26" s="9"/>
      <c r="N26" s="6"/>
      <c r="O26" s="6"/>
      <c r="P26" s="8"/>
      <c r="Q26" s="7"/>
      <c r="R26" s="6"/>
      <c r="S26" s="6"/>
      <c r="T26" s="5"/>
      <c r="U26" s="5"/>
      <c r="V26" s="4" t="s">
        <v>1</v>
      </c>
      <c r="W26" s="9"/>
      <c r="X26" s="6"/>
      <c r="Y26" s="6"/>
      <c r="Z26" s="8"/>
      <c r="AA26" s="7"/>
      <c r="AB26" s="6"/>
      <c r="AC26" s="6"/>
      <c r="AD26" s="5"/>
      <c r="AE26" s="5"/>
      <c r="AF26" s="4" t="s">
        <v>1</v>
      </c>
      <c r="AG26" s="3">
        <v>75</v>
      </c>
      <c r="AH26" s="2" t="s">
        <v>0</v>
      </c>
      <c r="AK26" s="1" t="str">
        <f t="shared" si="5"/>
        <v xml:space="preserve">1. Jornadas de orden y aseo  
2.  
3. </v>
      </c>
    </row>
    <row r="27" spans="1:37" ht="84" x14ac:dyDescent="0.2">
      <c r="A27" s="117">
        <f t="shared" si="4"/>
        <v>22</v>
      </c>
      <c r="B27" s="11" t="s">
        <v>819</v>
      </c>
      <c r="C27" s="9" t="s">
        <v>953</v>
      </c>
      <c r="D27" s="6" t="s">
        <v>936</v>
      </c>
      <c r="E27" s="6" t="s">
        <v>6</v>
      </c>
      <c r="F27" s="10" t="s">
        <v>5</v>
      </c>
      <c r="G27" s="7" t="s">
        <v>954</v>
      </c>
      <c r="H27" s="6" t="s">
        <v>4</v>
      </c>
      <c r="I27" s="6" t="s">
        <v>955</v>
      </c>
      <c r="J27" s="5" t="s">
        <v>3</v>
      </c>
      <c r="K27" s="5" t="s">
        <v>25</v>
      </c>
      <c r="L27" s="4">
        <v>80</v>
      </c>
      <c r="M27" s="9"/>
      <c r="N27" s="6"/>
      <c r="O27" s="6"/>
      <c r="P27" s="8"/>
      <c r="Q27" s="7"/>
      <c r="R27" s="6"/>
      <c r="S27" s="6"/>
      <c r="T27" s="5"/>
      <c r="U27" s="5"/>
      <c r="V27" s="4" t="s">
        <v>1</v>
      </c>
      <c r="W27" s="9"/>
      <c r="X27" s="6"/>
      <c r="Y27" s="6"/>
      <c r="Z27" s="8"/>
      <c r="AA27" s="7"/>
      <c r="AB27" s="6"/>
      <c r="AC27" s="6"/>
      <c r="AD27" s="5"/>
      <c r="AE27" s="5"/>
      <c r="AF27" s="4" t="s">
        <v>1</v>
      </c>
      <c r="AG27" s="3">
        <v>80</v>
      </c>
      <c r="AH27" s="2" t="s">
        <v>0</v>
      </c>
      <c r="AK27" s="1" t="str">
        <f t="shared" si="5"/>
        <v xml:space="preserve">1. Aplicación del programa de uso y ahorro eficiente de agua  
2.  
3. </v>
      </c>
    </row>
    <row r="28" spans="1:37" ht="84" x14ac:dyDescent="0.2">
      <c r="A28" s="117">
        <f t="shared" si="4"/>
        <v>21</v>
      </c>
      <c r="B28" s="11" t="s">
        <v>827</v>
      </c>
      <c r="C28" s="9" t="s">
        <v>956</v>
      </c>
      <c r="D28" s="6" t="s">
        <v>936</v>
      </c>
      <c r="E28" s="6" t="s">
        <v>6</v>
      </c>
      <c r="F28" s="10" t="s">
        <v>5</v>
      </c>
      <c r="G28" s="7" t="s">
        <v>957</v>
      </c>
      <c r="H28" s="6" t="s">
        <v>4</v>
      </c>
      <c r="I28" s="6" t="s">
        <v>958</v>
      </c>
      <c r="J28" s="5" t="s">
        <v>9</v>
      </c>
      <c r="K28" s="5" t="s">
        <v>25</v>
      </c>
      <c r="L28" s="4">
        <v>85</v>
      </c>
      <c r="M28" s="9"/>
      <c r="N28" s="6"/>
      <c r="O28" s="6"/>
      <c r="P28" s="8"/>
      <c r="Q28" s="7"/>
      <c r="R28" s="6"/>
      <c r="S28" s="6"/>
      <c r="T28" s="5"/>
      <c r="U28" s="5"/>
      <c r="V28" s="4" t="s">
        <v>1</v>
      </c>
      <c r="W28" s="9"/>
      <c r="X28" s="6"/>
      <c r="Y28" s="6"/>
      <c r="Z28" s="8"/>
      <c r="AA28" s="7"/>
      <c r="AB28" s="6"/>
      <c r="AC28" s="6"/>
      <c r="AD28" s="5"/>
      <c r="AE28" s="5"/>
      <c r="AF28" s="4" t="s">
        <v>1</v>
      </c>
      <c r="AG28" s="3">
        <v>85</v>
      </c>
      <c r="AH28" s="2" t="s">
        <v>7</v>
      </c>
      <c r="AK28" s="1" t="str">
        <f t="shared" si="5"/>
        <v xml:space="preserve">1. Reportes de actos y condiciones inseguras (fallas, goteos, fuas y otros) 
2.  
3. </v>
      </c>
    </row>
    <row r="29" spans="1:37" ht="98" x14ac:dyDescent="0.2">
      <c r="A29" s="117">
        <f t="shared" si="4"/>
        <v>20</v>
      </c>
      <c r="B29" s="11" t="s">
        <v>832</v>
      </c>
      <c r="C29" s="9" t="s">
        <v>959</v>
      </c>
      <c r="D29" s="6" t="s">
        <v>12</v>
      </c>
      <c r="E29" s="6" t="s">
        <v>6</v>
      </c>
      <c r="F29" s="10" t="s">
        <v>5</v>
      </c>
      <c r="G29" s="7" t="s">
        <v>960</v>
      </c>
      <c r="H29" s="6" t="s">
        <v>4</v>
      </c>
      <c r="I29" s="6" t="s">
        <v>961</v>
      </c>
      <c r="J29" s="5" t="s">
        <v>962</v>
      </c>
      <c r="K29" s="5" t="s">
        <v>25</v>
      </c>
      <c r="L29" s="4">
        <v>80</v>
      </c>
      <c r="M29" s="9"/>
      <c r="N29" s="6"/>
      <c r="O29" s="6"/>
      <c r="P29" s="8"/>
      <c r="Q29" s="7"/>
      <c r="R29" s="6"/>
      <c r="S29" s="6"/>
      <c r="T29" s="5"/>
      <c r="U29" s="5"/>
      <c r="V29" s="4" t="s">
        <v>1</v>
      </c>
      <c r="W29" s="9"/>
      <c r="X29" s="6"/>
      <c r="Y29" s="6"/>
      <c r="Z29" s="8"/>
      <c r="AA29" s="7"/>
      <c r="AB29" s="6"/>
      <c r="AC29" s="6"/>
      <c r="AD29" s="5"/>
      <c r="AE29" s="5"/>
      <c r="AF29" s="4" t="s">
        <v>1</v>
      </c>
      <c r="AG29" s="3">
        <v>80</v>
      </c>
      <c r="AH29" s="2" t="s">
        <v>0</v>
      </c>
      <c r="AK29" s="1" t="str">
        <f t="shared" si="5"/>
        <v xml:space="preserve">1. Promoción de productos biodegradables 
2.  
3. </v>
      </c>
    </row>
    <row r="30" spans="1:37" ht="84" x14ac:dyDescent="0.2">
      <c r="A30" s="117">
        <f t="shared" si="4"/>
        <v>19</v>
      </c>
      <c r="B30" s="11" t="s">
        <v>841</v>
      </c>
      <c r="C30" s="9" t="s">
        <v>963</v>
      </c>
      <c r="D30" s="6" t="s">
        <v>12</v>
      </c>
      <c r="E30" s="6" t="s">
        <v>6</v>
      </c>
      <c r="F30" s="10" t="s">
        <v>5</v>
      </c>
      <c r="G30" s="7" t="s">
        <v>964</v>
      </c>
      <c r="H30" s="6" t="s">
        <v>948</v>
      </c>
      <c r="I30" s="6" t="s">
        <v>965</v>
      </c>
      <c r="J30" s="5" t="s">
        <v>3</v>
      </c>
      <c r="K30" s="5" t="s">
        <v>8</v>
      </c>
      <c r="L30" s="4">
        <v>75</v>
      </c>
      <c r="M30" s="9"/>
      <c r="N30" s="6"/>
      <c r="O30" s="6"/>
      <c r="P30" s="8"/>
      <c r="Q30" s="7"/>
      <c r="R30" s="6"/>
      <c r="S30" s="6"/>
      <c r="T30" s="5"/>
      <c r="U30" s="5"/>
      <c r="V30" s="4" t="s">
        <v>1</v>
      </c>
      <c r="W30" s="9"/>
      <c r="X30" s="6"/>
      <c r="Y30" s="6"/>
      <c r="Z30" s="8"/>
      <c r="AA30" s="7"/>
      <c r="AB30" s="6"/>
      <c r="AC30" s="6"/>
      <c r="AD30" s="5"/>
      <c r="AE30" s="5"/>
      <c r="AF30" s="4" t="s">
        <v>1</v>
      </c>
      <c r="AG30" s="3">
        <v>75</v>
      </c>
      <c r="AH30" s="2" t="s">
        <v>0</v>
      </c>
      <c r="AK30" s="1" t="str">
        <f t="shared" si="5"/>
        <v xml:space="preserve">1. Cumplimiento a los programas de uso y ahorro de energía 
2.  
3. </v>
      </c>
    </row>
    <row r="31" spans="1:37" ht="84" x14ac:dyDescent="0.2">
      <c r="A31" s="117">
        <f t="shared" si="4"/>
        <v>18</v>
      </c>
      <c r="B31" s="11" t="s">
        <v>847</v>
      </c>
      <c r="C31" s="9" t="s">
        <v>966</v>
      </c>
      <c r="D31" s="6" t="s">
        <v>936</v>
      </c>
      <c r="E31" s="6" t="s">
        <v>6</v>
      </c>
      <c r="F31" s="10" t="s">
        <v>5</v>
      </c>
      <c r="G31" s="7" t="s">
        <v>967</v>
      </c>
      <c r="H31" s="6" t="s">
        <v>4</v>
      </c>
      <c r="I31" s="6" t="s">
        <v>968</v>
      </c>
      <c r="J31" s="5" t="s">
        <v>962</v>
      </c>
      <c r="K31" s="5" t="s">
        <v>25</v>
      </c>
      <c r="L31" s="4">
        <v>75</v>
      </c>
      <c r="M31" s="9"/>
      <c r="N31" s="6"/>
      <c r="O31" s="6"/>
      <c r="P31" s="8"/>
      <c r="Q31" s="7"/>
      <c r="R31" s="6"/>
      <c r="S31" s="6"/>
      <c r="T31" s="5"/>
      <c r="U31" s="5"/>
      <c r="V31" s="4" t="s">
        <v>1</v>
      </c>
      <c r="W31" s="9"/>
      <c r="X31" s="6"/>
      <c r="Y31" s="6"/>
      <c r="Z31" s="8"/>
      <c r="AA31" s="7"/>
      <c r="AB31" s="6"/>
      <c r="AC31" s="6"/>
      <c r="AD31" s="5"/>
      <c r="AE31" s="5"/>
      <c r="AF31" s="4" t="s">
        <v>1</v>
      </c>
      <c r="AG31" s="3">
        <v>75</v>
      </c>
      <c r="AH31" s="2" t="s">
        <v>0</v>
      </c>
      <c r="AK31" s="1" t="str">
        <f t="shared" si="5"/>
        <v xml:space="preserve">1. Verificación de análisis de vertimientos 
2.  
3. </v>
      </c>
    </row>
    <row r="32" spans="1:37" ht="84" x14ac:dyDescent="0.2">
      <c r="A32" s="117">
        <f t="shared" si="4"/>
        <v>17</v>
      </c>
      <c r="B32" s="11" t="s">
        <v>847</v>
      </c>
      <c r="C32" s="9" t="s">
        <v>966</v>
      </c>
      <c r="D32" s="6" t="s">
        <v>12</v>
      </c>
      <c r="E32" s="6" t="s">
        <v>969</v>
      </c>
      <c r="F32" s="10" t="s">
        <v>5</v>
      </c>
      <c r="G32" s="7" t="s">
        <v>970</v>
      </c>
      <c r="H32" s="6" t="s">
        <v>4</v>
      </c>
      <c r="I32" s="6" t="s">
        <v>968</v>
      </c>
      <c r="J32" s="5" t="s">
        <v>962</v>
      </c>
      <c r="K32" s="5" t="s">
        <v>25</v>
      </c>
      <c r="L32" s="4">
        <v>85</v>
      </c>
      <c r="M32" s="9"/>
      <c r="N32" s="6"/>
      <c r="O32" s="6"/>
      <c r="P32" s="8"/>
      <c r="Q32" s="7"/>
      <c r="R32" s="6"/>
      <c r="S32" s="6"/>
      <c r="T32" s="5"/>
      <c r="U32" s="5"/>
      <c r="V32" s="4" t="s">
        <v>1</v>
      </c>
      <c r="W32" s="9"/>
      <c r="X32" s="6"/>
      <c r="Y32" s="6"/>
      <c r="Z32" s="8"/>
      <c r="AA32" s="7"/>
      <c r="AB32" s="6"/>
      <c r="AC32" s="6"/>
      <c r="AD32" s="5"/>
      <c r="AE32" s="5"/>
      <c r="AF32" s="4" t="s">
        <v>1</v>
      </c>
      <c r="AG32" s="3">
        <v>85</v>
      </c>
      <c r="AH32" s="2" t="s">
        <v>7</v>
      </c>
      <c r="AK32" s="1" t="str">
        <f t="shared" si="5"/>
        <v xml:space="preserve">1. Verificación de análisis de vertimientos 
2.  
3. </v>
      </c>
    </row>
    <row r="33" spans="1:37" ht="98" x14ac:dyDescent="0.2">
      <c r="A33" s="117">
        <f t="shared" si="4"/>
        <v>16</v>
      </c>
      <c r="B33" s="11" t="s">
        <v>853</v>
      </c>
      <c r="C33" s="9" t="s">
        <v>971</v>
      </c>
      <c r="D33" s="6" t="s">
        <v>12</v>
      </c>
      <c r="E33" s="6" t="s">
        <v>6</v>
      </c>
      <c r="F33" s="10" t="s">
        <v>5</v>
      </c>
      <c r="G33" s="7" t="s">
        <v>960</v>
      </c>
      <c r="H33" s="6" t="s">
        <v>4</v>
      </c>
      <c r="I33" s="6" t="s">
        <v>972</v>
      </c>
      <c r="J33" s="5" t="s">
        <v>962</v>
      </c>
      <c r="K33" s="5" t="s">
        <v>25</v>
      </c>
      <c r="L33" s="4">
        <v>80</v>
      </c>
      <c r="M33" s="9"/>
      <c r="N33" s="6"/>
      <c r="O33" s="6"/>
      <c r="P33" s="8"/>
      <c r="Q33" s="7"/>
      <c r="R33" s="6"/>
      <c r="S33" s="6"/>
      <c r="T33" s="5"/>
      <c r="U33" s="5"/>
      <c r="V33" s="4" t="s">
        <v>1</v>
      </c>
      <c r="W33" s="9"/>
      <c r="X33" s="6"/>
      <c r="Y33" s="6"/>
      <c r="Z33" s="8"/>
      <c r="AA33" s="7"/>
      <c r="AB33" s="6"/>
      <c r="AC33" s="6"/>
      <c r="AD33" s="5"/>
      <c r="AE33" s="5"/>
      <c r="AF33" s="4" t="s">
        <v>1</v>
      </c>
      <c r="AG33" s="3">
        <v>80</v>
      </c>
      <c r="AH33" s="2" t="s">
        <v>0</v>
      </c>
      <c r="AK33" s="1" t="str">
        <f t="shared" si="5"/>
        <v xml:space="preserve">1. Seguimiento en la adquisición de bienes (materiales) 
2.  
3. </v>
      </c>
    </row>
    <row r="34" spans="1:37" ht="84" x14ac:dyDescent="0.2">
      <c r="A34" s="117">
        <f t="shared" si="4"/>
        <v>15</v>
      </c>
      <c r="B34" s="11" t="s">
        <v>762</v>
      </c>
      <c r="C34" s="9" t="s">
        <v>973</v>
      </c>
      <c r="D34" s="6" t="s">
        <v>936</v>
      </c>
      <c r="E34" s="6" t="s">
        <v>6</v>
      </c>
      <c r="F34" s="10" t="s">
        <v>5</v>
      </c>
      <c r="G34" s="7" t="s">
        <v>944</v>
      </c>
      <c r="H34" s="6" t="s">
        <v>4</v>
      </c>
      <c r="I34" s="6" t="s">
        <v>414</v>
      </c>
      <c r="J34" s="5" t="s">
        <v>3</v>
      </c>
      <c r="K34" s="5" t="s">
        <v>25</v>
      </c>
      <c r="L34" s="4">
        <v>80</v>
      </c>
      <c r="M34" s="9"/>
      <c r="N34" s="6"/>
      <c r="O34" s="6"/>
      <c r="P34" s="8"/>
      <c r="Q34" s="7"/>
      <c r="R34" s="6"/>
      <c r="S34" s="6"/>
      <c r="T34" s="5"/>
      <c r="U34" s="5"/>
      <c r="V34" s="4" t="s">
        <v>1</v>
      </c>
      <c r="W34" s="9"/>
      <c r="X34" s="6"/>
      <c r="Y34" s="6"/>
      <c r="Z34" s="8"/>
      <c r="AA34" s="7"/>
      <c r="AB34" s="6"/>
      <c r="AC34" s="6"/>
      <c r="AD34" s="5"/>
      <c r="AE34" s="5"/>
      <c r="AF34" s="4" t="s">
        <v>1</v>
      </c>
      <c r="AG34" s="3">
        <v>80</v>
      </c>
      <c r="AH34" s="2" t="s">
        <v>0</v>
      </c>
      <c r="AK34" s="1" t="str">
        <f t="shared" si="5"/>
        <v xml:space="preserve">1. Monitoreo y seguimiento de puntos de acopio temporal de materias primas 
2.  
3. </v>
      </c>
    </row>
    <row r="35" spans="1:37" ht="84" x14ac:dyDescent="0.2">
      <c r="A35" s="117">
        <f t="shared" si="4"/>
        <v>14</v>
      </c>
      <c r="B35" s="11" t="s">
        <v>864</v>
      </c>
      <c r="C35" s="9" t="s">
        <v>974</v>
      </c>
      <c r="D35" s="6" t="s">
        <v>936</v>
      </c>
      <c r="E35" s="6" t="s">
        <v>6</v>
      </c>
      <c r="F35" s="10" t="s">
        <v>5</v>
      </c>
      <c r="G35" s="7" t="s">
        <v>975</v>
      </c>
      <c r="H35" s="6" t="s">
        <v>4</v>
      </c>
      <c r="I35" s="6" t="s">
        <v>976</v>
      </c>
      <c r="J35" s="5" t="s">
        <v>3</v>
      </c>
      <c r="K35" s="5" t="s">
        <v>25</v>
      </c>
      <c r="L35" s="4">
        <v>80</v>
      </c>
      <c r="M35" s="9"/>
      <c r="N35" s="6"/>
      <c r="O35" s="6"/>
      <c r="P35" s="8"/>
      <c r="Q35" s="7"/>
      <c r="R35" s="6"/>
      <c r="S35" s="6"/>
      <c r="T35" s="5"/>
      <c r="U35" s="5"/>
      <c r="V35" s="4" t="s">
        <v>1</v>
      </c>
      <c r="W35" s="9"/>
      <c r="X35" s="6"/>
      <c r="Y35" s="6"/>
      <c r="Z35" s="8"/>
      <c r="AA35" s="7"/>
      <c r="AB35" s="6"/>
      <c r="AC35" s="6"/>
      <c r="AD35" s="5"/>
      <c r="AE35" s="5"/>
      <c r="AF35" s="4" t="s">
        <v>1</v>
      </c>
      <c r="AG35" s="3">
        <v>80</v>
      </c>
      <c r="AH35" s="2" t="s">
        <v>0</v>
      </c>
      <c r="AK35" s="1" t="str">
        <f t="shared" si="5"/>
        <v xml:space="preserve">1. Seguimiento al consumo de energía 
2.  
3. </v>
      </c>
    </row>
    <row r="36" spans="1:37" ht="84" x14ac:dyDescent="0.2">
      <c r="A36" s="117">
        <f t="shared" si="4"/>
        <v>13</v>
      </c>
      <c r="B36" s="11" t="s">
        <v>868</v>
      </c>
      <c r="C36" s="9" t="s">
        <v>977</v>
      </c>
      <c r="D36" s="6" t="s">
        <v>978</v>
      </c>
      <c r="E36" s="6" t="s">
        <v>6</v>
      </c>
      <c r="F36" s="10" t="s">
        <v>5</v>
      </c>
      <c r="G36" s="7" t="s">
        <v>979</v>
      </c>
      <c r="H36" s="6" t="s">
        <v>4</v>
      </c>
      <c r="I36" s="6" t="s">
        <v>940</v>
      </c>
      <c r="J36" s="5" t="s">
        <v>3</v>
      </c>
      <c r="K36" s="5" t="s">
        <v>25</v>
      </c>
      <c r="L36" s="4">
        <v>75</v>
      </c>
      <c r="M36" s="9"/>
      <c r="N36" s="6"/>
      <c r="O36" s="6"/>
      <c r="P36" s="8"/>
      <c r="Q36" s="7"/>
      <c r="R36" s="6"/>
      <c r="S36" s="6"/>
      <c r="T36" s="5"/>
      <c r="U36" s="5"/>
      <c r="V36" s="4" t="s">
        <v>1</v>
      </c>
      <c r="W36" s="9"/>
      <c r="X36" s="6"/>
      <c r="Y36" s="6"/>
      <c r="Z36" s="8"/>
      <c r="AA36" s="7"/>
      <c r="AB36" s="6"/>
      <c r="AC36" s="6"/>
      <c r="AD36" s="5"/>
      <c r="AE36" s="5"/>
      <c r="AF36" s="4" t="s">
        <v>1</v>
      </c>
      <c r="AG36" s="3">
        <v>75</v>
      </c>
      <c r="AH36" s="2" t="s">
        <v>0</v>
      </c>
      <c r="AK36" s="1" t="str">
        <f t="shared" si="5"/>
        <v xml:space="preserve">1. Control de residuos no aprovechables 
2.  
3. </v>
      </c>
    </row>
    <row r="37" spans="1:37" ht="84" x14ac:dyDescent="0.2">
      <c r="A37" s="117">
        <f t="shared" si="4"/>
        <v>12</v>
      </c>
      <c r="B37" s="11" t="s">
        <v>872</v>
      </c>
      <c r="C37" s="9" t="s">
        <v>980</v>
      </c>
      <c r="D37" s="6" t="s">
        <v>936</v>
      </c>
      <c r="E37" s="6" t="s">
        <v>6</v>
      </c>
      <c r="F37" s="10" t="s">
        <v>5</v>
      </c>
      <c r="G37" s="7" t="s">
        <v>944</v>
      </c>
      <c r="H37" s="6" t="s">
        <v>4</v>
      </c>
      <c r="I37" s="6" t="s">
        <v>981</v>
      </c>
      <c r="J37" s="5" t="s">
        <v>3</v>
      </c>
      <c r="K37" s="5" t="s">
        <v>25</v>
      </c>
      <c r="L37" s="4">
        <v>80</v>
      </c>
      <c r="M37" s="9"/>
      <c r="N37" s="6"/>
      <c r="O37" s="6"/>
      <c r="P37" s="8"/>
      <c r="Q37" s="7"/>
      <c r="R37" s="6"/>
      <c r="S37" s="6"/>
      <c r="T37" s="5"/>
      <c r="U37" s="5"/>
      <c r="V37" s="4" t="s">
        <v>1</v>
      </c>
      <c r="W37" s="9"/>
      <c r="X37" s="6"/>
      <c r="Y37" s="6"/>
      <c r="Z37" s="8"/>
      <c r="AA37" s="7"/>
      <c r="AB37" s="6"/>
      <c r="AC37" s="6"/>
      <c r="AD37" s="5"/>
      <c r="AE37" s="5"/>
      <c r="AF37" s="4" t="s">
        <v>1</v>
      </c>
      <c r="AG37" s="3">
        <v>80</v>
      </c>
      <c r="AH37" s="2" t="s">
        <v>0</v>
      </c>
      <c r="AK37" s="1" t="str">
        <f t="shared" si="5"/>
        <v xml:space="preserve">1. Monitoreo y control de residuos aprovechables 
2.  
3. </v>
      </c>
    </row>
    <row r="38" spans="1:37" ht="84" x14ac:dyDescent="0.2">
      <c r="A38" s="117">
        <f t="shared" si="4"/>
        <v>11</v>
      </c>
      <c r="B38" s="11" t="s">
        <v>876</v>
      </c>
      <c r="C38" s="9" t="s">
        <v>982</v>
      </c>
      <c r="D38" s="6" t="s">
        <v>978</v>
      </c>
      <c r="E38" s="6" t="s">
        <v>6</v>
      </c>
      <c r="F38" s="10" t="s">
        <v>5</v>
      </c>
      <c r="G38" s="7" t="s">
        <v>944</v>
      </c>
      <c r="H38" s="6" t="s">
        <v>4</v>
      </c>
      <c r="I38" s="6" t="s">
        <v>983</v>
      </c>
      <c r="J38" s="5" t="s">
        <v>962</v>
      </c>
      <c r="K38" s="5" t="s">
        <v>25</v>
      </c>
      <c r="L38" s="4">
        <v>70</v>
      </c>
      <c r="M38" s="9"/>
      <c r="N38" s="6"/>
      <c r="O38" s="6"/>
      <c r="P38" s="8"/>
      <c r="Q38" s="7"/>
      <c r="R38" s="6"/>
      <c r="S38" s="6"/>
      <c r="T38" s="5"/>
      <c r="U38" s="5"/>
      <c r="V38" s="4" t="s">
        <v>1</v>
      </c>
      <c r="W38" s="9"/>
      <c r="X38" s="6"/>
      <c r="Y38" s="6"/>
      <c r="Z38" s="8"/>
      <c r="AA38" s="7"/>
      <c r="AB38" s="6"/>
      <c r="AC38" s="6"/>
      <c r="AD38" s="5"/>
      <c r="AE38" s="5"/>
      <c r="AF38" s="4" t="s">
        <v>1</v>
      </c>
      <c r="AG38" s="3">
        <v>70</v>
      </c>
      <c r="AH38" s="2" t="s">
        <v>0</v>
      </c>
      <c r="AK38" s="1" t="str">
        <f t="shared" si="5"/>
        <v xml:space="preserve">1. Disposicipon adecuada de RAEES 
2.  
3. </v>
      </c>
    </row>
    <row r="39" spans="1:37" ht="112" x14ac:dyDescent="0.2">
      <c r="A39" s="117">
        <f t="shared" si="4"/>
        <v>10</v>
      </c>
      <c r="B39" s="11" t="s">
        <v>882</v>
      </c>
      <c r="C39" s="9" t="s">
        <v>984</v>
      </c>
      <c r="D39" s="6" t="s">
        <v>12</v>
      </c>
      <c r="E39" s="6" t="s">
        <v>6</v>
      </c>
      <c r="F39" s="10" t="s">
        <v>5</v>
      </c>
      <c r="G39" s="7" t="s">
        <v>985</v>
      </c>
      <c r="H39" s="6" t="s">
        <v>4</v>
      </c>
      <c r="I39" s="6" t="s">
        <v>986</v>
      </c>
      <c r="J39" s="5" t="s">
        <v>3</v>
      </c>
      <c r="K39" s="5" t="s">
        <v>25</v>
      </c>
      <c r="L39" s="4">
        <v>85</v>
      </c>
      <c r="M39" s="9"/>
      <c r="N39" s="6"/>
      <c r="O39" s="6"/>
      <c r="P39" s="8"/>
      <c r="Q39" s="7"/>
      <c r="R39" s="6"/>
      <c r="S39" s="6"/>
      <c r="T39" s="5"/>
      <c r="U39" s="5"/>
      <c r="V39" s="4" t="s">
        <v>1</v>
      </c>
      <c r="W39" s="9"/>
      <c r="X39" s="6"/>
      <c r="Y39" s="6"/>
      <c r="Z39" s="8"/>
      <c r="AA39" s="7"/>
      <c r="AB39" s="6"/>
      <c r="AC39" s="6"/>
      <c r="AD39" s="5"/>
      <c r="AE39" s="5"/>
      <c r="AF39" s="4" t="s">
        <v>1</v>
      </c>
      <c r="AG39" s="3">
        <v>85</v>
      </c>
      <c r="AH39" s="2" t="s">
        <v>7</v>
      </c>
      <c r="AK39" s="1" t="str">
        <f t="shared" si="5"/>
        <v xml:space="preserve">1. Aplicación programa de uso y ahorro eficiente de papel 
2.  
3. </v>
      </c>
    </row>
    <row r="40" spans="1:37" ht="84" x14ac:dyDescent="0.2">
      <c r="A40" s="117">
        <f t="shared" si="4"/>
        <v>9</v>
      </c>
      <c r="B40" s="11" t="s">
        <v>890</v>
      </c>
      <c r="C40" s="9" t="s">
        <v>987</v>
      </c>
      <c r="D40" s="6" t="s">
        <v>12</v>
      </c>
      <c r="E40" s="6" t="s">
        <v>6</v>
      </c>
      <c r="F40" s="10" t="s">
        <v>5</v>
      </c>
      <c r="G40" s="7"/>
      <c r="H40" s="6" t="s">
        <v>4</v>
      </c>
      <c r="I40" s="6" t="s">
        <v>988</v>
      </c>
      <c r="J40" s="5" t="s">
        <v>9</v>
      </c>
      <c r="K40" s="5" t="s">
        <v>25</v>
      </c>
      <c r="L40" s="4">
        <v>90</v>
      </c>
      <c r="M40" s="9"/>
      <c r="N40" s="6"/>
      <c r="O40" s="6"/>
      <c r="P40" s="8"/>
      <c r="Q40" s="7"/>
      <c r="R40" s="6"/>
      <c r="S40" s="6"/>
      <c r="T40" s="5"/>
      <c r="U40" s="5"/>
      <c r="V40" s="4" t="s">
        <v>1</v>
      </c>
      <c r="W40" s="9"/>
      <c r="X40" s="6"/>
      <c r="Y40" s="6"/>
      <c r="Z40" s="8"/>
      <c r="AA40" s="7"/>
      <c r="AB40" s="6"/>
      <c r="AC40" s="6"/>
      <c r="AD40" s="5"/>
      <c r="AE40" s="5"/>
      <c r="AF40" s="4" t="s">
        <v>1</v>
      </c>
      <c r="AG40" s="3">
        <v>90</v>
      </c>
      <c r="AH40" s="2" t="s">
        <v>7</v>
      </c>
      <c r="AK40" s="1" t="str">
        <f t="shared" si="5"/>
        <v xml:space="preserve">1. Revisión del componente ambiental en contratación de estos servicios  
2.  
3. </v>
      </c>
    </row>
    <row r="41" spans="1:37" ht="84" x14ac:dyDescent="0.2">
      <c r="A41" s="117">
        <f t="shared" si="4"/>
        <v>8</v>
      </c>
      <c r="B41" s="11" t="s">
        <v>894</v>
      </c>
      <c r="C41" s="9" t="s">
        <v>989</v>
      </c>
      <c r="D41" s="6" t="s">
        <v>978</v>
      </c>
      <c r="E41" s="6" t="s">
        <v>6</v>
      </c>
      <c r="F41" s="10" t="s">
        <v>5</v>
      </c>
      <c r="G41" s="7" t="s">
        <v>979</v>
      </c>
      <c r="H41" s="6" t="s">
        <v>4</v>
      </c>
      <c r="I41" s="6" t="s">
        <v>990</v>
      </c>
      <c r="J41" s="5" t="s">
        <v>9</v>
      </c>
      <c r="K41" s="5" t="s">
        <v>25</v>
      </c>
      <c r="L41" s="4">
        <v>80</v>
      </c>
      <c r="M41" s="9"/>
      <c r="N41" s="6"/>
      <c r="O41" s="6"/>
      <c r="P41" s="8"/>
      <c r="Q41" s="7"/>
      <c r="R41" s="6"/>
      <c r="S41" s="6"/>
      <c r="T41" s="5"/>
      <c r="U41" s="5"/>
      <c r="V41" s="4" t="s">
        <v>1</v>
      </c>
      <c r="W41" s="9"/>
      <c r="X41" s="6"/>
      <c r="Y41" s="6"/>
      <c r="Z41" s="8"/>
      <c r="AA41" s="7"/>
      <c r="AB41" s="6"/>
      <c r="AC41" s="6"/>
      <c r="AD41" s="5"/>
      <c r="AE41" s="5"/>
      <c r="AF41" s="4" t="s">
        <v>1</v>
      </c>
      <c r="AG41" s="3">
        <v>80</v>
      </c>
      <c r="AH41" s="2" t="s">
        <v>0</v>
      </c>
      <c r="AK41" s="1" t="str">
        <f t="shared" si="5"/>
        <v xml:space="preserve">1. Control en disposición de residuos peligrosos 
2.  
3. </v>
      </c>
    </row>
    <row r="42" spans="1:37" ht="84" x14ac:dyDescent="0.2">
      <c r="A42" s="117">
        <f t="shared" si="4"/>
        <v>7</v>
      </c>
      <c r="B42" s="11" t="s">
        <v>872</v>
      </c>
      <c r="C42" s="9" t="s">
        <v>980</v>
      </c>
      <c r="D42" s="6" t="s">
        <v>936</v>
      </c>
      <c r="E42" s="6" t="s">
        <v>6</v>
      </c>
      <c r="F42" s="10" t="s">
        <v>5</v>
      </c>
      <c r="G42" s="7" t="s">
        <v>944</v>
      </c>
      <c r="H42" s="6" t="s">
        <v>4</v>
      </c>
      <c r="I42" s="6" t="s">
        <v>940</v>
      </c>
      <c r="J42" s="5" t="s">
        <v>9</v>
      </c>
      <c r="K42" s="5" t="s">
        <v>25</v>
      </c>
      <c r="L42" s="4">
        <v>85</v>
      </c>
      <c r="M42" s="9"/>
      <c r="N42" s="6"/>
      <c r="O42" s="6"/>
      <c r="P42" s="8"/>
      <c r="Q42" s="7"/>
      <c r="R42" s="6"/>
      <c r="S42" s="6"/>
      <c r="T42" s="5"/>
      <c r="U42" s="5"/>
      <c r="V42" s="4" t="s">
        <v>1</v>
      </c>
      <c r="W42" s="9"/>
      <c r="X42" s="6"/>
      <c r="Y42" s="6"/>
      <c r="Z42" s="8"/>
      <c r="AA42" s="7"/>
      <c r="AB42" s="6"/>
      <c r="AC42" s="6"/>
      <c r="AD42" s="5"/>
      <c r="AE42" s="5"/>
      <c r="AF42" s="4" t="s">
        <v>1</v>
      </c>
      <c r="AG42" s="3">
        <v>85</v>
      </c>
      <c r="AH42" s="2" t="s">
        <v>7</v>
      </c>
      <c r="AK42" s="1" t="str">
        <f t="shared" si="5"/>
        <v xml:space="preserve">1. Monitoreo y control de residuos aprovechables 
2.  
3. </v>
      </c>
    </row>
    <row r="43" spans="1:37" ht="84" x14ac:dyDescent="0.2">
      <c r="A43" s="117">
        <f t="shared" si="4"/>
        <v>6</v>
      </c>
      <c r="B43" s="11" t="s">
        <v>907</v>
      </c>
      <c r="C43" s="9" t="s">
        <v>991</v>
      </c>
      <c r="D43" s="6" t="s">
        <v>936</v>
      </c>
      <c r="E43" s="6" t="s">
        <v>6</v>
      </c>
      <c r="F43" s="10" t="s">
        <v>5</v>
      </c>
      <c r="G43" s="7" t="s">
        <v>992</v>
      </c>
      <c r="H43" s="6" t="s">
        <v>4</v>
      </c>
      <c r="I43" s="6" t="s">
        <v>940</v>
      </c>
      <c r="J43" s="5" t="s">
        <v>9</v>
      </c>
      <c r="K43" s="5" t="s">
        <v>25</v>
      </c>
      <c r="L43" s="4">
        <v>85</v>
      </c>
      <c r="M43" s="9"/>
      <c r="N43" s="6"/>
      <c r="O43" s="6"/>
      <c r="P43" s="8"/>
      <c r="Q43" s="7"/>
      <c r="R43" s="6"/>
      <c r="S43" s="6"/>
      <c r="T43" s="5"/>
      <c r="U43" s="5"/>
      <c r="V43" s="4" t="s">
        <v>1</v>
      </c>
      <c r="W43" s="9"/>
      <c r="X43" s="6"/>
      <c r="Y43" s="6"/>
      <c r="Z43" s="8"/>
      <c r="AA43" s="7"/>
      <c r="AB43" s="6"/>
      <c r="AC43" s="6"/>
      <c r="AD43" s="5"/>
      <c r="AE43" s="5"/>
      <c r="AF43" s="4" t="s">
        <v>1</v>
      </c>
      <c r="AG43" s="3">
        <v>85</v>
      </c>
      <c r="AH43" s="2" t="s">
        <v>7</v>
      </c>
      <c r="AK43" s="1" t="str">
        <f t="shared" si="5"/>
        <v xml:space="preserve">1. Monitoreo y conrtrol de disposición adecuada de residuos 
2.  
3. </v>
      </c>
    </row>
    <row r="44" spans="1:37" ht="84" x14ac:dyDescent="0.2">
      <c r="A44" s="117">
        <f t="shared" si="4"/>
        <v>5</v>
      </c>
      <c r="B44" s="11" t="s">
        <v>911</v>
      </c>
      <c r="C44" s="9" t="s">
        <v>993</v>
      </c>
      <c r="D44" s="6" t="s">
        <v>978</v>
      </c>
      <c r="E44" s="6" t="s">
        <v>6</v>
      </c>
      <c r="F44" s="10" t="s">
        <v>5</v>
      </c>
      <c r="G44" s="7" t="s">
        <v>994</v>
      </c>
      <c r="H44" s="6" t="s">
        <v>4</v>
      </c>
      <c r="I44" s="6" t="s">
        <v>961</v>
      </c>
      <c r="J44" s="5" t="s">
        <v>3</v>
      </c>
      <c r="K44" s="5" t="s">
        <v>2</v>
      </c>
      <c r="L44" s="4">
        <v>75</v>
      </c>
      <c r="M44" s="9" t="s">
        <v>995</v>
      </c>
      <c r="N44" s="6" t="s">
        <v>12</v>
      </c>
      <c r="O44" s="6" t="s">
        <v>6</v>
      </c>
      <c r="P44" s="8" t="s">
        <v>5</v>
      </c>
      <c r="Q44" s="7" t="s">
        <v>996</v>
      </c>
      <c r="R44" s="6" t="s">
        <v>4</v>
      </c>
      <c r="S44" s="6" t="s">
        <v>961</v>
      </c>
      <c r="T44" s="5" t="s">
        <v>9</v>
      </c>
      <c r="U44" s="5" t="s">
        <v>25</v>
      </c>
      <c r="V44" s="4">
        <v>90</v>
      </c>
      <c r="W44" s="9"/>
      <c r="X44" s="6"/>
      <c r="Y44" s="6"/>
      <c r="Z44" s="8"/>
      <c r="AA44" s="7"/>
      <c r="AB44" s="6"/>
      <c r="AC44" s="6"/>
      <c r="AD44" s="5"/>
      <c r="AE44" s="5"/>
      <c r="AF44" s="4" t="s">
        <v>1</v>
      </c>
      <c r="AG44" s="3">
        <v>82.5</v>
      </c>
      <c r="AH44" s="2" t="s">
        <v>7</v>
      </c>
      <c r="AK44" s="1" t="str">
        <f t="shared" si="5"/>
        <v xml:space="preserve">1. Disposición adecuada de residuos RAEES 
2. Aplicación de programa de gestión integral de residuos sólidos 
3. </v>
      </c>
    </row>
    <row r="45" spans="1:37" ht="98" x14ac:dyDescent="0.2">
      <c r="A45" s="117">
        <f t="shared" si="4"/>
        <v>4</v>
      </c>
      <c r="B45" s="11" t="s">
        <v>916</v>
      </c>
      <c r="C45" s="9" t="s">
        <v>997</v>
      </c>
      <c r="D45" s="6" t="s">
        <v>12</v>
      </c>
      <c r="E45" s="6" t="s">
        <v>6</v>
      </c>
      <c r="F45" s="10" t="s">
        <v>5</v>
      </c>
      <c r="G45" s="7" t="s">
        <v>998</v>
      </c>
      <c r="H45" s="6" t="s">
        <v>4</v>
      </c>
      <c r="I45" s="6" t="s">
        <v>968</v>
      </c>
      <c r="J45" s="5" t="s">
        <v>3</v>
      </c>
      <c r="K45" s="5" t="s">
        <v>25</v>
      </c>
      <c r="L45" s="4">
        <v>85</v>
      </c>
      <c r="M45" s="9"/>
      <c r="N45" s="6"/>
      <c r="O45" s="6"/>
      <c r="P45" s="8"/>
      <c r="Q45" s="7"/>
      <c r="R45" s="6"/>
      <c r="S45" s="6"/>
      <c r="T45" s="5"/>
      <c r="U45" s="5"/>
      <c r="V45" s="4" t="s">
        <v>1</v>
      </c>
      <c r="W45" s="9"/>
      <c r="X45" s="6"/>
      <c r="Y45" s="6"/>
      <c r="Z45" s="8"/>
      <c r="AA45" s="7"/>
      <c r="AB45" s="6"/>
      <c r="AC45" s="6"/>
      <c r="AD45" s="5"/>
      <c r="AE45" s="5"/>
      <c r="AF45" s="4" t="s">
        <v>1</v>
      </c>
      <c r="AG45" s="3">
        <v>85</v>
      </c>
      <c r="AH45" s="2" t="s">
        <v>7</v>
      </c>
      <c r="AK45" s="1" t="str">
        <f t="shared" si="5"/>
        <v xml:space="preserve">1. Seguimiento a compras y servicios  
2.  
3. </v>
      </c>
    </row>
    <row r="46" spans="1:37" ht="98" x14ac:dyDescent="0.2">
      <c r="A46" s="117">
        <f t="shared" si="4"/>
        <v>3</v>
      </c>
      <c r="B46" s="11" t="s">
        <v>920</v>
      </c>
      <c r="C46" s="9" t="s">
        <v>999</v>
      </c>
      <c r="D46" s="6" t="s">
        <v>936</v>
      </c>
      <c r="E46" s="6" t="s">
        <v>6</v>
      </c>
      <c r="F46" s="10" t="s">
        <v>28</v>
      </c>
      <c r="G46" s="7"/>
      <c r="H46" s="6" t="s">
        <v>4</v>
      </c>
      <c r="I46" s="6" t="s">
        <v>1000</v>
      </c>
      <c r="J46" s="5" t="s">
        <v>3</v>
      </c>
      <c r="K46" s="5" t="s">
        <v>25</v>
      </c>
      <c r="L46" s="4">
        <v>75</v>
      </c>
      <c r="M46" s="9"/>
      <c r="N46" s="6"/>
      <c r="O46" s="6"/>
      <c r="P46" s="8"/>
      <c r="Q46" s="7"/>
      <c r="R46" s="6"/>
      <c r="S46" s="6"/>
      <c r="T46" s="5"/>
      <c r="U46" s="5"/>
      <c r="V46" s="4" t="s">
        <v>1</v>
      </c>
      <c r="W46" s="9"/>
      <c r="X46" s="6"/>
      <c r="Y46" s="6"/>
      <c r="Z46" s="8"/>
      <c r="AA46" s="7"/>
      <c r="AB46" s="6"/>
      <c r="AC46" s="6"/>
      <c r="AD46" s="5"/>
      <c r="AE46" s="5"/>
      <c r="AF46" s="4" t="s">
        <v>1</v>
      </c>
      <c r="AG46" s="3">
        <v>75</v>
      </c>
      <c r="AH46" s="2" t="s">
        <v>0</v>
      </c>
      <c r="AK46" s="1" t="str">
        <f t="shared" si="5"/>
        <v xml:space="preserve">1. Monitoreo de actividades  
2.  
3. </v>
      </c>
    </row>
    <row r="47" spans="1:37" ht="84" x14ac:dyDescent="0.2">
      <c r="A47" s="117">
        <f t="shared" si="4"/>
        <v>2</v>
      </c>
      <c r="B47" s="11" t="s">
        <v>926</v>
      </c>
      <c r="C47" s="9" t="s">
        <v>1001</v>
      </c>
      <c r="D47" s="6" t="s">
        <v>978</v>
      </c>
      <c r="E47" s="6" t="s">
        <v>6</v>
      </c>
      <c r="F47" s="10" t="s">
        <v>5</v>
      </c>
      <c r="G47" s="7" t="s">
        <v>1002</v>
      </c>
      <c r="H47" s="6" t="s">
        <v>4</v>
      </c>
      <c r="I47" s="6" t="s">
        <v>940</v>
      </c>
      <c r="J47" s="5" t="s">
        <v>3</v>
      </c>
      <c r="K47" s="5" t="s">
        <v>25</v>
      </c>
      <c r="L47" s="4">
        <v>75</v>
      </c>
      <c r="M47" s="9"/>
      <c r="N47" s="6"/>
      <c r="O47" s="6"/>
      <c r="P47" s="8"/>
      <c r="Q47" s="7"/>
      <c r="R47" s="6"/>
      <c r="S47" s="6"/>
      <c r="T47" s="5"/>
      <c r="U47" s="5"/>
      <c r="V47" s="4" t="s">
        <v>1</v>
      </c>
      <c r="W47" s="9"/>
      <c r="X47" s="6"/>
      <c r="Y47" s="6"/>
      <c r="Z47" s="8"/>
      <c r="AA47" s="7"/>
      <c r="AB47" s="6"/>
      <c r="AC47" s="6"/>
      <c r="AD47" s="5"/>
      <c r="AE47" s="5"/>
      <c r="AF47" s="4" t="s">
        <v>1</v>
      </c>
      <c r="AG47" s="3">
        <v>75</v>
      </c>
      <c r="AH47" s="2" t="s">
        <v>0</v>
      </c>
      <c r="AK47" s="1" t="str">
        <f t="shared" si="5"/>
        <v xml:space="preserve">1. Disposición adecuada de residuos especiales 
2.  
3. </v>
      </c>
    </row>
    <row r="48" spans="1:37" ht="98" x14ac:dyDescent="0.2">
      <c r="A48" s="117">
        <v>1</v>
      </c>
      <c r="B48" s="11" t="s">
        <v>930</v>
      </c>
      <c r="C48" s="9" t="s">
        <v>1003</v>
      </c>
      <c r="D48" s="6" t="s">
        <v>936</v>
      </c>
      <c r="E48" s="6" t="s">
        <v>6</v>
      </c>
      <c r="F48" s="10" t="s">
        <v>28</v>
      </c>
      <c r="G48" s="7"/>
      <c r="H48" s="6" t="s">
        <v>4</v>
      </c>
      <c r="I48" s="6" t="s">
        <v>1000</v>
      </c>
      <c r="J48" s="5" t="s">
        <v>3</v>
      </c>
      <c r="K48" s="5" t="s">
        <v>25</v>
      </c>
      <c r="L48" s="4">
        <v>75</v>
      </c>
      <c r="M48" s="9"/>
      <c r="N48" s="6"/>
      <c r="O48" s="6"/>
      <c r="P48" s="8"/>
      <c r="Q48" s="7"/>
      <c r="R48" s="6"/>
      <c r="S48" s="6"/>
      <c r="T48" s="5"/>
      <c r="U48" s="5"/>
      <c r="V48" s="4" t="s">
        <v>1</v>
      </c>
      <c r="W48" s="9"/>
      <c r="X48" s="6"/>
      <c r="Y48" s="6"/>
      <c r="Z48" s="8"/>
      <c r="AA48" s="7"/>
      <c r="AB48" s="6"/>
      <c r="AC48" s="6"/>
      <c r="AD48" s="5"/>
      <c r="AE48" s="5"/>
      <c r="AF48" s="4" t="s">
        <v>1</v>
      </c>
      <c r="AG48" s="3">
        <v>75</v>
      </c>
      <c r="AH48" s="2" t="s">
        <v>0</v>
      </c>
      <c r="AK48" s="1" t="str">
        <f t="shared" si="5"/>
        <v xml:space="preserve">1. Monitorieo de consumo durante los trabajos  
2.  
3. </v>
      </c>
    </row>
    <row r="49" spans="1:37" ht="224" x14ac:dyDescent="0.2">
      <c r="A49" s="12">
        <f>A50+1</f>
        <v>31</v>
      </c>
      <c r="B49" s="11" t="s">
        <v>566</v>
      </c>
      <c r="C49" s="9" t="s">
        <v>578</v>
      </c>
      <c r="D49" s="6" t="s">
        <v>12</v>
      </c>
      <c r="E49" s="6" t="s">
        <v>6</v>
      </c>
      <c r="F49" s="10" t="s">
        <v>5</v>
      </c>
      <c r="G49" s="7" t="s">
        <v>579</v>
      </c>
      <c r="H49" s="6" t="s">
        <v>4</v>
      </c>
      <c r="I49" s="6" t="s">
        <v>580</v>
      </c>
      <c r="J49" s="5" t="s">
        <v>9</v>
      </c>
      <c r="K49" s="5" t="s">
        <v>25</v>
      </c>
      <c r="L49" s="4">
        <v>90</v>
      </c>
      <c r="M49" s="9" t="s">
        <v>581</v>
      </c>
      <c r="N49" s="6" t="s">
        <v>12</v>
      </c>
      <c r="O49" s="6" t="s">
        <v>6</v>
      </c>
      <c r="P49" s="8" t="s">
        <v>5</v>
      </c>
      <c r="Q49" s="7" t="s">
        <v>582</v>
      </c>
      <c r="R49" s="6" t="s">
        <v>4</v>
      </c>
      <c r="S49" s="6" t="s">
        <v>583</v>
      </c>
      <c r="T49" s="5" t="s">
        <v>9</v>
      </c>
      <c r="U49" s="5" t="s">
        <v>25</v>
      </c>
      <c r="V49" s="4">
        <v>90</v>
      </c>
      <c r="W49" s="9"/>
      <c r="X49" s="6"/>
      <c r="Y49" s="6"/>
      <c r="Z49" s="8"/>
      <c r="AA49" s="7"/>
      <c r="AB49" s="6"/>
      <c r="AC49" s="6"/>
      <c r="AD49" s="5"/>
      <c r="AE49" s="5"/>
      <c r="AF49" s="4" t="s">
        <v>1</v>
      </c>
      <c r="AG49" s="3">
        <v>90</v>
      </c>
      <c r="AH49" s="2" t="s">
        <v>7</v>
      </c>
      <c r="AK49" s="1" t="str">
        <f t="shared" ref="AK49:AK79" si="6">"1. "&amp;C49&amp;" 
2. "&amp;M49&amp;" 
3. "&amp;W49</f>
        <v xml:space="preserve">1. El contador mensualmente, con el fin de validar la información y firmar. Verifica que toda la información de los formularios sea coherente con la registrada en las bases de datos. En caso de encontrar algún error se hace la devolución física o electrónica al profesional que genero el formulario para subsanar y posteriormente presentarlo. Evidencias: Formulario presentado. 
2. El responsable designado mensualmente, realiza presentación y pago oportuno de las obligaciones tributarias. Verifica el cumplimiento de las fechas establecidas en el cronograma teniendo en cuenta el calendario tributario de la vigencia. En caso de encontrar inconsistencias en el cumplimiento del cronograma, se  genera una alerta por correo al contador del área financiera para que proceda con el cumplimiento del cronograma. Evidencias: Relacion de las declaraciones presentadas 
3. </v>
      </c>
    </row>
    <row r="50" spans="1:37" ht="182" x14ac:dyDescent="0.2">
      <c r="A50" s="12">
        <f t="shared" ref="A50:A52" si="7">A51+1</f>
        <v>30</v>
      </c>
      <c r="B50" s="11" t="s">
        <v>572</v>
      </c>
      <c r="C50" s="9" t="s">
        <v>1259</v>
      </c>
      <c r="D50" s="6" t="s">
        <v>12</v>
      </c>
      <c r="E50" s="6" t="s">
        <v>6</v>
      </c>
      <c r="F50" s="10" t="s">
        <v>28</v>
      </c>
      <c r="G50" s="7" t="s">
        <v>584</v>
      </c>
      <c r="H50" s="6" t="s">
        <v>4</v>
      </c>
      <c r="I50" s="6" t="s">
        <v>585</v>
      </c>
      <c r="J50" s="5" t="s">
        <v>3</v>
      </c>
      <c r="K50" s="5" t="s">
        <v>25</v>
      </c>
      <c r="L50" s="4">
        <v>80</v>
      </c>
      <c r="M50" s="9" t="s">
        <v>1260</v>
      </c>
      <c r="N50" s="6" t="s">
        <v>12</v>
      </c>
      <c r="O50" s="6" t="s">
        <v>6</v>
      </c>
      <c r="P50" s="8" t="s">
        <v>5</v>
      </c>
      <c r="Q50" s="7" t="s">
        <v>586</v>
      </c>
      <c r="R50" s="6" t="s">
        <v>4</v>
      </c>
      <c r="S50" s="6" t="s">
        <v>580</v>
      </c>
      <c r="T50" s="5" t="s">
        <v>9</v>
      </c>
      <c r="U50" s="5" t="s">
        <v>25</v>
      </c>
      <c r="V50" s="4">
        <v>90</v>
      </c>
      <c r="W50" s="9"/>
      <c r="X50" s="6"/>
      <c r="Y50" s="6"/>
      <c r="Z50" s="8"/>
      <c r="AA50" s="7"/>
      <c r="AB50" s="6"/>
      <c r="AC50" s="6"/>
      <c r="AD50" s="5"/>
      <c r="AE50" s="5"/>
      <c r="AF50" s="4" t="s">
        <v>1</v>
      </c>
      <c r="AG50" s="3">
        <v>85</v>
      </c>
      <c r="AH50" s="2" t="s">
        <v>7</v>
      </c>
      <c r="AK50" s="1" t="str">
        <f t="shared" si="6"/>
        <v xml:space="preserve">1. Los profesionales designados trimestralmente, revisan que la información suministrada por las areas sea veridicada, concilian la información financiera con las diferentes áreas proveedoras de la información. En caso de encontrar alguna diferencia, se envia correo electronico solicitando aclaración del tema. Evidencias: Correos solicitando subsanar las diferencias presentadas cuando sean necesarios 
2. El contador trimestralmente, verifica, revisa y aprueba las conciliaciones realizadas con las áreas. En caso de inconsistencia se envía correo electrónico al Profesional que realizó la conciliación informando el ajuste pertinente. Evidencias: Conciliación o actas. 
3. </v>
      </c>
    </row>
    <row r="51" spans="1:37" ht="224" x14ac:dyDescent="0.2">
      <c r="A51" s="12">
        <f t="shared" si="7"/>
        <v>29</v>
      </c>
      <c r="B51" s="11" t="s">
        <v>543</v>
      </c>
      <c r="C51" s="9" t="s">
        <v>587</v>
      </c>
      <c r="D51" s="6" t="s">
        <v>12</v>
      </c>
      <c r="E51" s="6" t="s">
        <v>6</v>
      </c>
      <c r="F51" s="10" t="s">
        <v>5</v>
      </c>
      <c r="G51" s="7" t="s">
        <v>588</v>
      </c>
      <c r="H51" s="6" t="s">
        <v>4</v>
      </c>
      <c r="I51" s="6" t="s">
        <v>589</v>
      </c>
      <c r="J51" s="5" t="s">
        <v>9</v>
      </c>
      <c r="K51" s="5" t="s">
        <v>8</v>
      </c>
      <c r="L51" s="4">
        <v>95</v>
      </c>
      <c r="M51" s="9"/>
      <c r="N51" s="6"/>
      <c r="O51" s="6"/>
      <c r="P51" s="8"/>
      <c r="Q51" s="7"/>
      <c r="R51" s="6"/>
      <c r="S51" s="6"/>
      <c r="T51" s="5"/>
      <c r="U51" s="5"/>
      <c r="V51" s="4" t="s">
        <v>1</v>
      </c>
      <c r="W51" s="9"/>
      <c r="X51" s="6"/>
      <c r="Y51" s="6"/>
      <c r="Z51" s="8"/>
      <c r="AA51" s="7"/>
      <c r="AB51" s="6"/>
      <c r="AC51" s="6"/>
      <c r="AD51" s="5"/>
      <c r="AE51" s="5"/>
      <c r="AF51" s="4" t="s">
        <v>1</v>
      </c>
      <c r="AG51" s="3">
        <v>95</v>
      </c>
      <c r="AH51" s="2" t="s">
        <v>7</v>
      </c>
      <c r="AK51" s="1" t="str">
        <f t="shared" si="6"/>
        <v xml:space="preserve">1. Cada vez que se requiera, el comité estructurador y evaluador (Técnica, Jurídica y Financiera) verifica los criterios establecidos en el pliego de condiciones o su equivalente de conformidad a la modalidad de contratación, con el fin de comparar y evaluar de forma objetiva las propuestas presentadas dentro del proceso de selección, cuyo resultado queda registrado en un informe que da cuenta de la oferta más favorable. Si hay observaciones dicho comité las atiende y las publica en el SECOP.  
2.  
3. </v>
      </c>
    </row>
    <row r="52" spans="1:37" ht="196" x14ac:dyDescent="0.2">
      <c r="A52" s="12">
        <f t="shared" si="7"/>
        <v>28</v>
      </c>
      <c r="B52" s="11" t="s">
        <v>550</v>
      </c>
      <c r="C52" s="9" t="s">
        <v>590</v>
      </c>
      <c r="D52" s="6" t="s">
        <v>12</v>
      </c>
      <c r="E52" s="6" t="s">
        <v>6</v>
      </c>
      <c r="F52" s="10" t="s">
        <v>5</v>
      </c>
      <c r="G52" s="7" t="s">
        <v>591</v>
      </c>
      <c r="H52" s="6" t="s">
        <v>4</v>
      </c>
      <c r="I52" s="6" t="s">
        <v>592</v>
      </c>
      <c r="J52" s="5" t="s">
        <v>9</v>
      </c>
      <c r="K52" s="5" t="s">
        <v>2</v>
      </c>
      <c r="L52" s="4">
        <v>90</v>
      </c>
      <c r="M52" s="9"/>
      <c r="N52" s="6"/>
      <c r="O52" s="6"/>
      <c r="P52" s="8"/>
      <c r="Q52" s="7"/>
      <c r="R52" s="6"/>
      <c r="S52" s="6"/>
      <c r="T52" s="5"/>
      <c r="U52" s="5"/>
      <c r="V52" s="4" t="s">
        <v>1</v>
      </c>
      <c r="W52" s="9"/>
      <c r="X52" s="6"/>
      <c r="Y52" s="6"/>
      <c r="Z52" s="8"/>
      <c r="AA52" s="7"/>
      <c r="AB52" s="6"/>
      <c r="AC52" s="6"/>
      <c r="AD52" s="5"/>
      <c r="AE52" s="5"/>
      <c r="AF52" s="4" t="s">
        <v>1</v>
      </c>
      <c r="AG52" s="3">
        <v>90</v>
      </c>
      <c r="AH52" s="2" t="s">
        <v>7</v>
      </c>
      <c r="AK52" s="1" t="str">
        <f t="shared" si="6"/>
        <v xml:space="preserve">1. El profesional encargado del archivo de Gestión en la Vicepresidencia de Gestión Contractual, diligencia el formato de préstamo o consulta de documentos cada vez que algún usuario requiera de la consulta de la información documental del expediente contractual, con el fin de evitar su pérdida. Si hay observaciones se insta al usuario que requirió el documento para que sea devuelto de manera inmediata. 
2.  
3. </v>
      </c>
    </row>
    <row r="53" spans="1:37" ht="224" x14ac:dyDescent="0.2">
      <c r="A53" s="12">
        <f>A54+1</f>
        <v>27</v>
      </c>
      <c r="B53" s="11" t="s">
        <v>555</v>
      </c>
      <c r="C53" s="9" t="s">
        <v>593</v>
      </c>
      <c r="D53" s="6" t="s">
        <v>12</v>
      </c>
      <c r="E53" s="6" t="s">
        <v>6</v>
      </c>
      <c r="F53" s="10" t="s">
        <v>5</v>
      </c>
      <c r="G53" s="7" t="s">
        <v>588</v>
      </c>
      <c r="H53" s="6" t="s">
        <v>4</v>
      </c>
      <c r="I53" s="6" t="s">
        <v>594</v>
      </c>
      <c r="J53" s="5" t="s">
        <v>9</v>
      </c>
      <c r="K53" s="5" t="s">
        <v>8</v>
      </c>
      <c r="L53" s="4">
        <v>95</v>
      </c>
      <c r="M53" s="9"/>
      <c r="N53" s="6"/>
      <c r="O53" s="6"/>
      <c r="P53" s="8"/>
      <c r="Q53" s="7"/>
      <c r="R53" s="6"/>
      <c r="S53" s="6"/>
      <c r="T53" s="5"/>
      <c r="U53" s="5"/>
      <c r="V53" s="4" t="s">
        <v>1</v>
      </c>
      <c r="W53" s="9"/>
      <c r="X53" s="6"/>
      <c r="Y53" s="6"/>
      <c r="Z53" s="8"/>
      <c r="AA53" s="7"/>
      <c r="AB53" s="6"/>
      <c r="AC53" s="6"/>
      <c r="AD53" s="5"/>
      <c r="AE53" s="5"/>
      <c r="AF53" s="4" t="s">
        <v>1</v>
      </c>
      <c r="AG53" s="3">
        <v>95</v>
      </c>
      <c r="AH53" s="2" t="s">
        <v>7</v>
      </c>
      <c r="AK53" s="1" t="str">
        <f t="shared" si="6"/>
        <v xml:space="preserve">1. Cada vez que se requiera, el comité estructurador y evaluador (Técnica, Jurídica y Financiera) verifica los criterios establecidos en el pliego de condiciones o su equivalente de conformidad a la modalidad de contratación, con el fin de comparar y evaluar de forma objetiva las propuestas presentadas dentro del proceso de selección, cuyo resultado queda registrado en un informe que da cuenta de la oferta más favorable. Si hay observaciones dicho comité las atiende y las publica en el SECOP. 
2.  
3. </v>
      </c>
    </row>
    <row r="54" spans="1:37" ht="293" x14ac:dyDescent="0.2">
      <c r="A54" s="12">
        <f t="shared" ref="A54:A78" si="8">A55+1</f>
        <v>26</v>
      </c>
      <c r="B54" s="11" t="s">
        <v>53</v>
      </c>
      <c r="C54" s="9" t="s">
        <v>52</v>
      </c>
      <c r="D54" s="6" t="s">
        <v>12</v>
      </c>
      <c r="E54" s="6" t="s">
        <v>6</v>
      </c>
      <c r="F54" s="10" t="s">
        <v>5</v>
      </c>
      <c r="G54" s="7" t="s">
        <v>50</v>
      </c>
      <c r="H54" s="6" t="s">
        <v>4</v>
      </c>
      <c r="I54" s="6" t="s">
        <v>49</v>
      </c>
      <c r="J54" s="5" t="s">
        <v>9</v>
      </c>
      <c r="K54" s="5" t="s">
        <v>25</v>
      </c>
      <c r="L54" s="4">
        <v>90</v>
      </c>
      <c r="M54" s="9" t="s">
        <v>51</v>
      </c>
      <c r="N54" s="6" t="s">
        <v>12</v>
      </c>
      <c r="O54" s="6" t="s">
        <v>6</v>
      </c>
      <c r="P54" s="8" t="s">
        <v>5</v>
      </c>
      <c r="Q54" s="7" t="s">
        <v>50</v>
      </c>
      <c r="R54" s="6" t="s">
        <v>4</v>
      </c>
      <c r="S54" s="6" t="s">
        <v>49</v>
      </c>
      <c r="T54" s="5" t="s">
        <v>9</v>
      </c>
      <c r="U54" s="5" t="s">
        <v>25</v>
      </c>
      <c r="V54" s="4">
        <v>90</v>
      </c>
      <c r="W54" s="9"/>
      <c r="X54" s="6"/>
      <c r="Y54" s="6"/>
      <c r="Z54" s="8"/>
      <c r="AA54" s="7"/>
      <c r="AB54" s="6"/>
      <c r="AC54" s="6"/>
      <c r="AD54" s="5"/>
      <c r="AE54" s="5"/>
      <c r="AF54" s="4" t="s">
        <v>1</v>
      </c>
      <c r="AG54" s="3">
        <v>90</v>
      </c>
      <c r="AH54" s="2" t="s">
        <v>7</v>
      </c>
      <c r="AK54" s="1" t="str">
        <f t="shared" si="6"/>
        <v xml:space="preserve">1. Los profesionales designados de la Vicepresidencia de Gestión Contractual, cada vez que se requiera para todos los procesos, realizan la verificación de las evaluaciones de los Comités estructuradores y evaluadores de los procesos, con el fin de que se cumplan con el lleno de los requisitos exigidos. En caso de cumplir con los requisitos continua con el proceso, en caso de no cumplimiento se hacen las observaciones por medio de reuniones o socializaciones respectivas con los integrantes de los comités, para hacer las correcciones respectivas, previa publicación en el SECOP II. Evidencia Publicaciones del SECOP II 
2. Cada vez que se requiera, los profesionales del comité estructurador y verificador, someteran a consideración los Procesos de Contratación ante el Comité de Contratación de la ADR, con el fin de aprobar la conveniencia y viabilidad de adelantarlos. Si hay observaciones por parte del Comité de Contratación,el comite estructurador y verificador realiza los respectivos ajustes para subsanarlas dentro de los términos de ley y las respuestas son públicadas en el Portal de Contratación SECOP II. Evidencia Publicaciones del SECOP II. 
3. </v>
      </c>
    </row>
    <row r="55" spans="1:37" ht="289" x14ac:dyDescent="0.2">
      <c r="A55" s="12">
        <f t="shared" si="8"/>
        <v>25</v>
      </c>
      <c r="B55" s="11" t="s">
        <v>154</v>
      </c>
      <c r="C55" s="9" t="s">
        <v>1261</v>
      </c>
      <c r="D55" s="6" t="s">
        <v>12</v>
      </c>
      <c r="E55" s="6" t="s">
        <v>6</v>
      </c>
      <c r="F55" s="10" t="s">
        <v>5</v>
      </c>
      <c r="G55" s="7" t="s">
        <v>153</v>
      </c>
      <c r="H55" s="6" t="s">
        <v>4</v>
      </c>
      <c r="I55" s="6" t="s">
        <v>151</v>
      </c>
      <c r="J55" s="5" t="s">
        <v>9</v>
      </c>
      <c r="K55" s="5" t="s">
        <v>25</v>
      </c>
      <c r="L55" s="4">
        <v>90</v>
      </c>
      <c r="M55" s="9" t="s">
        <v>1262</v>
      </c>
      <c r="N55" s="6" t="s">
        <v>12</v>
      </c>
      <c r="O55" s="6" t="s">
        <v>6</v>
      </c>
      <c r="P55" s="8" t="s">
        <v>5</v>
      </c>
      <c r="Q55" s="7" t="s">
        <v>152</v>
      </c>
      <c r="R55" s="6" t="s">
        <v>4</v>
      </c>
      <c r="S55" s="6" t="s">
        <v>151</v>
      </c>
      <c r="T55" s="5" t="s">
        <v>9</v>
      </c>
      <c r="U55" s="5" t="s">
        <v>25</v>
      </c>
      <c r="V55" s="4">
        <v>90</v>
      </c>
      <c r="W55" s="9"/>
      <c r="X55" s="6"/>
      <c r="Y55" s="6"/>
      <c r="Z55" s="8"/>
      <c r="AA55" s="7"/>
      <c r="AB55" s="6"/>
      <c r="AC55" s="6"/>
      <c r="AD55" s="5"/>
      <c r="AE55" s="5"/>
      <c r="AF55" s="4" t="s">
        <v>1</v>
      </c>
      <c r="AG55" s="3">
        <v>90</v>
      </c>
      <c r="AH55" s="2" t="s">
        <v>7</v>
      </c>
      <c r="AK55" s="1" t="str">
        <f t="shared" si="6"/>
        <v xml:space="preserve">1. Los profesionales de central de cuentas registran en base de datos de Excel denominada "CONTROL DE RADICACION" la información correspondiente a la solicitud de pago recibida a través de Orfeo,  una vez revisada y que cumpla con los requsitos para pago se procede a la  liquidación la cual se realiza para cada contrato en un archivo de Excel que contiene el historial de las liquidaciones por números de pago y periodos  de tal manera que se pueda validar y evidenciar  alguna  duplicidad , si llega a existir doble radicación para pago se realiza la correspondiente devolución por ORFEO. Evidencias: historial base de datos Excel y ORFEO. 
2. Los profesionales designados del área financiera tesorería validaran que no existan órdenes de pago que generen doble pago a un contratista, para lo cual, se genera diariamente un listado de Klic con las órdenes de pago generadas en el día  y se cruza con el listado de órdenes de pago generada por el SIIF  utilizando las funciones de cuce de información en Excel se valida que no existan diferencias en los valores y números de obligación,  Si se encuentra alguna diferencia se confirmara y se procederá a anular la orden de pago doble si es procedente. Evidencias: listado de Klic y listado de ordenes de pago SIIF. 
3. </v>
      </c>
    </row>
    <row r="56" spans="1:37" ht="371" x14ac:dyDescent="0.2">
      <c r="A56" s="12">
        <f t="shared" si="8"/>
        <v>24</v>
      </c>
      <c r="B56" s="11" t="s">
        <v>150</v>
      </c>
      <c r="C56" s="9" t="s">
        <v>1263</v>
      </c>
      <c r="D56" s="6" t="s">
        <v>12</v>
      </c>
      <c r="E56" s="6" t="s">
        <v>6</v>
      </c>
      <c r="F56" s="10" t="s">
        <v>5</v>
      </c>
      <c r="G56" s="7" t="s">
        <v>149</v>
      </c>
      <c r="H56" s="6" t="s">
        <v>4</v>
      </c>
      <c r="I56" s="6" t="s">
        <v>148</v>
      </c>
      <c r="J56" s="5" t="s">
        <v>9</v>
      </c>
      <c r="K56" s="5" t="s">
        <v>25</v>
      </c>
      <c r="L56" s="4">
        <v>90</v>
      </c>
      <c r="M56" s="9" t="s">
        <v>1264</v>
      </c>
      <c r="N56" s="6" t="s">
        <v>12</v>
      </c>
      <c r="O56" s="6" t="s">
        <v>6</v>
      </c>
      <c r="P56" s="8" t="s">
        <v>5</v>
      </c>
      <c r="Q56" s="7" t="s">
        <v>147</v>
      </c>
      <c r="R56" s="6" t="s">
        <v>4</v>
      </c>
      <c r="S56" s="6" t="s">
        <v>146</v>
      </c>
      <c r="T56" s="5" t="s">
        <v>9</v>
      </c>
      <c r="U56" s="5" t="s">
        <v>25</v>
      </c>
      <c r="V56" s="4">
        <v>90</v>
      </c>
      <c r="W56" s="9"/>
      <c r="X56" s="6"/>
      <c r="Y56" s="6"/>
      <c r="Z56" s="8"/>
      <c r="AA56" s="7"/>
      <c r="AB56" s="6"/>
      <c r="AC56" s="6"/>
      <c r="AD56" s="5"/>
      <c r="AE56" s="5"/>
      <c r="AF56" s="4" t="s">
        <v>1</v>
      </c>
      <c r="AG56" s="3">
        <v>90</v>
      </c>
      <c r="AH56" s="2" t="s">
        <v>7</v>
      </c>
      <c r="AK56" s="1" t="str">
        <f t="shared" si="6"/>
        <v xml:space="preserve">1. Una vez realizada la asesoría por los canales presencial y telefónico, el colaborador que realiza la atención consulta al ciudadano si quiere responder de manera inmediata una encuesta de 3 preguntas sobre la percepción de la atención, con el propósito de evaluar la calidad de la orientación y/o asesoría recibida, información que se registra en el aplicativo de registro de asesorias al ciudadano; posteriormente, el profesional designado desde el nivel central exporta la información de las atenciones registradas en la herramienta para su respectivo analisis; en caso de evidenciar insatisfacción del ciudadano, se realiza contacto de forma telefónica al ciudadano para ampliar la información y poder tomar las acciones del caso con el servidor público y/o contratista que dio la asesoría. Evidencia: Estadísticas mensuales ingresadas en el Registro de Ciudadanos  
2. El Servidor público y/o contratista responsable en la sede central, semestralmente coordina sesiones de conocimiento con las áreas misionales, teniendo como propósito fortalecer las competencias del equipo que realiza la asesoría y/u orientación a los ciudadanos sobre la oferta institucional, tanto en la sede central como en las UTT´s. En caso de detectar debilidades en el conocimiento se solicita capacitación adicional a la dependencia misional responsable. Evidencia: Listas de asistencia.  
3. </v>
      </c>
    </row>
    <row r="57" spans="1:37" ht="182" x14ac:dyDescent="0.2">
      <c r="A57" s="12">
        <f t="shared" si="8"/>
        <v>23</v>
      </c>
      <c r="B57" s="11" t="s">
        <v>145</v>
      </c>
      <c r="C57" s="9" t="s">
        <v>144</v>
      </c>
      <c r="D57" s="6" t="s">
        <v>12</v>
      </c>
      <c r="E57" s="6" t="s">
        <v>6</v>
      </c>
      <c r="F57" s="10" t="s">
        <v>5</v>
      </c>
      <c r="G57" s="7" t="s">
        <v>143</v>
      </c>
      <c r="H57" s="6" t="s">
        <v>4</v>
      </c>
      <c r="I57" s="6" t="s">
        <v>142</v>
      </c>
      <c r="J57" s="5" t="s">
        <v>9</v>
      </c>
      <c r="K57" s="5" t="s">
        <v>25</v>
      </c>
      <c r="L57" s="4">
        <v>90</v>
      </c>
      <c r="M57" s="9"/>
      <c r="N57" s="6"/>
      <c r="O57" s="6"/>
      <c r="P57" s="8"/>
      <c r="Q57" s="7"/>
      <c r="R57" s="6"/>
      <c r="S57" s="6"/>
      <c r="T57" s="5"/>
      <c r="U57" s="5"/>
      <c r="V57" s="4" t="s">
        <v>1</v>
      </c>
      <c r="W57" s="9"/>
      <c r="X57" s="6"/>
      <c r="Y57" s="6"/>
      <c r="Z57" s="8"/>
      <c r="AA57" s="7"/>
      <c r="AB57" s="6"/>
      <c r="AC57" s="6"/>
      <c r="AD57" s="5"/>
      <c r="AE57" s="5"/>
      <c r="AF57" s="4" t="s">
        <v>1</v>
      </c>
      <c r="AG57" s="3">
        <v>90</v>
      </c>
      <c r="AH57" s="2" t="s">
        <v>7</v>
      </c>
      <c r="AK57" s="1" t="str">
        <f t="shared" si="6"/>
        <v xml:space="preserve">1. Cada vez que se genere una transferencia de documentación al Archivo central, el personal designado de Gestión Documental realiza la verificación conforme al inventario documental (FUID) al momento de la recepción para su ingreso al archivo central, con el fin que cumpla con las condiciones archivísticas. Si se presenta inconsistencias se solicita la corrección inmediata. La evidencia es: Acta de transferencia. 
2.  
3. </v>
      </c>
    </row>
    <row r="58" spans="1:37" ht="332" x14ac:dyDescent="0.2">
      <c r="A58" s="12">
        <f t="shared" si="8"/>
        <v>22</v>
      </c>
      <c r="B58" s="11" t="s">
        <v>141</v>
      </c>
      <c r="C58" s="9" t="s">
        <v>140</v>
      </c>
      <c r="D58" s="6" t="s">
        <v>12</v>
      </c>
      <c r="E58" s="6" t="s">
        <v>6</v>
      </c>
      <c r="F58" s="10" t="s">
        <v>5</v>
      </c>
      <c r="G58" s="7" t="s">
        <v>139</v>
      </c>
      <c r="H58" s="6" t="s">
        <v>4</v>
      </c>
      <c r="I58" s="6" t="s">
        <v>138</v>
      </c>
      <c r="J58" s="5" t="s">
        <v>9</v>
      </c>
      <c r="K58" s="5" t="s">
        <v>25</v>
      </c>
      <c r="L58" s="4">
        <v>90</v>
      </c>
      <c r="M58" s="9" t="s">
        <v>137</v>
      </c>
      <c r="N58" s="6" t="s">
        <v>12</v>
      </c>
      <c r="O58" s="6" t="s">
        <v>6</v>
      </c>
      <c r="P58" s="8" t="s">
        <v>5</v>
      </c>
      <c r="Q58" s="7" t="s">
        <v>136</v>
      </c>
      <c r="R58" s="6" t="s">
        <v>4</v>
      </c>
      <c r="S58" s="6" t="s">
        <v>135</v>
      </c>
      <c r="T58" s="5" t="s">
        <v>3</v>
      </c>
      <c r="U58" s="5" t="s">
        <v>25</v>
      </c>
      <c r="V58" s="4">
        <v>85</v>
      </c>
      <c r="W58" s="9"/>
      <c r="X58" s="6"/>
      <c r="Y58" s="6"/>
      <c r="Z58" s="8"/>
      <c r="AA58" s="7"/>
      <c r="AB58" s="6"/>
      <c r="AC58" s="6"/>
      <c r="AD58" s="5"/>
      <c r="AE58" s="5"/>
      <c r="AF58" s="4" t="s">
        <v>1</v>
      </c>
      <c r="AG58" s="3">
        <v>87.5</v>
      </c>
      <c r="AH58" s="2" t="s">
        <v>7</v>
      </c>
      <c r="AK58" s="1" t="str">
        <f t="shared" si="6"/>
        <v xml:space="preserve">1. Jefe de Control Interno Anualmente,verifica las necesidades de recursos (humanos, económicos, infraestructura, entre otros) requeridos para la ejecución de las actividades a incluirse en el Plan Anual de AuditoríaAplicando los lineamientos del procedimiento de "Planeación anual de Auditoría", en lo que respecta a la definición de unidades auditables y recursos necesarios, con el fin de presentarlo al Comité de Coordinación del Sistema de Control Interno para aprobaciónSi hay observaciones por parte de los integrantes del CCSCI frente al Plan Anual de Auditoría, se procede a ajustar y se presenta nuevamente ante el CCSCI para su debida aprobación. Evidencias: Acta del CCSCI y Plan Anual de Auditoría. 
2. Jefe de Control Interno o su delegado Mensualmente, Realiza seguimiento al cumplimiento del Plan Anual de Auditoria, con el fin de identificar posibles situaciones que afecten su ejecuciónAplicando los lineamientos del procedimiento de "Planeación anual de Auditoría" y de acuerdo con las posibles alertas emitidas por los lideres de auditoria, se verifica la ejecución del plan anual de auditoria.En caso de presentarse posibles situaciones que afecten su ejecución, se modifican los equipos de trabajo para no afectar el cumplimiento del Plan Anual de AuditoriaEvidencias: Seguimiento al Plan Anual de Auditoria Seguimiento al Programa de Trabajo 
3. </v>
      </c>
    </row>
    <row r="59" spans="1:37" ht="397" x14ac:dyDescent="0.2">
      <c r="A59" s="12">
        <f t="shared" si="8"/>
        <v>21</v>
      </c>
      <c r="B59" s="11" t="s">
        <v>134</v>
      </c>
      <c r="C59" s="9" t="s">
        <v>133</v>
      </c>
      <c r="D59" s="6" t="s">
        <v>12</v>
      </c>
      <c r="E59" s="6" t="s">
        <v>6</v>
      </c>
      <c r="F59" s="10" t="s">
        <v>5</v>
      </c>
      <c r="G59" s="7" t="s">
        <v>132</v>
      </c>
      <c r="H59" s="6" t="s">
        <v>4</v>
      </c>
      <c r="I59" s="6" t="s">
        <v>131</v>
      </c>
      <c r="J59" s="5" t="s">
        <v>9</v>
      </c>
      <c r="K59" s="5" t="s">
        <v>25</v>
      </c>
      <c r="L59" s="4">
        <v>90</v>
      </c>
      <c r="M59" s="9" t="s">
        <v>130</v>
      </c>
      <c r="N59" s="6" t="s">
        <v>12</v>
      </c>
      <c r="O59" s="6" t="s">
        <v>6</v>
      </c>
      <c r="P59" s="8" t="s">
        <v>5</v>
      </c>
      <c r="Q59" s="7" t="s">
        <v>129</v>
      </c>
      <c r="R59" s="6" t="s">
        <v>4</v>
      </c>
      <c r="S59" s="6" t="s">
        <v>128</v>
      </c>
      <c r="T59" s="5" t="s">
        <v>9</v>
      </c>
      <c r="U59" s="5" t="s">
        <v>25</v>
      </c>
      <c r="V59" s="4">
        <v>90</v>
      </c>
      <c r="W59" s="9"/>
      <c r="X59" s="6"/>
      <c r="Y59" s="6"/>
      <c r="Z59" s="8"/>
      <c r="AA59" s="7"/>
      <c r="AB59" s="6"/>
      <c r="AC59" s="6"/>
      <c r="AD59" s="5"/>
      <c r="AE59" s="5"/>
      <c r="AF59" s="4" t="s">
        <v>1</v>
      </c>
      <c r="AG59" s="3">
        <v>90</v>
      </c>
      <c r="AH59" s="2" t="s">
        <v>7</v>
      </c>
      <c r="AK59" s="1" t="str">
        <f t="shared" si="6"/>
        <v xml:space="preserve">1. El profesional designado por el Jefe de la Oficina de Control Interno cuando inicia un trabajo de aseguramiento, verifica que la Planeación Específica del trabajo comprenda las actividades relacionadas analizando el entendimiento de la unidad auditada. El profesional designado por el Jefe de la Oficina de Control Interno valida que el entendimiento de la Unidad Auditada a relacionarse en el F-EVI-007 Planeación de Trabajo incluya elementos tales como: evaluación preliminar de riesgos y controles, seguimiento al Plan de Mejoramiento vigente, normatividad aplicable e informes de otros componentes asociados a la unidad a auditar, entre otros; buscando se orienten al objetivo y alcance determinado. En caso de observaciones el supervisor de auditoría solicita los ajustes al F-EVI-007 Planeación de Trabajo y verifica para aprobación del Jefe de la OCI. Evidencias: Formato F-EVI-007 Planeación de Trabajo. 
2. El jefe de la Oficina de Control Interno o quien este designe cada vez que se efectúe una auditoría de aseguramiento, con el fin de conocer la perspectiva de los procesos frente al desarrollo de la auditoría y el desempeño del equipo auditor designado y retroalimentar las posibles mejoras al equipo de trabajo. El profesional designado por el Jefe de la Oficina de Control Interno solicita a la unidad auditada el diligenciamiento del formato de Evaluación de la Actividad de Auditoría Interna, para el análisis del ejercicio de auditoria.  En caso de evidenciar situaciones sobre inadecuado proceder, se realiza  retroalimentación a todo el equipo adscrito a la Oficina de Control Interno y en caso de considerarlo necesario, se realizan las indagaciones correspondientes. Evidencias: F-EVI-017 Evaluación de la actividad de auditoría interna diligenciados. 
3. </v>
      </c>
    </row>
    <row r="60" spans="1:37" ht="332" x14ac:dyDescent="0.2">
      <c r="A60" s="12">
        <f t="shared" si="8"/>
        <v>20</v>
      </c>
      <c r="B60" s="11" t="s">
        <v>127</v>
      </c>
      <c r="C60" s="9" t="s">
        <v>1265</v>
      </c>
      <c r="D60" s="6" t="s">
        <v>12</v>
      </c>
      <c r="E60" s="6" t="s">
        <v>6</v>
      </c>
      <c r="F60" s="10" t="s">
        <v>28</v>
      </c>
      <c r="G60" s="7" t="s">
        <v>126</v>
      </c>
      <c r="H60" s="6" t="s">
        <v>4</v>
      </c>
      <c r="I60" s="6" t="s">
        <v>125</v>
      </c>
      <c r="J60" s="5" t="s">
        <v>3</v>
      </c>
      <c r="K60" s="5" t="s">
        <v>25</v>
      </c>
      <c r="L60" s="4">
        <v>80</v>
      </c>
      <c r="M60" s="9"/>
      <c r="N60" s="6"/>
      <c r="O60" s="6"/>
      <c r="P60" s="8"/>
      <c r="Q60" s="7"/>
      <c r="R60" s="6"/>
      <c r="S60" s="6"/>
      <c r="T60" s="5"/>
      <c r="U60" s="5"/>
      <c r="V60" s="4" t="s">
        <v>1</v>
      </c>
      <c r="W60" s="9"/>
      <c r="X60" s="6"/>
      <c r="Y60" s="6"/>
      <c r="Z60" s="8"/>
      <c r="AA60" s="7"/>
      <c r="AB60" s="6"/>
      <c r="AC60" s="6"/>
      <c r="AD60" s="5"/>
      <c r="AE60" s="5"/>
      <c r="AF60" s="4" t="s">
        <v>1</v>
      </c>
      <c r="AG60" s="3">
        <v>80</v>
      </c>
      <c r="AH60" s="2" t="s">
        <v>0</v>
      </c>
      <c r="AK60" s="1" t="str">
        <f t="shared" si="6"/>
        <v xml:space="preserve">1. El servidor encargado de la administración de las Historias Laborales, realiza seguimiento mensual y emite una alerta mediante correo electrónico a los miembros del Equipo de la Dirección de Talento Humano que tramitan documentacion relacionada con novedades, situaciones administrativas entre otras de funcionarios y ex  para que envíen la relación de documentos que deben anexarse a las historias laborales con el respectivo anexo bien sea en físico y/o digital lo cual se resgistra en una base de datos denominada "F-DOC-003 Entrega de Documentos para incorporación de expedientes" para su trazabilidad. Si no se da cumplimiento al requerimiento, se reitera la solicitud para dejar trazabilidad de la actividad. Evidencia: Correos electrónicos 
2.  
3. </v>
      </c>
    </row>
    <row r="61" spans="1:37" ht="332" x14ac:dyDescent="0.2">
      <c r="A61" s="12">
        <f t="shared" si="8"/>
        <v>19</v>
      </c>
      <c r="B61" s="11" t="s">
        <v>124</v>
      </c>
      <c r="C61" s="9" t="s">
        <v>123</v>
      </c>
      <c r="D61" s="6" t="s">
        <v>12</v>
      </c>
      <c r="E61" s="6" t="s">
        <v>6</v>
      </c>
      <c r="F61" s="10" t="s">
        <v>5</v>
      </c>
      <c r="G61" s="7" t="s">
        <v>122</v>
      </c>
      <c r="H61" s="6" t="s">
        <v>4</v>
      </c>
      <c r="I61" s="6" t="s">
        <v>121</v>
      </c>
      <c r="J61" s="5" t="s">
        <v>9</v>
      </c>
      <c r="K61" s="5" t="s">
        <v>25</v>
      </c>
      <c r="L61" s="4">
        <v>90</v>
      </c>
      <c r="M61" s="9"/>
      <c r="N61" s="6"/>
      <c r="O61" s="6"/>
      <c r="P61" s="8"/>
      <c r="Q61" s="7"/>
      <c r="R61" s="6"/>
      <c r="S61" s="6"/>
      <c r="T61" s="5"/>
      <c r="U61" s="5"/>
      <c r="V61" s="4" t="s">
        <v>1</v>
      </c>
      <c r="W61" s="9"/>
      <c r="X61" s="6"/>
      <c r="Y61" s="6"/>
      <c r="Z61" s="8"/>
      <c r="AA61" s="7"/>
      <c r="AB61" s="6"/>
      <c r="AC61" s="6"/>
      <c r="AD61" s="5"/>
      <c r="AE61" s="5"/>
      <c r="AF61" s="4" t="s">
        <v>1</v>
      </c>
      <c r="AG61" s="3">
        <v>90</v>
      </c>
      <c r="AH61" s="2" t="s">
        <v>7</v>
      </c>
      <c r="AK61" s="1" t="str">
        <f t="shared" si="6"/>
        <v xml:space="preserve">1. El profesional encargado de las afiliaciones a la Administradora de Riesgos Laborales, cada vez que se va a vincular un funcionario, realiza su afiliación como mínimo un día hábil antes de su vinculación, teniendo en cuenta la solicitud realizada por el profesional y/o técnico de situaciones administrativas y remite el soporte del certificado de afiliación del día anterior a la posesión, con el fin de cumplir con el requisito de asegurar al servidor ante la Administradora de Riesgos Laborales. Cuando no se ha enviado el certificado o confirmado la afiliación, el profesional y/o técnico encargado de situaciones administrativas, reiterará la solicitud hasta subsanar y de no ser posible, no se podrá realizar la vinculación del nuevo funcionario. Evidencia: Certificado de ARL 
2.  
3. </v>
      </c>
    </row>
    <row r="62" spans="1:37" ht="280" x14ac:dyDescent="0.2">
      <c r="A62" s="12">
        <f t="shared" si="8"/>
        <v>18</v>
      </c>
      <c r="B62" s="11" t="s">
        <v>120</v>
      </c>
      <c r="C62" s="9" t="s">
        <v>119</v>
      </c>
      <c r="D62" s="6" t="s">
        <v>12</v>
      </c>
      <c r="E62" s="6" t="s">
        <v>6</v>
      </c>
      <c r="F62" s="10" t="s">
        <v>5</v>
      </c>
      <c r="G62" s="7" t="s">
        <v>118</v>
      </c>
      <c r="H62" s="6" t="s">
        <v>4</v>
      </c>
      <c r="I62" s="6" t="s">
        <v>117</v>
      </c>
      <c r="J62" s="5" t="s">
        <v>3</v>
      </c>
      <c r="K62" s="5" t="s">
        <v>25</v>
      </c>
      <c r="L62" s="4">
        <v>85</v>
      </c>
      <c r="M62" s="9"/>
      <c r="N62" s="6"/>
      <c r="O62" s="6"/>
      <c r="P62" s="8"/>
      <c r="Q62" s="7"/>
      <c r="R62" s="6"/>
      <c r="S62" s="6"/>
      <c r="T62" s="5"/>
      <c r="U62" s="5"/>
      <c r="V62" s="4" t="s">
        <v>1</v>
      </c>
      <c r="W62" s="9"/>
      <c r="X62" s="6"/>
      <c r="Y62" s="6"/>
      <c r="Z62" s="8"/>
      <c r="AA62" s="7"/>
      <c r="AB62" s="6"/>
      <c r="AC62" s="6"/>
      <c r="AD62" s="5"/>
      <c r="AE62" s="5"/>
      <c r="AF62" s="4" t="s">
        <v>1</v>
      </c>
      <c r="AG62" s="3">
        <v>85</v>
      </c>
      <c r="AH62" s="2" t="s">
        <v>7</v>
      </c>
      <c r="AK62" s="1" t="str">
        <f t="shared" si="6"/>
        <v xml:space="preserve">1. El Profesional encargado de la Administración de Situaciones Administrativas del personal cada vez que se presente un retiro, realiza el envío y el seguimiento de los formatos (Acta de Entrega y Transferencia y Retención de Conocimiento) requeridos para realizar entrega del cargo, a los servidores que se retiran de la Entidad, con el propósito de mitigar la fuga del conocimiento en los Procesos. Si no se entrega los formatos diligenciados por parte del personal retirado, se informa al Jefe inmediato para que realice la solicitud y reciba el cargo. La Evidencia es: Acta de Entrega y Transferencia y Retención de Conocimiento del personal retirado. 
2.  
3. </v>
      </c>
    </row>
    <row r="63" spans="1:37" ht="98" x14ac:dyDescent="0.2">
      <c r="A63" s="12">
        <f t="shared" si="8"/>
        <v>17</v>
      </c>
      <c r="B63" s="11" t="s">
        <v>116</v>
      </c>
      <c r="C63" s="9" t="s">
        <v>115</v>
      </c>
      <c r="D63" s="6" t="s">
        <v>12</v>
      </c>
      <c r="E63" s="6" t="s">
        <v>6</v>
      </c>
      <c r="F63" s="10" t="s">
        <v>28</v>
      </c>
      <c r="G63" s="7" t="s">
        <v>114</v>
      </c>
      <c r="H63" s="6" t="s">
        <v>4</v>
      </c>
      <c r="I63" s="6" t="s">
        <v>113</v>
      </c>
      <c r="J63" s="5" t="s">
        <v>9</v>
      </c>
      <c r="K63" s="5" t="s">
        <v>2</v>
      </c>
      <c r="L63" s="4">
        <v>85</v>
      </c>
      <c r="M63" s="9"/>
      <c r="N63" s="6"/>
      <c r="O63" s="6"/>
      <c r="P63" s="8"/>
      <c r="Q63" s="7"/>
      <c r="R63" s="6"/>
      <c r="S63" s="6"/>
      <c r="T63" s="5"/>
      <c r="U63" s="5"/>
      <c r="V63" s="4" t="s">
        <v>1</v>
      </c>
      <c r="W63" s="9"/>
      <c r="X63" s="6"/>
      <c r="Y63" s="6"/>
      <c r="Z63" s="8"/>
      <c r="AA63" s="7"/>
      <c r="AB63" s="6"/>
      <c r="AC63" s="6"/>
      <c r="AD63" s="5"/>
      <c r="AE63" s="5"/>
      <c r="AF63" s="4" t="s">
        <v>1</v>
      </c>
      <c r="AG63" s="3">
        <v>85</v>
      </c>
      <c r="AH63" s="2" t="s">
        <v>7</v>
      </c>
      <c r="AK63" s="1" t="str">
        <f t="shared" si="6"/>
        <v xml:space="preserve">1. El profesional designado del proceso de Control Disciplinario Interno trimestralmente revisará los términos dentro de la matriz de seguimiento a los procesos donde se indique la cantidad y el estado actual de los mismos. 
2.  
3. </v>
      </c>
    </row>
    <row r="64" spans="1:37" ht="98" x14ac:dyDescent="0.2">
      <c r="A64" s="12">
        <f t="shared" si="8"/>
        <v>16</v>
      </c>
      <c r="B64" s="11" t="s">
        <v>112</v>
      </c>
      <c r="C64" s="9" t="s">
        <v>111</v>
      </c>
      <c r="D64" s="6" t="s">
        <v>12</v>
      </c>
      <c r="E64" s="6" t="s">
        <v>6</v>
      </c>
      <c r="F64" s="10" t="s">
        <v>5</v>
      </c>
      <c r="G64" s="7" t="s">
        <v>110</v>
      </c>
      <c r="H64" s="6" t="s">
        <v>4</v>
      </c>
      <c r="I64" s="6" t="s">
        <v>109</v>
      </c>
      <c r="J64" s="5" t="s">
        <v>9</v>
      </c>
      <c r="K64" s="5" t="s">
        <v>25</v>
      </c>
      <c r="L64" s="4">
        <v>90</v>
      </c>
      <c r="M64" s="9"/>
      <c r="N64" s="6"/>
      <c r="O64" s="6"/>
      <c r="P64" s="8"/>
      <c r="Q64" s="7"/>
      <c r="R64" s="6"/>
      <c r="S64" s="6"/>
      <c r="T64" s="5"/>
      <c r="U64" s="5"/>
      <c r="V64" s="4" t="s">
        <v>1</v>
      </c>
      <c r="W64" s="9"/>
      <c r="X64" s="6"/>
      <c r="Y64" s="6"/>
      <c r="Z64" s="8"/>
      <c r="AA64" s="7"/>
      <c r="AB64" s="6"/>
      <c r="AC64" s="6"/>
      <c r="AD64" s="5"/>
      <c r="AE64" s="5"/>
      <c r="AF64" s="4" t="s">
        <v>1</v>
      </c>
      <c r="AG64" s="3">
        <v>90</v>
      </c>
      <c r="AH64" s="2" t="s">
        <v>7</v>
      </c>
      <c r="AK64" s="1" t="str">
        <f t="shared" si="6"/>
        <v xml:space="preserve">1. El profesional designado del proceso de Control Disciplinario realizara revisión trimestral de los términos dentro de la matriz de seguimiento a los procesos donde se indique la cantidad y el estado actual de los mismos. 
2.  
3. </v>
      </c>
    </row>
    <row r="65" spans="1:37" ht="306" x14ac:dyDescent="0.2">
      <c r="A65" s="12">
        <f t="shared" si="8"/>
        <v>15</v>
      </c>
      <c r="B65" s="11" t="s">
        <v>108</v>
      </c>
      <c r="C65" s="9" t="s">
        <v>107</v>
      </c>
      <c r="D65" s="6" t="s">
        <v>12</v>
      </c>
      <c r="E65" s="6" t="s">
        <v>6</v>
      </c>
      <c r="F65" s="10" t="s">
        <v>5</v>
      </c>
      <c r="G65" s="7" t="s">
        <v>106</v>
      </c>
      <c r="H65" s="6" t="s">
        <v>4</v>
      </c>
      <c r="I65" s="6" t="s">
        <v>105</v>
      </c>
      <c r="J65" s="5" t="s">
        <v>9</v>
      </c>
      <c r="K65" s="5" t="s">
        <v>25</v>
      </c>
      <c r="L65" s="4">
        <v>90</v>
      </c>
      <c r="M65" s="9"/>
      <c r="N65" s="6"/>
      <c r="O65" s="6"/>
      <c r="P65" s="8"/>
      <c r="Q65" s="7"/>
      <c r="R65" s="6"/>
      <c r="S65" s="6"/>
      <c r="T65" s="5"/>
      <c r="U65" s="5"/>
      <c r="V65" s="4" t="s">
        <v>1</v>
      </c>
      <c r="W65" s="9"/>
      <c r="X65" s="6"/>
      <c r="Y65" s="6"/>
      <c r="Z65" s="8"/>
      <c r="AA65" s="7"/>
      <c r="AB65" s="6"/>
      <c r="AC65" s="6"/>
      <c r="AD65" s="5"/>
      <c r="AE65" s="5"/>
      <c r="AF65" s="4" t="s">
        <v>1</v>
      </c>
      <c r="AG65" s="3">
        <v>90</v>
      </c>
      <c r="AH65" s="2" t="s">
        <v>7</v>
      </c>
      <c r="AK65" s="1" t="str">
        <f t="shared" si="6"/>
        <v xml:space="preserve">1. El servidor público de la Dirección de Talento Humano o contratista asignado y la presidencia de la ADR, cada vez que se va vincular personal para libre nombramiento y remoción y provisionalidad, con el fin de determinar el grado de adecuación del aspirante al cargo, se realiza la verificación de requisitos de formación y experiencia para el empleo, definidos en el Manual de Funciones de la Agencia del candidato, para todas la vacantes a proveer. Si se identifica que un aspirante no cumple con los requisitos, no se realiza el nombramiento. La evidencia es: formato F-GTH-001 Verificación Requisitos Mínimos y Prueba de Análisis de Antecedentes (para todas las vacantes). 
2.  
3. </v>
      </c>
    </row>
    <row r="66" spans="1:37" ht="266" x14ac:dyDescent="0.2">
      <c r="A66" s="12">
        <f t="shared" si="8"/>
        <v>14</v>
      </c>
      <c r="B66" s="11" t="s">
        <v>104</v>
      </c>
      <c r="C66" s="9" t="s">
        <v>103</v>
      </c>
      <c r="D66" s="6" t="s">
        <v>12</v>
      </c>
      <c r="E66" s="6" t="s">
        <v>6</v>
      </c>
      <c r="F66" s="10" t="s">
        <v>5</v>
      </c>
      <c r="G66" s="7" t="s">
        <v>102</v>
      </c>
      <c r="H66" s="6" t="s">
        <v>4</v>
      </c>
      <c r="I66" s="6" t="s">
        <v>99</v>
      </c>
      <c r="J66" s="5" t="s">
        <v>9</v>
      </c>
      <c r="K66" s="5" t="s">
        <v>2</v>
      </c>
      <c r="L66" s="4">
        <v>90</v>
      </c>
      <c r="M66" s="9" t="s">
        <v>101</v>
      </c>
      <c r="N66" s="6" t="s">
        <v>12</v>
      </c>
      <c r="O66" s="6" t="s">
        <v>6</v>
      </c>
      <c r="P66" s="8" t="s">
        <v>5</v>
      </c>
      <c r="Q66" s="7" t="s">
        <v>100</v>
      </c>
      <c r="R66" s="6" t="s">
        <v>4</v>
      </c>
      <c r="S66" s="6" t="s">
        <v>99</v>
      </c>
      <c r="T66" s="5" t="s">
        <v>3</v>
      </c>
      <c r="U66" s="5" t="s">
        <v>8</v>
      </c>
      <c r="V66" s="4">
        <v>90</v>
      </c>
      <c r="W66" s="9"/>
      <c r="X66" s="6"/>
      <c r="Y66" s="6"/>
      <c r="Z66" s="8"/>
      <c r="AA66" s="7"/>
      <c r="AB66" s="6"/>
      <c r="AC66" s="6"/>
      <c r="AD66" s="5"/>
      <c r="AE66" s="5"/>
      <c r="AF66" s="4" t="s">
        <v>1</v>
      </c>
      <c r="AG66" s="3">
        <v>90</v>
      </c>
      <c r="AH66" s="2" t="s">
        <v>7</v>
      </c>
      <c r="AK66" s="1" t="str">
        <f t="shared" si="6"/>
        <v xml:space="preserve">1. El funcionario y/o contratista del equipo de servicio al ciudadano, monitorea mensualmente la información de atenciones a la ciudadanía diligenciada en el aplicativo de registro de atenciones, con el fin de garantizar la calidad de la información brindada. En caso de presentarse una irregularidad en la información, se notifica de inmediato a la Secretaria General, para que se adelanten las acciones del caso. La evidencia es el informe mensual de gestión de llamadas realizadas a los Ciudadanos. 
2. El funcionario y/o contratista del equipo de servicio al ciudadano, realiza seguimiento trimestral a la gestión de las PQRSDF, con el fin de mantener y consolidar la transparencia y el acceso a la información de la Entidad. En caso de presentarse fallas en el Sistema de Gestión Documental que no permita el acceso a la información de los radicados, se elabora el informe trimestral con los archivos del seguimiento mensual, mencionados en el procedimiento PR-PAC-001 y se solicita a Tecnología, el restablecimiento del sistema de Gestión Documental. Evidencia: Informe trimestral publicado. 
3. </v>
      </c>
    </row>
    <row r="67" spans="1:37" ht="266" x14ac:dyDescent="0.2">
      <c r="A67" s="12">
        <f t="shared" si="8"/>
        <v>13</v>
      </c>
      <c r="B67" s="11" t="s">
        <v>98</v>
      </c>
      <c r="C67" s="9" t="s">
        <v>97</v>
      </c>
      <c r="D67" s="6" t="s">
        <v>12</v>
      </c>
      <c r="E67" s="6" t="s">
        <v>6</v>
      </c>
      <c r="F67" s="10" t="s">
        <v>28</v>
      </c>
      <c r="G67" s="7" t="s">
        <v>96</v>
      </c>
      <c r="H67" s="6" t="s">
        <v>4</v>
      </c>
      <c r="I67" s="6" t="s">
        <v>95</v>
      </c>
      <c r="J67" s="5" t="s">
        <v>9</v>
      </c>
      <c r="K67" s="5" t="s">
        <v>2</v>
      </c>
      <c r="L67" s="4">
        <v>85</v>
      </c>
      <c r="M67" s="9"/>
      <c r="N67" s="6"/>
      <c r="O67" s="6"/>
      <c r="P67" s="8"/>
      <c r="Q67" s="7"/>
      <c r="R67" s="6"/>
      <c r="S67" s="6"/>
      <c r="T67" s="5"/>
      <c r="U67" s="5"/>
      <c r="V67" s="4" t="s">
        <v>1</v>
      </c>
      <c r="W67" s="9"/>
      <c r="X67" s="6"/>
      <c r="Y67" s="6"/>
      <c r="Z67" s="8"/>
      <c r="AA67" s="7"/>
      <c r="AB67" s="6"/>
      <c r="AC67" s="6"/>
      <c r="AD67" s="5"/>
      <c r="AE67" s="5"/>
      <c r="AF67" s="4" t="s">
        <v>1</v>
      </c>
      <c r="AG67" s="3">
        <v>85</v>
      </c>
      <c r="AH67" s="2" t="s">
        <v>7</v>
      </c>
      <c r="AK67" s="1" t="str">
        <f t="shared" si="6"/>
        <v xml:space="preserve">1. El encargado de la matriz de cobro coactivo de la Oficina Jurídica, realiza el seguimiento al impulso de los procesos de cobro coactivo que se encuentran en estado Activo cada vez que se requiera, con el fin de identificar las actuaciones desarrolladas en función del cobro a los beneficiarios del Servicio público de adecuación de tierras de conformidad con el procedimiento vigente. El Jefe de la Oficina Jurídica o quien este designe, verifica la información contenida en la matriz y en caso de observaciones la devuelve al encargado para su correspondiente ajuste. La Evidencia es: Matriz Excel 
2.  
3. </v>
      </c>
    </row>
    <row r="68" spans="1:37" ht="409.6" x14ac:dyDescent="0.2">
      <c r="A68" s="12">
        <f t="shared" si="8"/>
        <v>12</v>
      </c>
      <c r="B68" s="11" t="s">
        <v>94</v>
      </c>
      <c r="C68" s="9" t="s">
        <v>93</v>
      </c>
      <c r="D68" s="6" t="s">
        <v>12</v>
      </c>
      <c r="E68" s="6" t="s">
        <v>6</v>
      </c>
      <c r="F68" s="10" t="s">
        <v>28</v>
      </c>
      <c r="G68" s="7" t="s">
        <v>92</v>
      </c>
      <c r="H68" s="6" t="s">
        <v>4</v>
      </c>
      <c r="I68" s="6" t="s">
        <v>89</v>
      </c>
      <c r="J68" s="5" t="s">
        <v>9</v>
      </c>
      <c r="K68" s="5" t="s">
        <v>25</v>
      </c>
      <c r="L68" s="4">
        <v>85</v>
      </c>
      <c r="M68" s="9" t="s">
        <v>91</v>
      </c>
      <c r="N68" s="6" t="s">
        <v>12</v>
      </c>
      <c r="O68" s="6" t="s">
        <v>6</v>
      </c>
      <c r="P68" s="8" t="s">
        <v>28</v>
      </c>
      <c r="Q68" s="7" t="s">
        <v>90</v>
      </c>
      <c r="R68" s="6" t="s">
        <v>4</v>
      </c>
      <c r="S68" s="6" t="s">
        <v>89</v>
      </c>
      <c r="T68" s="5" t="s">
        <v>3</v>
      </c>
      <c r="U68" s="5" t="s">
        <v>2</v>
      </c>
      <c r="V68" s="4">
        <v>80</v>
      </c>
      <c r="W68" s="9"/>
      <c r="X68" s="6"/>
      <c r="Y68" s="6"/>
      <c r="Z68" s="8"/>
      <c r="AA68" s="7"/>
      <c r="AB68" s="6"/>
      <c r="AC68" s="6"/>
      <c r="AD68" s="5"/>
      <c r="AE68" s="5"/>
      <c r="AF68" s="4" t="s">
        <v>1</v>
      </c>
      <c r="AG68" s="3">
        <v>82.5</v>
      </c>
      <c r="AH68" s="2" t="s">
        <v>7</v>
      </c>
      <c r="AK68" s="1" t="str">
        <f t="shared" si="6"/>
        <v xml:space="preserve">1. El Oficial de Seguridad Digital (Colaborador de OTI) una vez al año,una vez el líder del proceso (Jefe OTI) defina los diferentes roles y colaboradores asignados para la ejecución de las actividades relacionadas con la custodia, aseguramiento y manejo de la información; el Oficial de Seguridad Digital verifica el cumplimiento de dichos roles. El Oficial de Seguridad Digital por medio de la matriz de segregación de roles verifica que los colaboradores de la OTI, cuenten con los permisos mínimos acordes a la ejecución de sus actividades y se comparan en sitio. Si el Oficial de Seguridad Digital encuentra que los roles asignados no se encuentran acordes a la matriz de segregación o los permisos asignados no están siendo utilizados de forma adecuada procederá a generar un incidente de seguridad de la información, de acuerdo con el procedimiento de Gestión de Incidente, eventos y debilidades de seguridad de la información. Evidencias: Informe de revisión de Matriz de segregación de roles
Matriz de segregación de roles.
Documentación del posible incidente de seguridad de la información.  
2. El Oficial de Seguridad Digital (Colaborador de OTI) una vez al año,comprobará que se encuentren activos los logs de auditoria de los sistemas de información y de las bases de datos, en custodia del proceso. El Oficial de Seguridad Digital verifica que los sistemas de información y base de datos, estén almacenando los datos de auditoria con la retención definida en el procedimiento Monitoreo Gestión de Logs
- Frente a los sistemas de información deben  con tablas o controles de auditoria por inserción, modificación o eliminación de información. 
- En cuanto a las bases de datos se configuran para almacenar toda modificación sobre los datos. Si el Oficial de Seguridad Digital encuentra que  los sistemas de información y base de datos no están almacenado logs  procederá a generar un incidente de seguridad de la información, de acuerdo con el procedimiento de Gestión de Incidente, eventos y debilidades de seguridad de la información. Evidencias: Archivos de gestión de logs
Documentación del posible incidente de seguridad de la información.  
3. </v>
      </c>
    </row>
    <row r="69" spans="1:37" ht="384" x14ac:dyDescent="0.2">
      <c r="A69" s="12">
        <f t="shared" si="8"/>
        <v>11</v>
      </c>
      <c r="B69" s="11" t="s">
        <v>88</v>
      </c>
      <c r="C69" s="9" t="s">
        <v>87</v>
      </c>
      <c r="D69" s="6" t="s">
        <v>12</v>
      </c>
      <c r="E69" s="6" t="s">
        <v>6</v>
      </c>
      <c r="F69" s="10" t="s">
        <v>5</v>
      </c>
      <c r="G69" s="7" t="s">
        <v>86</v>
      </c>
      <c r="H69" s="6" t="s">
        <v>4</v>
      </c>
      <c r="I69" s="6" t="s">
        <v>85</v>
      </c>
      <c r="J69" s="5" t="s">
        <v>3</v>
      </c>
      <c r="K69" s="5" t="s">
        <v>25</v>
      </c>
      <c r="L69" s="4">
        <v>85</v>
      </c>
      <c r="M69" s="9" t="s">
        <v>84</v>
      </c>
      <c r="N69" s="6" t="s">
        <v>12</v>
      </c>
      <c r="O69" s="6" t="s">
        <v>6</v>
      </c>
      <c r="P69" s="8" t="s">
        <v>5</v>
      </c>
      <c r="Q69" s="7" t="s">
        <v>83</v>
      </c>
      <c r="R69" s="6" t="s">
        <v>4</v>
      </c>
      <c r="S69" s="6" t="s">
        <v>82</v>
      </c>
      <c r="T69" s="5" t="s">
        <v>3</v>
      </c>
      <c r="U69" s="5" t="s">
        <v>2</v>
      </c>
      <c r="V69" s="4">
        <v>85</v>
      </c>
      <c r="W69" s="9"/>
      <c r="X69" s="6"/>
      <c r="Y69" s="6"/>
      <c r="Z69" s="8"/>
      <c r="AA69" s="7"/>
      <c r="AB69" s="6"/>
      <c r="AC69" s="6"/>
      <c r="AD69" s="5"/>
      <c r="AE69" s="5"/>
      <c r="AF69" s="4" t="s">
        <v>1</v>
      </c>
      <c r="AG69" s="3">
        <v>85</v>
      </c>
      <c r="AH69" s="2" t="s">
        <v>7</v>
      </c>
      <c r="AK69" s="1" t="str">
        <f t="shared" si="6"/>
        <v xml:space="preserve">1. Los funcionarios o contratistas de la Dirección de Comercialización, registran y publican en el archivo de gestión físico o magnético, el registro único de información de las organizaciones que reciben los servicios de fortalecimiento y apoyo a la comercialización por cada vigencia fiscal, con el fin de dar a conocer las organizaciones involucradas en los planes de intervención comercial. Desde la planeación se revisan las organizaciones convocadas o que alleguen solicitudes, posteriormente se cruza con las bases de datos de las organizaciones atendidas con servicios complementariosen vigencias anteriores, informando y descartando las organizaciones con planes estratégicos atendidas.
La evidencia de este control es el Formulario FCC-007 Registro Único de Información.   
2. La Dirección de Comercialización en el primer trimestre de la vigencia, elabora un comunicado para los Directores Territoriales y equipo de enlace comercial, con el propósito de conocer los aspectos a tener en cuenta en la selección de las organizaciones rurales que podrán participar de los servicios complementarios para el fortalecimiento y apoyo a la comercialización.  La comunicación se realiza a través del correo electrónico o mediante la plataforma documental de la Agencia, en caso contrario se implementan otros mecanismos que permita socializar los aspectos para la identificación y selección de las organizaciones rurales que participan.
La evidencia de este control son los soportes de la comunicación oficial o socialización realizada que contenga los criterios o aspectos para que las organzaciones puedan acceder a la oferta de la dirección. 
3. </v>
      </c>
    </row>
    <row r="70" spans="1:37" ht="409.6" x14ac:dyDescent="0.2">
      <c r="A70" s="12">
        <f t="shared" si="8"/>
        <v>10</v>
      </c>
      <c r="B70" s="11" t="s">
        <v>81</v>
      </c>
      <c r="C70" s="9" t="s">
        <v>80</v>
      </c>
      <c r="D70" s="6" t="s">
        <v>12</v>
      </c>
      <c r="E70" s="6" t="s">
        <v>6</v>
      </c>
      <c r="F70" s="10" t="s">
        <v>5</v>
      </c>
      <c r="G70" s="7" t="s">
        <v>79</v>
      </c>
      <c r="H70" s="6" t="s">
        <v>4</v>
      </c>
      <c r="I70" s="6" t="s">
        <v>78</v>
      </c>
      <c r="J70" s="5" t="s">
        <v>3</v>
      </c>
      <c r="K70" s="5" t="s">
        <v>2</v>
      </c>
      <c r="L70" s="4">
        <v>85</v>
      </c>
      <c r="M70" s="9" t="s">
        <v>77</v>
      </c>
      <c r="N70" s="6" t="s">
        <v>12</v>
      </c>
      <c r="O70" s="6" t="s">
        <v>6</v>
      </c>
      <c r="P70" s="8" t="s">
        <v>5</v>
      </c>
      <c r="Q70" s="7" t="s">
        <v>76</v>
      </c>
      <c r="R70" s="6" t="s">
        <v>4</v>
      </c>
      <c r="S70" s="6" t="s">
        <v>75</v>
      </c>
      <c r="T70" s="5" t="s">
        <v>3</v>
      </c>
      <c r="U70" s="5" t="s">
        <v>2</v>
      </c>
      <c r="V70" s="4">
        <v>85</v>
      </c>
      <c r="W70" s="9" t="s">
        <v>74</v>
      </c>
      <c r="X70" s="6" t="s">
        <v>12</v>
      </c>
      <c r="Y70" s="6" t="s">
        <v>6</v>
      </c>
      <c r="Z70" s="8" t="s">
        <v>5</v>
      </c>
      <c r="AA70" s="7" t="s">
        <v>73</v>
      </c>
      <c r="AB70" s="6" t="s">
        <v>4</v>
      </c>
      <c r="AC70" s="6" t="s">
        <v>72</v>
      </c>
      <c r="AD70" s="5" t="s">
        <v>3</v>
      </c>
      <c r="AE70" s="5" t="s">
        <v>25</v>
      </c>
      <c r="AF70" s="4">
        <v>85</v>
      </c>
      <c r="AG70" s="3">
        <v>85</v>
      </c>
      <c r="AH70" s="2" t="s">
        <v>7</v>
      </c>
      <c r="AK70" s="1" t="str">
        <f t="shared" si="6"/>
        <v xml:space="preserve">1. La Dirección de Activos productivos solicita cuatrimestralmente a la oficina de comunicaciones la publicación y actualización de líneas anticorrupción de la entidad en todos los medios y las oficinas de las UTT, con el fin de evidenciar denuncias de actos de corrupción, en caso contrario se socializa el código de integridad y ética de la entidad.  
La evidencia de este control es el informe trimestral de gestión de PQRSD 
2. Desde la Vicepresidencia de Integración Productiva cuatrimestralmente se generan circulares o lineamientos a las UTT o direcciones técnicas de la agencia con el fin de dar directrices frente a los componentes establecidos en el procedimiento de Estructuración de PIDAR, afianzando así los conocimientos de los funcionarios y/o contratistas, en caso contrario se realiza socialización de los lineamientos y de los procedimientos y formatos del proceso de Estructuración.
La evidencia de este control son las circulares, correos electrónico y socializaciones que se realicen durante el periodo, donde se de claridad sobre el proceso de estructuración, requisitos, lineamientos y actualizaciones de este proceso.   
3. El Vicepresidente de Integración Productiva designa mediante memorando el equipo estructurador del Proyecto indicando los responsables de cada componente así: Técnico-productivo, ambiental, financiero, jurídico y comercialización, la Vicepresidencia de proyectos hace la asignación para asociatividad y participación, infraestructura, adecuación de tierras cuando aplique, con el fin de iniciar el proceso de estructuración del proyecto, con el fin de que el equipo estructurador sea interdisciplinario para desarrollar la integridad del PIDAR. 
La evidencia de este control es el memorando de designación del equipo estructurador del proyecto.  </v>
      </c>
    </row>
    <row r="71" spans="1:37" ht="409.6" x14ac:dyDescent="0.2">
      <c r="A71" s="12">
        <f t="shared" si="8"/>
        <v>9</v>
      </c>
      <c r="B71" s="11" t="s">
        <v>71</v>
      </c>
      <c r="C71" s="9" t="s">
        <v>70</v>
      </c>
      <c r="D71" s="6" t="s">
        <v>12</v>
      </c>
      <c r="E71" s="6" t="s">
        <v>6</v>
      </c>
      <c r="F71" s="10" t="s">
        <v>5</v>
      </c>
      <c r="G71" s="7" t="s">
        <v>69</v>
      </c>
      <c r="H71" s="6" t="s">
        <v>4</v>
      </c>
      <c r="I71" s="6" t="s">
        <v>68</v>
      </c>
      <c r="J71" s="5" t="s">
        <v>3</v>
      </c>
      <c r="K71" s="5" t="s">
        <v>25</v>
      </c>
      <c r="L71" s="4">
        <v>85</v>
      </c>
      <c r="M71" s="9" t="s">
        <v>67</v>
      </c>
      <c r="N71" s="6" t="s">
        <v>12</v>
      </c>
      <c r="O71" s="6" t="s">
        <v>6</v>
      </c>
      <c r="P71" s="8" t="s">
        <v>5</v>
      </c>
      <c r="Q71" s="7" t="s">
        <v>66</v>
      </c>
      <c r="R71" s="6" t="s">
        <v>4</v>
      </c>
      <c r="S71" s="6" t="s">
        <v>65</v>
      </c>
      <c r="T71" s="5" t="s">
        <v>3</v>
      </c>
      <c r="U71" s="5" t="s">
        <v>25</v>
      </c>
      <c r="V71" s="4">
        <v>85</v>
      </c>
      <c r="W71" s="9"/>
      <c r="X71" s="6"/>
      <c r="Y71" s="6"/>
      <c r="Z71" s="8"/>
      <c r="AA71" s="7"/>
      <c r="AB71" s="6"/>
      <c r="AC71" s="6"/>
      <c r="AD71" s="5"/>
      <c r="AE71" s="5"/>
      <c r="AF71" s="4" t="s">
        <v>1</v>
      </c>
      <c r="AG71" s="3">
        <v>85</v>
      </c>
      <c r="AH71" s="2" t="s">
        <v>7</v>
      </c>
      <c r="AK71" s="1" t="str">
        <f t="shared" si="6"/>
        <v xml:space="preserve">1. El Director Territorial o supervisor y/o apoyo a la supervisión,cada vez que se requiera realiza las visitas en territorio posterior a la entrega de bienes, insumos y servicios, para verificar el buen uso de estos y la calidad de la prestación de los servicios contenidas en el plan de inversión y cronograma de actividades del PIDAR, garantizando su correcta ejecución. 
En los Comités técnicos de gestión local, se presentan y verifican los avances de los contratos adjudicados para la ejecución del proyecto, con el fin validar el cumplimiento de las obligaciones contractuales establecidas con los proveedores. 
La Evidencia de este control es el Formato F-IMP-013 Visita de Verificación de Actividades del PIDAR modalidad ejecución Directa, el Formato F-IMP-016 Acta de entrega y recibo a satisfacción de bienes, insumos y/o servicios PIDAR modalidad de ejecución directa, el cy el Formato F-IMP-014 Seguimiento a la ejecución PIDAR modalidad ejecución directa  
2. La Vicepresidencia de Integración Productiva a través de la Dirección de acceso de activos, realiza mensualmente la Mesa de verificación a la ejecución del PIDAR conformada por el Supervisor y/o apoyo a la Supervisión de la UTT y los delegados de la VIP; aquí se realiza el seguimiento a los proyectos de cada una de las UTT, con el fin de verificar su avance técnico, financiero y apoyar la gestión para resolver las dificultades administrativas, operativas y técnicas que se presenten en la ejecución de los proyectos, en caso contrario se realiza el informe del estado de los proyectos por parte del equipo de implementación de la DAP
La Evidencia de este control es Formato F-DER-001 Acta de reunión.  
3. </v>
      </c>
    </row>
    <row r="72" spans="1:37" ht="409.6" x14ac:dyDescent="0.2">
      <c r="A72" s="12">
        <f t="shared" si="8"/>
        <v>8</v>
      </c>
      <c r="B72" s="11" t="s">
        <v>64</v>
      </c>
      <c r="C72" s="9" t="s">
        <v>63</v>
      </c>
      <c r="D72" s="6" t="s">
        <v>12</v>
      </c>
      <c r="E72" s="6" t="s">
        <v>6</v>
      </c>
      <c r="F72" s="10" t="s">
        <v>5</v>
      </c>
      <c r="G72" s="7" t="s">
        <v>62</v>
      </c>
      <c r="H72" s="6" t="s">
        <v>4</v>
      </c>
      <c r="I72" s="6" t="s">
        <v>61</v>
      </c>
      <c r="J72" s="5" t="s">
        <v>3</v>
      </c>
      <c r="K72" s="5" t="s">
        <v>25</v>
      </c>
      <c r="L72" s="4">
        <v>85</v>
      </c>
      <c r="M72" s="9"/>
      <c r="N72" s="6"/>
      <c r="O72" s="6"/>
      <c r="P72" s="8"/>
      <c r="Q72" s="7"/>
      <c r="R72" s="6"/>
      <c r="S72" s="6"/>
      <c r="T72" s="5"/>
      <c r="U72" s="5"/>
      <c r="V72" s="4" t="s">
        <v>1</v>
      </c>
      <c r="W72" s="9"/>
      <c r="X72" s="6"/>
      <c r="Y72" s="6"/>
      <c r="Z72" s="8"/>
      <c r="AA72" s="7"/>
      <c r="AB72" s="6"/>
      <c r="AC72" s="6"/>
      <c r="AD72" s="5"/>
      <c r="AE72" s="5"/>
      <c r="AF72" s="4" t="s">
        <v>1</v>
      </c>
      <c r="AG72" s="3">
        <v>85</v>
      </c>
      <c r="AH72" s="2" t="s">
        <v>7</v>
      </c>
      <c r="AK72" s="1" t="str">
        <f t="shared" si="6"/>
        <v xml:space="preserve">1. Durante el desarrollo del proceso contractual, cada vez que se requiera, las instancias del Comité Técnico de Gestión Local, realizan acompañamiento técnico y jurídico en la construcción y aprobación de los términos de referencia para posterior publicación, evaluación y selección de proveedores, con el fin de evitar casos de corrupción en el proceso de adquisición de bienes y/o servicios.  
Si hay observaciones se notifica a la organización para que realice los ajustes en las etapas de publicación y evaluación y se cita a Comité Técnico de Gestión Local para la socialización y aprobación de los mismos.                                                                                            Visitas de verificación realizadas por el apoyo a la supervisión. 
Mesas de construcción de términos de referencia, con acompañamiento de la VGC. 
Actas de entrega a satisfacción. 
Construcción de Términos de Referencia.  
Agregar Punto de control revisión de historial para oferente que hayan ejecutado proyectos con la ADR. (agregarlo como requisito habilitante/ ponderable en la construcción de TDR)
La Evidencia es: Formato F-DER-001 Acta de reunión del Comité Técnico de Gestión Local. Formato F-IMP-013 Visita de Verificación de Actividades del PIDAR. 
2.  
3. </v>
      </c>
    </row>
    <row r="73" spans="1:37" ht="384" x14ac:dyDescent="0.2">
      <c r="A73" s="12">
        <f t="shared" si="8"/>
        <v>7</v>
      </c>
      <c r="B73" s="11" t="s">
        <v>60</v>
      </c>
      <c r="C73" s="9" t="s">
        <v>59</v>
      </c>
      <c r="D73" s="6" t="s">
        <v>12</v>
      </c>
      <c r="E73" s="6" t="s">
        <v>6</v>
      </c>
      <c r="F73" s="10" t="s">
        <v>5</v>
      </c>
      <c r="G73" s="7" t="s">
        <v>58</v>
      </c>
      <c r="H73" s="6" t="s">
        <v>4</v>
      </c>
      <c r="I73" s="6" t="s">
        <v>57</v>
      </c>
      <c r="J73" s="5" t="s">
        <v>3</v>
      </c>
      <c r="K73" s="5" t="s">
        <v>25</v>
      </c>
      <c r="L73" s="4">
        <v>85</v>
      </c>
      <c r="M73" s="9" t="s">
        <v>56</v>
      </c>
      <c r="N73" s="6" t="s">
        <v>12</v>
      </c>
      <c r="O73" s="6" t="s">
        <v>6</v>
      </c>
      <c r="P73" s="8" t="s">
        <v>5</v>
      </c>
      <c r="Q73" s="7" t="s">
        <v>55</v>
      </c>
      <c r="R73" s="6" t="s">
        <v>4</v>
      </c>
      <c r="S73" s="6" t="s">
        <v>54</v>
      </c>
      <c r="T73" s="5" t="s">
        <v>9</v>
      </c>
      <c r="U73" s="5" t="s">
        <v>25</v>
      </c>
      <c r="V73" s="4">
        <v>90</v>
      </c>
      <c r="W73" s="9"/>
      <c r="X73" s="6"/>
      <c r="Y73" s="6"/>
      <c r="Z73" s="8"/>
      <c r="AA73" s="7"/>
      <c r="AB73" s="6"/>
      <c r="AC73" s="6"/>
      <c r="AD73" s="5"/>
      <c r="AE73" s="5"/>
      <c r="AF73" s="4" t="s">
        <v>1</v>
      </c>
      <c r="AG73" s="3">
        <v>87.5</v>
      </c>
      <c r="AH73" s="2" t="s">
        <v>7</v>
      </c>
      <c r="AK73" s="1" t="str">
        <f t="shared" si="6"/>
        <v xml:space="preserve">1. El profesional designado de la Dirección de Asistencia Técnica, revisa mensualmente dos (2) solicitudes seleccionadas aleatoriamente para el proceso de habilitación de EPSEA, con el fin de certificar que los requisitos habilitantes se encuentren acorde a la resolución de habilitación, y de esta manera prevenir la habilitación de una EPSEA que no cumpla con los requisitos legales. En caso de que se presente alguna observación en la revisión se genera un correo de alerta informando novedad identificada al profesional que adelanta el proceso, la cual se remite nuevamente para revisión. Evidencia Correos electrónicos cuando se genere la observación 
2. El profesional designado de la Dirección de Asistencia Técnica -DAT, una vez al mes revisa la documentación aleatoria de una EPSEA habilitada del mes inmediatamente anterior  para verificar que los requisitos habilitantes cumplan con la resolución vigente, con el fin detectar la habilitación de una EPSEA que no cumpla con los requisitos. En caso que se verifique el incumplimiento de los requisitos para la habilitación y ya hubiese sido proferido acto administrativo deberá verificarse si las condiciones de incumplimiento persisten, en caso afirmativo deberá iniciarse el trámite administrativo de revocatoria directa de los actos que profiere la administración o en su defecto el impulso de la acción de lesividad. La información reposa en El sistema de Gestión Documental Electrónico - Evidencia Correos electrónicos y oficio de revocatoria, cuando aplique. 
3. </v>
      </c>
    </row>
    <row r="74" spans="1:37" ht="332" x14ac:dyDescent="0.2">
      <c r="A74" s="12">
        <f t="shared" si="8"/>
        <v>6</v>
      </c>
      <c r="B74" s="11" t="s">
        <v>48</v>
      </c>
      <c r="C74" s="9" t="s">
        <v>47</v>
      </c>
      <c r="D74" s="6" t="s">
        <v>12</v>
      </c>
      <c r="E74" s="6" t="s">
        <v>6</v>
      </c>
      <c r="F74" s="10" t="s">
        <v>5</v>
      </c>
      <c r="G74" s="7" t="s">
        <v>46</v>
      </c>
      <c r="H74" s="6" t="s">
        <v>4</v>
      </c>
      <c r="I74" s="6" t="s">
        <v>45</v>
      </c>
      <c r="J74" s="5" t="s">
        <v>9</v>
      </c>
      <c r="K74" s="5" t="s">
        <v>25</v>
      </c>
      <c r="L74" s="4">
        <v>90</v>
      </c>
      <c r="M74" s="9"/>
      <c r="N74" s="6"/>
      <c r="O74" s="6"/>
      <c r="P74" s="8"/>
      <c r="Q74" s="7"/>
      <c r="R74" s="6"/>
      <c r="S74" s="6"/>
      <c r="T74" s="5"/>
      <c r="U74" s="5"/>
      <c r="V74" s="4" t="s">
        <v>1</v>
      </c>
      <c r="W74" s="9"/>
      <c r="X74" s="6"/>
      <c r="Y74" s="6"/>
      <c r="Z74" s="8"/>
      <c r="AA74" s="7"/>
      <c r="AB74" s="6"/>
      <c r="AC74" s="6"/>
      <c r="AD74" s="5"/>
      <c r="AE74" s="5"/>
      <c r="AF74" s="4" t="s">
        <v>1</v>
      </c>
      <c r="AG74" s="3">
        <v>90</v>
      </c>
      <c r="AH74" s="2" t="s">
        <v>7</v>
      </c>
      <c r="AK74" s="1" t="str">
        <f t="shared" si="6"/>
        <v xml:space="preserve">1. El profesional y los contratistas de la Dirección de Seguimiento y Control, realizan mesas anualmente con el fin de llevar a cabo un proceso de verificación de la información recaudada, realizan una visita de manera aleatoria al menos a uno de los proyectos de su Unidad Técnica Territorial intervenidos, de acuerdo con la aplicación del esquema de monitoreo seguimiento y control por los profesionales responsables de los PIDAR; 
Si hay desviación se maneja: Si se identifica que lo reportado por el profesional en el esquema de seguimiento y control, no coincide con lo reflejado en la visita realizada por el Gestor, este último, deberá generar el respectivo reporte al Líder de la Dirección. 
La Evidencia es: Acta de la reunión, listado de asistencia 
2.  
3. </v>
      </c>
    </row>
    <row r="75" spans="1:37" ht="409.6" x14ac:dyDescent="0.2">
      <c r="A75" s="12">
        <f t="shared" si="8"/>
        <v>5</v>
      </c>
      <c r="B75" s="11" t="s">
        <v>44</v>
      </c>
      <c r="C75" s="9" t="s">
        <v>43</v>
      </c>
      <c r="D75" s="6" t="s">
        <v>12</v>
      </c>
      <c r="E75" s="6" t="s">
        <v>6</v>
      </c>
      <c r="F75" s="8" t="s">
        <v>5</v>
      </c>
      <c r="G75" s="7" t="s">
        <v>42</v>
      </c>
      <c r="H75" s="6" t="s">
        <v>4</v>
      </c>
      <c r="I75" s="6" t="s">
        <v>41</v>
      </c>
      <c r="J75" s="5" t="s">
        <v>3</v>
      </c>
      <c r="K75" s="5" t="s">
        <v>25</v>
      </c>
      <c r="L75" s="4">
        <v>85</v>
      </c>
      <c r="M75" s="9"/>
      <c r="N75" s="6"/>
      <c r="O75" s="6"/>
      <c r="P75" s="8"/>
      <c r="Q75" s="7"/>
      <c r="R75" s="6"/>
      <c r="S75" s="6"/>
      <c r="T75" s="5"/>
      <c r="U75" s="5"/>
      <c r="V75" s="4"/>
      <c r="W75" s="9"/>
      <c r="X75" s="6"/>
      <c r="Y75" s="6"/>
      <c r="Z75" s="8"/>
      <c r="AA75" s="7"/>
      <c r="AB75" s="6"/>
      <c r="AC75" s="6"/>
      <c r="AD75" s="5"/>
      <c r="AE75" s="5"/>
      <c r="AF75" s="4" t="s">
        <v>1</v>
      </c>
      <c r="AG75" s="3">
        <v>85</v>
      </c>
      <c r="AH75" s="2" t="s">
        <v>7</v>
      </c>
      <c r="AK75" s="1" t="str">
        <f t="shared" si="6"/>
        <v xml:space="preserve">1. Los profesionales de intervención en campo de la DPA, velarán por que la mayoría de los beneficiarios asistentes a los servicios de fomento, fortalecimiento y asesoría en la formulación estrategias de sostenibilidad, diligencien el formato de evaluación F-PAA-029, con el fin de obtener insumos necesarios para el análisis e identificación de riesgos de corrupción; posteriormente el profesional de la DPA o el profesional que delegue el líder del proceso, de manera mensua,l con el fin de identificar la posible ocurrencia de un acto de corrupción en el desarrollo de las actividades a cargo de la DPA, analiza las respuestas a las preguntas de corrupción incluidas en el formato anteriormente mencionado. 
Si producto del análisis se evidencia un acto de corrupción, desde la DPA se notificará a la Oficina de Control Interno Disciplinario para su respectivo proceso. La Evidencia es: Informe mensual de monitoreo F-PAA-032, que incluye el análisis de riesgo de corrupción.  
2.  
3. </v>
      </c>
    </row>
    <row r="76" spans="1:37" ht="306" x14ac:dyDescent="0.2">
      <c r="A76" s="12">
        <f t="shared" si="8"/>
        <v>4</v>
      </c>
      <c r="B76" s="11" t="s">
        <v>40</v>
      </c>
      <c r="C76" s="9" t="s">
        <v>39</v>
      </c>
      <c r="D76" s="6" t="s">
        <v>12</v>
      </c>
      <c r="E76" s="6" t="s">
        <v>6</v>
      </c>
      <c r="F76" s="10" t="s">
        <v>5</v>
      </c>
      <c r="G76" s="7" t="s">
        <v>38</v>
      </c>
      <c r="H76" s="6" t="s">
        <v>4</v>
      </c>
      <c r="I76" s="6" t="s">
        <v>37</v>
      </c>
      <c r="J76" s="5" t="s">
        <v>9</v>
      </c>
      <c r="K76" s="5" t="s">
        <v>25</v>
      </c>
      <c r="L76" s="4">
        <v>90</v>
      </c>
      <c r="M76" s="9" t="s">
        <v>36</v>
      </c>
      <c r="N76" s="6" t="s">
        <v>12</v>
      </c>
      <c r="O76" s="6" t="s">
        <v>6</v>
      </c>
      <c r="P76" s="8" t="s">
        <v>5</v>
      </c>
      <c r="Q76" s="7" t="s">
        <v>35</v>
      </c>
      <c r="R76" s="6" t="s">
        <v>4</v>
      </c>
      <c r="S76" s="6" t="s">
        <v>34</v>
      </c>
      <c r="T76" s="5" t="s">
        <v>9</v>
      </c>
      <c r="U76" s="5" t="s">
        <v>25</v>
      </c>
      <c r="V76" s="4">
        <v>90</v>
      </c>
      <c r="W76" s="9"/>
      <c r="X76" s="6"/>
      <c r="Y76" s="6"/>
      <c r="Z76" s="8"/>
      <c r="AA76" s="7"/>
      <c r="AB76" s="6"/>
      <c r="AC76" s="6"/>
      <c r="AD76" s="5"/>
      <c r="AE76" s="5"/>
      <c r="AF76" s="4" t="s">
        <v>1</v>
      </c>
      <c r="AG76" s="3">
        <v>90</v>
      </c>
      <c r="AH76" s="2" t="s">
        <v>7</v>
      </c>
      <c r="AK76" s="1" t="str">
        <f t="shared" si="6"/>
        <v xml:space="preserve">1. El líder designado por la Dirección de Calificación y Financiación o quien haga sus veces, cada vez que ingrese un PIDAR, asigna a un equipo de profesionales interdisciplinarios que cuenta con un Líder de Proyecto, para verificar el cumplimiento de los criterios y requisitos de evaluación, calificación y viabilidad del PIDAR, con el propósito de mitigar el posible favorecimiento personal o de terceros. En caso de que se presenten desviaciones, se notifican mediante correo electrónico al profesional responsable del componente, quien debe realizar la subsanación y posterior retroalimentación al equipo de profesionales interdisciplinario. Evidencia Correo electrónico (Cuando aplique). 
2. El profesional de apoyo designado por la Dirección de Calificación y financiación, cada vez que se requiera, verifica el formato F-ECC-009: Control posterior, con el propósito de detectar posibles irregularidades en el proceso de Evaluación, Calificación y Cofinanciación de Proyectos Integrales. En caso de identificar irregularidades, se realiza la notificación al equipo evaluador interdisciplinario mediante correo electrónico para que se haga la subsanación, ellos efectúan el ajuste y se remite nuevamente a revisión del profesional de apoyo. Evidencia Correos electrónicos (cuando aplique). 
3. </v>
      </c>
    </row>
    <row r="77" spans="1:37" ht="384" x14ac:dyDescent="0.2">
      <c r="A77" s="12">
        <f t="shared" si="8"/>
        <v>3</v>
      </c>
      <c r="B77" s="11" t="s">
        <v>33</v>
      </c>
      <c r="C77" s="9" t="s">
        <v>32</v>
      </c>
      <c r="D77" s="6" t="s">
        <v>12</v>
      </c>
      <c r="E77" s="6" t="s">
        <v>6</v>
      </c>
      <c r="F77" s="10" t="s">
        <v>28</v>
      </c>
      <c r="G77" s="7" t="s">
        <v>31</v>
      </c>
      <c r="H77" s="6" t="s">
        <v>4</v>
      </c>
      <c r="I77" s="6" t="s">
        <v>30</v>
      </c>
      <c r="J77" s="5" t="s">
        <v>9</v>
      </c>
      <c r="K77" s="5" t="s">
        <v>25</v>
      </c>
      <c r="L77" s="4">
        <v>85</v>
      </c>
      <c r="M77" s="9" t="s">
        <v>29</v>
      </c>
      <c r="N77" s="6" t="s">
        <v>12</v>
      </c>
      <c r="O77" s="6" t="s">
        <v>6</v>
      </c>
      <c r="P77" s="8" t="s">
        <v>28</v>
      </c>
      <c r="Q77" s="7" t="s">
        <v>27</v>
      </c>
      <c r="R77" s="6" t="s">
        <v>4</v>
      </c>
      <c r="S77" s="6" t="s">
        <v>26</v>
      </c>
      <c r="T77" s="5" t="s">
        <v>9</v>
      </c>
      <c r="U77" s="5" t="s">
        <v>25</v>
      </c>
      <c r="V77" s="4">
        <v>85</v>
      </c>
      <c r="W77" s="9"/>
      <c r="X77" s="6"/>
      <c r="Y77" s="6"/>
      <c r="Z77" s="8"/>
      <c r="AA77" s="7"/>
      <c r="AB77" s="6"/>
      <c r="AC77" s="6"/>
      <c r="AD77" s="5"/>
      <c r="AE77" s="5"/>
      <c r="AF77" s="4" t="s">
        <v>1</v>
      </c>
      <c r="AG77" s="3">
        <v>85</v>
      </c>
      <c r="AH77" s="2" t="s">
        <v>7</v>
      </c>
      <c r="AK77" s="1" t="str">
        <f t="shared" si="6"/>
        <v xml:space="preserve">1. Cada vez que se requiera, el jefe de la oficina de Comunicaciones o quien haga sus veces, asigna a un profesional para la recolección y búsqueda de la información especifica ante el área competente, quien será el responsable de transformarla en una nota o boletin de prensa. Posteriormente, se solicita al profesional encargado de la edición de estilo que realice los ajustes pertinentes y son remitidas al área generadora de la información para verificar y dar el  visto bueno de publicación. Una vez se obtenga el visto bueno del área, el jefe de la oficina de comunicaciones da la autorización para la publicación de la misma. En caso de una observación por parte del área, se efectuan los ajustes correspondientes para publicación de la información. Las evidencias son: Correos electrónicos, whatsapp, chat de microsoft teams, entrevistas, grabaciones de audio o video, publicaciones. 
2. La profesional lider del grupo de redes sociales, cada vez que se requiera, recopila y verifica la información remitida por el grupo (Audiovisual, presnsa y diseño), con el fin de que sea remitido al porfesional editor de estilo para su revisión y posterior envio a solicitud de autorización a los asesores de presidencia para su publicacion en redes sociales. En caso de encontrar observaciones se devuelve al grupo de redes sociales por medio de correo electrónico. Evidencias Correos electrónicos, whatsapp, chat de microsoft teams, entrevistas, grabaciones de audio o video, publicaciones 
3. </v>
      </c>
    </row>
    <row r="78" spans="1:37" ht="272" x14ac:dyDescent="0.2">
      <c r="A78" s="12">
        <f t="shared" si="8"/>
        <v>2</v>
      </c>
      <c r="B78" s="11" t="s">
        <v>24</v>
      </c>
      <c r="C78" s="9" t="s">
        <v>23</v>
      </c>
      <c r="D78" s="6" t="s">
        <v>12</v>
      </c>
      <c r="E78" s="6" t="s">
        <v>6</v>
      </c>
      <c r="F78" s="10" t="s">
        <v>5</v>
      </c>
      <c r="G78" s="7" t="s">
        <v>22</v>
      </c>
      <c r="H78" s="6" t="s">
        <v>4</v>
      </c>
      <c r="I78" s="6" t="s">
        <v>21</v>
      </c>
      <c r="J78" s="5" t="s">
        <v>9</v>
      </c>
      <c r="K78" s="5" t="s">
        <v>8</v>
      </c>
      <c r="L78" s="4">
        <v>95</v>
      </c>
      <c r="M78" s="9" t="s">
        <v>20</v>
      </c>
      <c r="N78" s="6" t="s">
        <v>12</v>
      </c>
      <c r="O78" s="6" t="s">
        <v>6</v>
      </c>
      <c r="P78" s="8" t="s">
        <v>5</v>
      </c>
      <c r="Q78" s="7" t="s">
        <v>19</v>
      </c>
      <c r="R78" s="6" t="s">
        <v>4</v>
      </c>
      <c r="S78" s="6" t="s">
        <v>18</v>
      </c>
      <c r="T78" s="5" t="s">
        <v>9</v>
      </c>
      <c r="U78" s="5" t="s">
        <v>8</v>
      </c>
      <c r="V78" s="4">
        <v>95</v>
      </c>
      <c r="W78" s="9"/>
      <c r="X78" s="6"/>
      <c r="Y78" s="6"/>
      <c r="Z78" s="8"/>
      <c r="AA78" s="7"/>
      <c r="AB78" s="6"/>
      <c r="AC78" s="6"/>
      <c r="AD78" s="5"/>
      <c r="AE78" s="5"/>
      <c r="AF78" s="4" t="s">
        <v>1</v>
      </c>
      <c r="AG78" s="3">
        <v>95</v>
      </c>
      <c r="AH78" s="2" t="s">
        <v>7</v>
      </c>
      <c r="AK78" s="1" t="str">
        <f t="shared" si="6"/>
        <v xml:space="preserve">1. La Dirección de Adecuación de Tierras, anualmente, realiza la revisión y/o actualización de los criterios establecidos en el reglamento, procedimiento y/o manual operativo del FONAT, para la viabilización de los proyectos de Adecuación de Tierras a cofinanciar, generando, igualmente, espacios de socialización a los posibles beneficiarios.
Evidencia: Formato F-DER-001 Acta de reunión revisión cumplimiento de criterios FONAT y/o listados de asistencia de espacios de socialización. 
2. El Comité de Priorización, cada vez que hayan proyectos estructurados para ser financiados o cofinanciados por el FONAT, realiza la validación y priorización de proyectos de acuerdo con la aplicación de criterios definidos en la metodología, con el fin de seleccionar las intervenciones a realizar en el período y asignar los recursos de una manera efectiva. 
Evidencia:  Formato F-DER-001 Acta de reunión de priorización y validación de proyectos para el período.  
3. </v>
      </c>
    </row>
    <row r="79" spans="1:37" ht="319" x14ac:dyDescent="0.2">
      <c r="A79" s="12">
        <v>1</v>
      </c>
      <c r="B79" s="11" t="s">
        <v>17</v>
      </c>
      <c r="C79" s="9" t="s">
        <v>16</v>
      </c>
      <c r="D79" s="6" t="s">
        <v>12</v>
      </c>
      <c r="E79" s="6" t="s">
        <v>6</v>
      </c>
      <c r="F79" s="10" t="s">
        <v>5</v>
      </c>
      <c r="G79" s="7" t="s">
        <v>15</v>
      </c>
      <c r="H79" s="6" t="s">
        <v>4</v>
      </c>
      <c r="I79" s="6" t="s">
        <v>14</v>
      </c>
      <c r="J79" s="5" t="s">
        <v>9</v>
      </c>
      <c r="K79" s="5" t="s">
        <v>8</v>
      </c>
      <c r="L79" s="4">
        <v>95</v>
      </c>
      <c r="M79" s="9" t="s">
        <v>13</v>
      </c>
      <c r="N79" s="6" t="s">
        <v>12</v>
      </c>
      <c r="O79" s="6" t="s">
        <v>6</v>
      </c>
      <c r="P79" s="8" t="s">
        <v>5</v>
      </c>
      <c r="Q79" s="7" t="s">
        <v>11</v>
      </c>
      <c r="R79" s="6" t="s">
        <v>4</v>
      </c>
      <c r="S79" s="6" t="s">
        <v>10</v>
      </c>
      <c r="T79" s="5" t="s">
        <v>9</v>
      </c>
      <c r="U79" s="5" t="s">
        <v>8</v>
      </c>
      <c r="V79" s="4">
        <v>95</v>
      </c>
      <c r="W79" s="9"/>
      <c r="X79" s="6"/>
      <c r="Y79" s="6"/>
      <c r="Z79" s="8"/>
      <c r="AA79" s="7"/>
      <c r="AB79" s="6"/>
      <c r="AC79" s="6"/>
      <c r="AD79" s="5"/>
      <c r="AE79" s="5"/>
      <c r="AF79" s="4" t="s">
        <v>1</v>
      </c>
      <c r="AG79" s="3">
        <v>95</v>
      </c>
      <c r="AH79" s="2" t="s">
        <v>7</v>
      </c>
      <c r="AK79" s="1" t="str">
        <f t="shared" si="6"/>
        <v xml:space="preserve">1. El jefe de la Oficina de Control Interno y/o a quien este delegue anualmente, con el fin de asegurar el cumplimiento de los principios éticos y reglas de conducta establecidas en el Código de Ética de la Actividad de Auditoría Interna de la ADR. Solicita a los auditores adscritos a la Oficina la suscripción del Acta de cumplimiento del código de ética, el acuerdo de confidencialidad y una declaración de conflicto de intereses.  El Gestor T1, grado 11, verifica la existencia de la totalidad de formatos suscritos y en caso de faltantes se reitera la suscripción del mismo. Evidencias: Acta de cumplimiento del código de ética, Acuerdo de confidencialidad y Declaración de conflicto de intereses. Ruta complementaria Oficina de Control Interno. 
2. El líder de auditoria cada vez que se inicie un proceso de auditoría, revisa y valida que los papeles de trabajo derivados de la ejecución de las pruebas cumplan con el objetivo y alcance propuesto. Una vez se define el programa de la auditoria, los auditores del equipo de trabajo envían los papeles de trabajo al líder de auditoria para su revisión y validación, los cuales deben tener congruencia con el objetivo y alcance del programa de auditoria. En caso que los papeles de trabajo estén desarticulados del objetivo y alcance del programa definido, el Líder de auditoria solicita su ajuste y envío nuevamente para validación. Evidencias: Correo electrónico con la revisión con los papeles de trabajo  
3. </v>
      </c>
    </row>
  </sheetData>
  <autoFilter ref="A3:AL79" xr:uid="{00000000-0001-0000-0700-000000000000}">
    <filterColumn colId="32" showButton="0"/>
  </autoFilter>
  <mergeCells count="7">
    <mergeCell ref="A1:AH1"/>
    <mergeCell ref="A2:A3"/>
    <mergeCell ref="B2:B3"/>
    <mergeCell ref="C2:L2"/>
    <mergeCell ref="M2:V2"/>
    <mergeCell ref="W2:AF2"/>
    <mergeCell ref="AG2:AH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1F426-716C-894B-AB89-15A67D9DE9DE}">
  <sheetPr codeName="Hoja12"/>
  <dimension ref="A1:V52"/>
  <sheetViews>
    <sheetView workbookViewId="0">
      <selection activeCell="B48" sqref="B48"/>
    </sheetView>
  </sheetViews>
  <sheetFormatPr baseColWidth="10" defaultRowHeight="16" outlineLevelCol="1" x14ac:dyDescent="0.2"/>
  <cols>
    <col min="2" max="2" width="24.83203125" style="34" customWidth="1"/>
    <col min="3" max="14" width="23.6640625" customWidth="1"/>
    <col min="15" max="15" width="21.6640625" customWidth="1"/>
    <col min="18" max="18" width="27.6640625" hidden="1" customWidth="1" outlineLevel="1"/>
    <col min="19" max="21" width="10.83203125" hidden="1" customWidth="1" outlineLevel="1"/>
    <col min="22" max="22" width="10.83203125" collapsed="1"/>
  </cols>
  <sheetData>
    <row r="1" spans="1:21" ht="49" customHeight="1" x14ac:dyDescent="0.2">
      <c r="A1" s="211" t="s">
        <v>536</v>
      </c>
      <c r="B1" s="211"/>
      <c r="C1" s="211"/>
      <c r="D1" s="211"/>
      <c r="E1" s="211"/>
      <c r="F1" s="211"/>
      <c r="G1" s="211"/>
      <c r="H1" s="211"/>
      <c r="I1" s="211"/>
      <c r="J1" s="211"/>
      <c r="K1" s="211"/>
      <c r="L1" s="211"/>
      <c r="M1" s="211"/>
      <c r="N1" s="211"/>
      <c r="O1" s="211"/>
    </row>
    <row r="2" spans="1:21" x14ac:dyDescent="0.2">
      <c r="A2" s="212" t="s">
        <v>170</v>
      </c>
      <c r="B2" s="212" t="s">
        <v>169</v>
      </c>
      <c r="C2" s="202" t="s">
        <v>535</v>
      </c>
      <c r="D2" s="203"/>
      <c r="E2" s="203"/>
      <c r="F2" s="203"/>
      <c r="G2" s="213" t="s">
        <v>534</v>
      </c>
      <c r="H2" s="214"/>
      <c r="I2" s="214"/>
      <c r="J2" s="214"/>
      <c r="K2" s="213" t="s">
        <v>533</v>
      </c>
      <c r="L2" s="214"/>
      <c r="M2" s="214"/>
      <c r="N2" s="214"/>
      <c r="O2" s="212" t="s">
        <v>530</v>
      </c>
    </row>
    <row r="3" spans="1:21" ht="28" x14ac:dyDescent="0.2">
      <c r="A3" s="209"/>
      <c r="B3" s="209"/>
      <c r="C3" s="131" t="s">
        <v>164</v>
      </c>
      <c r="D3" s="131" t="s">
        <v>531</v>
      </c>
      <c r="E3" s="131" t="s">
        <v>158</v>
      </c>
      <c r="F3" s="132" t="s">
        <v>532</v>
      </c>
      <c r="G3" s="131" t="s">
        <v>164</v>
      </c>
      <c r="H3" s="131" t="s">
        <v>531</v>
      </c>
      <c r="I3" s="131" t="s">
        <v>158</v>
      </c>
      <c r="J3" s="132" t="s">
        <v>532</v>
      </c>
      <c r="K3" s="131" t="s">
        <v>164</v>
      </c>
      <c r="L3" s="131" t="s">
        <v>531</v>
      </c>
      <c r="M3" s="131" t="s">
        <v>158</v>
      </c>
      <c r="N3" s="132" t="s">
        <v>532</v>
      </c>
      <c r="O3" s="209"/>
      <c r="R3" t="s">
        <v>164</v>
      </c>
      <c r="S3" t="s">
        <v>531</v>
      </c>
      <c r="T3" t="s">
        <v>158</v>
      </c>
      <c r="U3" t="s">
        <v>530</v>
      </c>
    </row>
    <row r="4" spans="1:21" ht="388" x14ac:dyDescent="0.2">
      <c r="A4" s="120">
        <f t="shared" ref="A4:A7" si="0">A5+1</f>
        <v>6</v>
      </c>
      <c r="B4" s="17" t="s">
        <v>1148</v>
      </c>
      <c r="C4" s="9" t="s">
        <v>1231</v>
      </c>
      <c r="D4" s="9" t="s">
        <v>1232</v>
      </c>
      <c r="E4" s="6" t="s">
        <v>1233</v>
      </c>
      <c r="F4" s="37">
        <v>45930</v>
      </c>
      <c r="G4" s="9"/>
      <c r="H4" s="9"/>
      <c r="I4" s="6"/>
      <c r="J4" s="37"/>
      <c r="K4" s="9"/>
      <c r="L4" s="9"/>
      <c r="M4" s="6"/>
      <c r="N4" s="37"/>
      <c r="O4" s="36">
        <f t="shared" ref="O4:O9" si="1">IF(C4="","",MAX(F4,J4,N4,))</f>
        <v>45930</v>
      </c>
      <c r="R4" s="1" t="str">
        <f t="shared" ref="R4:T9" si="2">"1. "&amp;C4&amp;" 
2. "&amp;G4&amp;" 
3. "&amp;K4</f>
        <v xml:space="preserve">1. Realizar campañas de divulgación y sensibilización de todos los usuarios de la ADR sobre las politicas de seguridad de la información que adopta la Agencia con enfasis entre otras en:
- Resposabilidad de los usuarios ante la seguridad de la información
- Procedimiento transferencia de información
- Inventario de Activos de información por dependencia, 
- Definición de la información que se puede compartir, divulgar según su sensibilidad y criticidad
- Garantizar la operación de las aplicaciones y sistemas de información de forma segura 
2.  
3. </v>
      </c>
      <c r="S4" s="1" t="str">
        <f t="shared" si="2"/>
        <v xml:space="preserve">1. Listas de asistencia a charlas y capacitaciones 
2.  
3. </v>
      </c>
      <c r="T4" s="1" t="str">
        <f t="shared" si="2"/>
        <v xml:space="preserve">1. Ing. Oficial de Seguridad/Jefe OTI 
2.  
3. </v>
      </c>
      <c r="U4" s="35">
        <f t="shared" ref="U4:U9" si="3">+O4</f>
        <v>45930</v>
      </c>
    </row>
    <row r="5" spans="1:21" ht="238" x14ac:dyDescent="0.2">
      <c r="A5" s="120">
        <f t="shared" si="0"/>
        <v>5</v>
      </c>
      <c r="B5" s="17" t="s">
        <v>1159</v>
      </c>
      <c r="C5" s="9" t="s">
        <v>1234</v>
      </c>
      <c r="D5" s="9" t="s">
        <v>1235</v>
      </c>
      <c r="E5" s="6" t="s">
        <v>1211</v>
      </c>
      <c r="F5" s="37">
        <v>45901</v>
      </c>
      <c r="G5" s="9"/>
      <c r="H5" s="9"/>
      <c r="I5" s="6"/>
      <c r="J5" s="37"/>
      <c r="K5" s="9"/>
      <c r="L5" s="9"/>
      <c r="M5" s="6"/>
      <c r="N5" s="37"/>
      <c r="O5" s="36">
        <f t="shared" si="1"/>
        <v>45901</v>
      </c>
      <c r="R5" s="1" t="str">
        <f t="shared" si="2"/>
        <v xml:space="preserve">1. Finalizar el manual de mantenimiento, reutilización y baja de equipos que busca establecer y dar a conocer las pautas y lineamientos para el mantenimiento, reutilización, sustitución o baja de equipos, medios o dispositivos administrados por la Oficina de Tecnologías de la Información de la Agencia de Desarrollo Rural. 
2.  
3. </v>
      </c>
      <c r="S5" s="1" t="str">
        <f t="shared" si="2"/>
        <v xml:space="preserve">1. Registros e informes de evaluación de estado de equipos, medios o dispositivos 
2.  
3. </v>
      </c>
      <c r="T5" s="1" t="str">
        <f t="shared" si="2"/>
        <v xml:space="preserve">1. Ing. Especialista Infraestructura 
2.  
3. </v>
      </c>
      <c r="U5" s="35">
        <f t="shared" si="3"/>
        <v>45901</v>
      </c>
    </row>
    <row r="6" spans="1:21" ht="204" x14ac:dyDescent="0.2">
      <c r="A6" s="120">
        <f t="shared" si="0"/>
        <v>4</v>
      </c>
      <c r="B6" s="17" t="s">
        <v>1167</v>
      </c>
      <c r="C6" s="9" t="s">
        <v>1236</v>
      </c>
      <c r="D6" s="9" t="s">
        <v>1237</v>
      </c>
      <c r="E6" s="6" t="s">
        <v>1238</v>
      </c>
      <c r="F6" s="37">
        <v>45901</v>
      </c>
      <c r="G6" s="9"/>
      <c r="H6" s="9"/>
      <c r="I6" s="6"/>
      <c r="J6" s="37"/>
      <c r="K6" s="9"/>
      <c r="L6" s="9"/>
      <c r="M6" s="6"/>
      <c r="N6" s="37"/>
      <c r="O6" s="36">
        <f t="shared" si="1"/>
        <v>45901</v>
      </c>
      <c r="R6" s="1" t="str">
        <f t="shared" si="2"/>
        <v xml:space="preserve">1. Asegurar el cumplimiento del procedimiento de Gestión de Vulnerabilidades Técnicas, mediante la presentación del plan por parte del oficial de seguridad y realizando el seguimiento y control a través de la creación del comité de seguridad en cabeza del Jefe de la OTI 
2.  
3. </v>
      </c>
      <c r="S6" s="1" t="str">
        <f t="shared" si="2"/>
        <v xml:space="preserve">1. Plan de pruebas de vulnerabilidad y actas de reunión del comité de seguridad 
2.  
3. </v>
      </c>
      <c r="T6" s="1" t="str">
        <f t="shared" si="2"/>
        <v xml:space="preserve">1. Oficial de seguridad/Jefe OTI 
2.  
3. </v>
      </c>
      <c r="U6" s="35">
        <f t="shared" si="3"/>
        <v>45901</v>
      </c>
    </row>
    <row r="7" spans="1:21" ht="289" x14ac:dyDescent="0.2">
      <c r="A7" s="120">
        <f t="shared" si="0"/>
        <v>3</v>
      </c>
      <c r="B7" s="17" t="s">
        <v>1176</v>
      </c>
      <c r="C7" s="9" t="s">
        <v>1239</v>
      </c>
      <c r="D7" s="9" t="s">
        <v>1240</v>
      </c>
      <c r="E7" s="6" t="s">
        <v>1241</v>
      </c>
      <c r="F7" s="37">
        <v>45901</v>
      </c>
      <c r="G7" s="9" t="s">
        <v>1242</v>
      </c>
      <c r="H7" s="9" t="s">
        <v>1243</v>
      </c>
      <c r="I7" s="6" t="s">
        <v>1241</v>
      </c>
      <c r="J7" s="37">
        <v>45901</v>
      </c>
      <c r="K7" s="9"/>
      <c r="L7" s="9"/>
      <c r="M7" s="6"/>
      <c r="N7" s="37"/>
      <c r="O7" s="36">
        <f t="shared" si="1"/>
        <v>45901</v>
      </c>
      <c r="R7" s="1" t="str">
        <f t="shared" si="2"/>
        <v xml:space="preserve">1. Definir un plan de recuperación ante desastres tecnológicos, que consolide las actividades de los servicios críticos, que incluya los requerimientos y controles de seguridad de la información que se deben cumplir en la situación de contingencia o interrupción de los servicios de la ADR. 
2. Plan estrategico de continuidad de negocio, que incluye la realización de pruebas aleatorias, documentando el resultado. 
3. </v>
      </c>
      <c r="S7" s="1" t="str">
        <f t="shared" si="2"/>
        <v xml:space="preserve">1. Plan de recuperación de desatres 
2. Plan Estrategico de Continuidad de Negocio 
3. </v>
      </c>
      <c r="T7" s="1" t="str">
        <f t="shared" si="2"/>
        <v xml:space="preserve">1. Jefe OTI/Profesional Especializdo 
2. Jefe OTI/Profesional Especializdo 
3. </v>
      </c>
      <c r="U7" s="35">
        <f t="shared" si="3"/>
        <v>45901</v>
      </c>
    </row>
    <row r="8" spans="1:21" ht="409.6" x14ac:dyDescent="0.2">
      <c r="A8" s="120">
        <f>A9+1</f>
        <v>2</v>
      </c>
      <c r="B8" s="17" t="s">
        <v>1176</v>
      </c>
      <c r="C8" s="9" t="s">
        <v>1244</v>
      </c>
      <c r="D8" s="9" t="s">
        <v>1245</v>
      </c>
      <c r="E8" s="6" t="s">
        <v>1246</v>
      </c>
      <c r="F8" s="37">
        <v>45870</v>
      </c>
      <c r="G8" s="9" t="s">
        <v>1247</v>
      </c>
      <c r="H8" s="9" t="s">
        <v>1248</v>
      </c>
      <c r="I8" s="6" t="s">
        <v>1249</v>
      </c>
      <c r="J8" s="37">
        <v>45870</v>
      </c>
      <c r="K8" s="9"/>
      <c r="L8" s="9"/>
      <c r="M8" s="6"/>
      <c r="N8" s="37"/>
      <c r="O8" s="36">
        <f t="shared" si="1"/>
        <v>45870</v>
      </c>
      <c r="R8" s="1" t="str">
        <f t="shared" si="2"/>
        <v xml:space="preserve">1. Debido a que las instalaciones del Datacenter son compartidas con la ADT (Agencia de Adecuación de Tierras) es necesario verificar el Plan de mantenimiento de infraestructura de TI que actualmente se realiza tanto en la infraestructura f{isica como en la infraestructura virtual y validar los roles y las responsabilidades de cada una de las oficinas de TI de la agencia correspondiente. 
2. Brindar la continuidad de los servicios tecnológicos en caso de que se materialice eventos de desastre natural.
Esto debe logrado mediante la creación del Plan de Contingencia de TI, procedimiento e implementación de la continuidad de la seguridad de la información, que incluya los lineamientos para la atención y reacción en caso de desastre natural.
Se debe garantizar el restablecimiento y funcionalidad de servicios y equipos tecnológicos en el menor tiempo posible. 
3. </v>
      </c>
      <c r="S8" s="1" t="str">
        <f t="shared" si="2"/>
        <v xml:space="preserve">1. Históricos de soporte plan de mantenimiento 
2.  Manual o procedimiento y actas de reunión 
3. </v>
      </c>
      <c r="T8" s="1" t="str">
        <f t="shared" si="2"/>
        <v xml:space="preserve">1. Ingeniero Infraestructura 
2. Ingeniero Infraestructura
Ingeniero de Calidad 
3. </v>
      </c>
      <c r="U8" s="35">
        <f t="shared" si="3"/>
        <v>45870</v>
      </c>
    </row>
    <row r="9" spans="1:21" ht="255" x14ac:dyDescent="0.2">
      <c r="A9" s="120">
        <v>1</v>
      </c>
      <c r="B9" s="17" t="s">
        <v>1195</v>
      </c>
      <c r="C9" s="9" t="s">
        <v>1250</v>
      </c>
      <c r="D9" s="9" t="s">
        <v>1251</v>
      </c>
      <c r="E9" s="6" t="s">
        <v>1252</v>
      </c>
      <c r="F9" s="37">
        <v>45839</v>
      </c>
      <c r="G9" s="9" t="s">
        <v>1253</v>
      </c>
      <c r="H9" s="9" t="s">
        <v>1254</v>
      </c>
      <c r="I9" s="6" t="s">
        <v>1225</v>
      </c>
      <c r="J9" s="37">
        <v>45839</v>
      </c>
      <c r="K9" s="9"/>
      <c r="L9" s="9"/>
      <c r="M9" s="6"/>
      <c r="N9" s="37"/>
      <c r="O9" s="36">
        <f t="shared" si="1"/>
        <v>45839</v>
      </c>
      <c r="R9" s="1" t="str">
        <f t="shared" si="2"/>
        <v xml:space="preserve">1. Acelerar el proceso contractual del personal de la OTI en especial del equipo de la Mesa de Servicio en cabeza del lider o administrador de la Mesa y el oficial de seguridad, garantizando la continuidad de las medidas implementadas 
2. Establecer un proceso de socilización  de forma periodica de las politicas de seguridad y privacidad de la información a todos los usuarios y nuevos contratistas de la Agencia.  
3. </v>
      </c>
      <c r="S9" s="1" t="str">
        <f t="shared" si="2"/>
        <v xml:space="preserve">1. Guia Operativa de la OTI 
2. Actualización Manual MO-GTI-001 
3. </v>
      </c>
      <c r="T9" s="1" t="str">
        <f t="shared" si="2"/>
        <v xml:space="preserve">1. Jefe OTI
Abogada Contratación 
2. Oficial Seguridad de la Información 
3. </v>
      </c>
      <c r="U9" s="35">
        <f t="shared" si="3"/>
        <v>45839</v>
      </c>
    </row>
    <row r="10" spans="1:21" ht="409.6" x14ac:dyDescent="0.2">
      <c r="A10" s="98">
        <f t="shared" ref="A10:A19" si="4">A11+1</f>
        <v>12</v>
      </c>
      <c r="B10" s="11" t="s">
        <v>1008</v>
      </c>
      <c r="C10" s="9" t="s">
        <v>1099</v>
      </c>
      <c r="D10" s="9" t="s">
        <v>1100</v>
      </c>
      <c r="E10" s="6" t="s">
        <v>183</v>
      </c>
      <c r="F10" s="37">
        <v>46022</v>
      </c>
      <c r="G10" s="9" t="s">
        <v>1101</v>
      </c>
      <c r="H10" s="9" t="s">
        <v>1102</v>
      </c>
      <c r="I10" s="6" t="s">
        <v>183</v>
      </c>
      <c r="J10" s="37">
        <v>46022</v>
      </c>
      <c r="K10" s="9"/>
      <c r="L10" s="9"/>
      <c r="M10" s="6"/>
      <c r="N10" s="37"/>
      <c r="O10" s="36">
        <f t="shared" ref="O10:O21" si="5">IF(C10="","",MAX(F10,J10,N10,))</f>
        <v>46022</v>
      </c>
      <c r="R10" s="1" t="str">
        <f t="shared" ref="R10:T21" si="6">"1. "&amp;C10&amp;" 
2. "&amp;G10&amp;" 
3. "&amp;K10</f>
        <v xml:space="preserve">1. (Controles de Ingeniería)
 - Adecuación del plano de trabajo, monitor y silla con respecto la altura del trabajador 
-Mantenimiento de sillas ergonomicas. 
2. (Señalización, Advertencia, Controles Administrativos)
- Evaluaciones medicas ocupacionales periódicas
- Piezas de sensibilización uso de elementos biomecanicos 
- Programa de inspecciones biomecanicas
- Subprograma de medicina preventiva del trabajo
- Promover estilos de vida y hábitos saludables
- Instalacion de sofware ARL positiva para realizar las pausas activas 
De acuerdo a recomendaciones emitidas en exemenes ocupacionales, dar continuidad a PVE. 
3. </v>
      </c>
      <c r="S10" s="1" t="str">
        <f t="shared" si="6"/>
        <v xml:space="preserve">1. Registro Fotografico de 
2. Concepto de Aptitud Laboral
Registro de Inspecciones
Seguimiento a recomendaciones medicas
Programa de Vigilancia Epidemiologica 
3. </v>
      </c>
      <c r="T10" s="1" t="str">
        <f t="shared" si="6"/>
        <v xml:space="preserve">1. SST 
2. SST 
3. </v>
      </c>
      <c r="U10" s="35">
        <f t="shared" ref="U10:U21" si="7">+O10</f>
        <v>46022</v>
      </c>
    </row>
    <row r="11" spans="1:21" ht="221" x14ac:dyDescent="0.2">
      <c r="A11" s="98">
        <f t="shared" si="4"/>
        <v>11</v>
      </c>
      <c r="B11" s="11" t="s">
        <v>1019</v>
      </c>
      <c r="C11" s="9" t="s">
        <v>1103</v>
      </c>
      <c r="D11" s="9" t="s">
        <v>1104</v>
      </c>
      <c r="E11" s="6" t="s">
        <v>183</v>
      </c>
      <c r="F11" s="37">
        <v>46022</v>
      </c>
      <c r="G11" s="9"/>
      <c r="H11" s="9"/>
      <c r="I11" s="6"/>
      <c r="J11" s="37"/>
      <c r="K11" s="9"/>
      <c r="L11" s="9"/>
      <c r="M11" s="6"/>
      <c r="N11" s="37"/>
      <c r="O11" s="36">
        <f t="shared" si="5"/>
        <v>46022</v>
      </c>
      <c r="R11" s="1" t="str">
        <f t="shared" si="6"/>
        <v xml:space="preserve">1. Señalización, Advertencia, Controles Administrativos
 - Pausas Activas cognitivas
- Aplicación encuesta de clima laboral (batería de riesgo psicosocial), de acuerdo a recomendaciones, realizar actividades de promocion y prevencion.
-Programa para prevencion de riesgo psicosocial 
2.  
3. </v>
      </c>
      <c r="S11" s="1" t="str">
        <f t="shared" si="6"/>
        <v xml:space="preserve">1. Encuesta de Riesgo Psicosocial
Encuesta de Ambiente Laboral 
2.  
3. </v>
      </c>
      <c r="T11" s="1" t="str">
        <f t="shared" si="6"/>
        <v xml:space="preserve">1. SST 
2.  
3. </v>
      </c>
      <c r="U11" s="35">
        <f t="shared" si="7"/>
        <v>46022</v>
      </c>
    </row>
    <row r="12" spans="1:21" ht="170" x14ac:dyDescent="0.2">
      <c r="A12" s="98">
        <f t="shared" si="4"/>
        <v>10</v>
      </c>
      <c r="B12" s="11" t="s">
        <v>1030</v>
      </c>
      <c r="C12" s="9" t="s">
        <v>1105</v>
      </c>
      <c r="D12" s="9" t="s">
        <v>1106</v>
      </c>
      <c r="E12" s="6" t="s">
        <v>183</v>
      </c>
      <c r="F12" s="37">
        <v>46022</v>
      </c>
      <c r="G12" s="9"/>
      <c r="H12" s="9"/>
      <c r="I12" s="6"/>
      <c r="J12" s="37"/>
      <c r="K12" s="9"/>
      <c r="L12" s="9"/>
      <c r="M12" s="6"/>
      <c r="N12" s="37"/>
      <c r="O12" s="36">
        <f t="shared" si="5"/>
        <v>46022</v>
      </c>
      <c r="R12" s="1" t="str">
        <f t="shared" si="6"/>
        <v xml:space="preserve">1. (Señalización, Advertencia, Controles Administrativos)
 - Evaluaciones medicas ocupacionales
- Programa de capacitación e inducción  
2.  
3. </v>
      </c>
      <c r="S12" s="1" t="str">
        <f t="shared" si="6"/>
        <v xml:space="preserve">1. Concepto de Aptitud Laboral
Registro de Induccion
Registro de Capacitacion 
2.  
3. </v>
      </c>
      <c r="T12" s="1" t="str">
        <f t="shared" si="6"/>
        <v xml:space="preserve">1. SST 
2.  
3. </v>
      </c>
      <c r="U12" s="35">
        <f t="shared" si="7"/>
        <v>46022</v>
      </c>
    </row>
    <row r="13" spans="1:21" ht="187" x14ac:dyDescent="0.2">
      <c r="A13" s="98">
        <f t="shared" si="4"/>
        <v>9</v>
      </c>
      <c r="B13" s="11" t="s">
        <v>1040</v>
      </c>
      <c r="C13" s="9" t="s">
        <v>1107</v>
      </c>
      <c r="D13" s="9" t="s">
        <v>1108</v>
      </c>
      <c r="E13" s="6" t="s">
        <v>183</v>
      </c>
      <c r="F13" s="37">
        <v>46022</v>
      </c>
      <c r="G13" s="9" t="s">
        <v>1109</v>
      </c>
      <c r="H13" s="9" t="s">
        <v>1110</v>
      </c>
      <c r="I13" s="6" t="s">
        <v>183</v>
      </c>
      <c r="J13" s="37">
        <v>46022</v>
      </c>
      <c r="K13" s="9"/>
      <c r="L13" s="9"/>
      <c r="M13" s="6"/>
      <c r="N13" s="37"/>
      <c r="O13" s="36">
        <f t="shared" si="5"/>
        <v>46022</v>
      </c>
      <c r="R13" s="1" t="str">
        <f t="shared" si="6"/>
        <v xml:space="preserve">1. Mantenimiento periodico de luminarias y distribución adecuada de acuerdo a la ubicación de puestos de trabajo. 
2. Ejecucion de recomendaciones emitidas en los resultados de las mediciones higiénicas
Realizar pausas activas visuales  
3. </v>
      </c>
      <c r="S13" s="1" t="str">
        <f t="shared" si="6"/>
        <v xml:space="preserve">1. Informe de adecuaciones locativas 
2. Recomendaciones de estudios higienicos 
3. </v>
      </c>
      <c r="T13" s="1" t="str">
        <f t="shared" si="6"/>
        <v xml:space="preserve">1. SST 
2. SST 
3. </v>
      </c>
      <c r="U13" s="35">
        <f t="shared" si="7"/>
        <v>46022</v>
      </c>
    </row>
    <row r="14" spans="1:21" ht="306" x14ac:dyDescent="0.2">
      <c r="A14" s="98">
        <f t="shared" si="4"/>
        <v>8</v>
      </c>
      <c r="B14" s="11" t="s">
        <v>1067</v>
      </c>
      <c r="C14" s="9" t="s">
        <v>1111</v>
      </c>
      <c r="D14" s="9" t="s">
        <v>1112</v>
      </c>
      <c r="E14" s="6" t="s">
        <v>183</v>
      </c>
      <c r="F14" s="37">
        <v>46022</v>
      </c>
      <c r="G14" s="9" t="s">
        <v>1113</v>
      </c>
      <c r="H14" s="9" t="s">
        <v>1114</v>
      </c>
      <c r="I14" s="6" t="s">
        <v>183</v>
      </c>
      <c r="J14" s="37">
        <v>46022</v>
      </c>
      <c r="K14" s="9" t="s">
        <v>1115</v>
      </c>
      <c r="L14" s="9" t="s">
        <v>1112</v>
      </c>
      <c r="M14" s="6" t="s">
        <v>183</v>
      </c>
      <c r="N14" s="37">
        <v>46022</v>
      </c>
      <c r="O14" s="36">
        <f t="shared" si="5"/>
        <v>46022</v>
      </c>
      <c r="R14" s="1" t="str">
        <f t="shared" si="6"/>
        <v>1. Se recomienda el uso de tapabocas cuando el personal presente síntoma gripales. 
2. Continuar la divulgación  de estandares de seguridad para  personal, Realizar inspecciones de condiciones 
y actos inseguros, Realizar Capacitacion y/o charlas que incentiven las pautas de autocuidado,   Verificación del uso de elementos de protección personal.                                                         Continuar con lavado e higiene de manos. 
3. Uso de tapabocas cuando el personal presente síntomas gripales.</v>
      </c>
      <c r="S14" s="1" t="str">
        <f t="shared" si="6"/>
        <v>1. Registro de Entrega de EPP 
2. Registro de Inspecciones
Registro de Asistencia 
3. Registro de Entrega de EPP</v>
      </c>
      <c r="T14" s="1" t="str">
        <f t="shared" si="6"/>
        <v>1. SST 
2. SST 
3. SST</v>
      </c>
      <c r="U14" s="35">
        <f t="shared" si="7"/>
        <v>46022</v>
      </c>
    </row>
    <row r="15" spans="1:21" ht="372" x14ac:dyDescent="0.2">
      <c r="A15" s="98">
        <f t="shared" si="4"/>
        <v>7</v>
      </c>
      <c r="B15" s="11" t="s">
        <v>1048</v>
      </c>
      <c r="C15" s="9" t="s">
        <v>1116</v>
      </c>
      <c r="D15" s="9" t="s">
        <v>1117</v>
      </c>
      <c r="E15" s="6" t="s">
        <v>183</v>
      </c>
      <c r="F15" s="37">
        <v>46022</v>
      </c>
      <c r="G15" s="9"/>
      <c r="H15" s="9"/>
      <c r="I15" s="6"/>
      <c r="J15" s="37"/>
      <c r="K15" s="9"/>
      <c r="L15" s="9"/>
      <c r="M15" s="6"/>
      <c r="N15" s="37"/>
      <c r="O15" s="36">
        <f t="shared" si="5"/>
        <v>46022</v>
      </c>
      <c r="R15" s="1" t="str">
        <f t="shared" si="6"/>
        <v xml:space="preserve">1. (Señalización, Advertencia, Controles Administrativos )
- Programa de capacitación e inducción en manejo de situaciones en caso de picaduras o enfermedades tropicales.  
 - Continuar con la jornadas de inmunización y actualizar medias preventivas de acuerdo a la zona endemica a visitar .
- Dar cumplimiento a recomendaciones medicas, emitidas en los examenes medicos ocupacionales.
 - Jornadas de Inmunización (Aplica para el area comercial, Adecuacion de Tierras, Secretaria general, director administrativo) 
2.  
3. </v>
      </c>
      <c r="S15" s="1" t="str">
        <f t="shared" si="6"/>
        <v xml:space="preserve">1. Registros de asistencia
Recomencaciones Medicas de Examenes Ocupacionales 
2.  
3. </v>
      </c>
      <c r="T15" s="1" t="str">
        <f t="shared" si="6"/>
        <v xml:space="preserve">1. SST 
2.  
3. </v>
      </c>
      <c r="U15" s="35">
        <f t="shared" si="7"/>
        <v>46022</v>
      </c>
    </row>
    <row r="16" spans="1:21" ht="323" x14ac:dyDescent="0.2">
      <c r="A16" s="98">
        <f t="shared" si="4"/>
        <v>6</v>
      </c>
      <c r="B16" s="11" t="s">
        <v>1054</v>
      </c>
      <c r="C16" s="9" t="s">
        <v>1118</v>
      </c>
      <c r="D16" s="9" t="s">
        <v>1119</v>
      </c>
      <c r="E16" s="6" t="s">
        <v>183</v>
      </c>
      <c r="F16" s="37">
        <v>46022</v>
      </c>
      <c r="G16" s="9" t="s">
        <v>1120</v>
      </c>
      <c r="H16" s="9" t="s">
        <v>1121</v>
      </c>
      <c r="I16" s="6" t="s">
        <v>183</v>
      </c>
      <c r="J16" s="37">
        <v>46022</v>
      </c>
      <c r="K16" s="9"/>
      <c r="L16" s="9"/>
      <c r="M16" s="6"/>
      <c r="N16" s="37"/>
      <c r="O16" s="36">
        <f t="shared" si="5"/>
        <v>46022</v>
      </c>
      <c r="R16" s="1" t="str">
        <f t="shared" si="6"/>
        <v xml:space="preserve">1. Señalización, Advertencia, Controles Administrativos
- Charlas de prevención
- Lavado e higiene de manos
- Programa de inspecciones
- Piezas de autocuidado
- Contar con esquema de vacunación (Aplica para personal de aseo y cafeteria)
2. EPP
- Mascarilla o protector naso bucal (Todo el personal) 
- Tapabocas - Guantes de caucho - Delantal - Zapato antideslizante (Aplica para personal de aseo y cafeteria) 
3. </v>
      </c>
      <c r="S16" s="1" t="str">
        <f t="shared" si="6"/>
        <v xml:space="preserve">1. Lista de asistencia
Registro de Inspecciones
Carné de Vacunacion 
2. Registro de entrega de EPP 
3. </v>
      </c>
      <c r="T16" s="1" t="str">
        <f t="shared" si="6"/>
        <v xml:space="preserve">1. SST 
2. SST 
3. </v>
      </c>
      <c r="U16" s="35">
        <f t="shared" si="7"/>
        <v>46022</v>
      </c>
    </row>
    <row r="17" spans="1:21" ht="187" x14ac:dyDescent="0.2">
      <c r="A17" s="98">
        <f t="shared" si="4"/>
        <v>5</v>
      </c>
      <c r="B17" s="11" t="s">
        <v>1122</v>
      </c>
      <c r="C17" s="9" t="s">
        <v>1123</v>
      </c>
      <c r="D17" s="9" t="s">
        <v>1124</v>
      </c>
      <c r="E17" s="6" t="s">
        <v>183</v>
      </c>
      <c r="F17" s="37">
        <v>46022</v>
      </c>
      <c r="G17" s="9" t="s">
        <v>1125</v>
      </c>
      <c r="H17" s="9" t="s">
        <v>1126</v>
      </c>
      <c r="I17" s="6" t="s">
        <v>183</v>
      </c>
      <c r="J17" s="37">
        <v>46022</v>
      </c>
      <c r="K17" s="9"/>
      <c r="L17" s="9"/>
      <c r="M17" s="6"/>
      <c r="N17" s="37"/>
      <c r="O17" s="36">
        <f t="shared" si="5"/>
        <v>46022</v>
      </c>
      <c r="R17" s="1" t="str">
        <f t="shared" si="6"/>
        <v xml:space="preserve">1.  realizar Pausas Activas cognitivas 
2. realizar actividades de promoción y prevención según resultados de bateria de riesgo psicosocial 
3. </v>
      </c>
      <c r="S17" s="1" t="str">
        <f t="shared" si="6"/>
        <v xml:space="preserve">1. Evidencias fotograficas 
2. registros de asistencia, evidencias fotografias e informes  
3. </v>
      </c>
      <c r="T17" s="1" t="str">
        <f t="shared" si="6"/>
        <v xml:space="preserve">1. SST 
2. SST 
3. </v>
      </c>
      <c r="U17" s="35">
        <f t="shared" si="7"/>
        <v>46022</v>
      </c>
    </row>
    <row r="18" spans="1:21" ht="119" x14ac:dyDescent="0.2">
      <c r="A18" s="98">
        <f t="shared" si="4"/>
        <v>4</v>
      </c>
      <c r="B18" s="11" t="s">
        <v>1127</v>
      </c>
      <c r="C18" s="9" t="s">
        <v>1128</v>
      </c>
      <c r="D18" s="9" t="s">
        <v>1129</v>
      </c>
      <c r="E18" s="6" t="s">
        <v>183</v>
      </c>
      <c r="F18" s="37">
        <v>46022</v>
      </c>
      <c r="G18" s="9"/>
      <c r="H18" s="9"/>
      <c r="I18" s="6"/>
      <c r="J18" s="37"/>
      <c r="K18" s="9"/>
      <c r="L18" s="9"/>
      <c r="M18" s="6"/>
      <c r="N18" s="37"/>
      <c r="O18" s="36">
        <f t="shared" si="5"/>
        <v>46022</v>
      </c>
      <c r="R18" s="1" t="str">
        <f t="shared" si="6"/>
        <v xml:space="preserve">1. Realizar pausas activas, en el momento que se genere mayor exposición al ruido aumentar frecuencia de las mismas  
2.  
3. </v>
      </c>
      <c r="S18" s="1" t="str">
        <f t="shared" si="6"/>
        <v xml:space="preserve">1. Evidencia de pausas activas , videos , imágenes  
2.  
3. </v>
      </c>
      <c r="T18" s="1" t="str">
        <f t="shared" si="6"/>
        <v xml:space="preserve">1. SST 
2.  
3. </v>
      </c>
      <c r="U18" s="35">
        <f t="shared" si="7"/>
        <v>46022</v>
      </c>
    </row>
    <row r="19" spans="1:21" ht="136" x14ac:dyDescent="0.2">
      <c r="A19" s="98">
        <f t="shared" si="4"/>
        <v>3</v>
      </c>
      <c r="B19" s="11" t="s">
        <v>1130</v>
      </c>
      <c r="C19" s="9" t="s">
        <v>1131</v>
      </c>
      <c r="D19" s="9"/>
      <c r="E19" s="6" t="s">
        <v>183</v>
      </c>
      <c r="F19" s="37">
        <v>46022</v>
      </c>
      <c r="G19" s="9" t="s">
        <v>1132</v>
      </c>
      <c r="H19" s="9"/>
      <c r="I19" s="6" t="s">
        <v>183</v>
      </c>
      <c r="J19" s="37">
        <v>46022</v>
      </c>
      <c r="K19" s="9"/>
      <c r="L19" s="9"/>
      <c r="M19" s="6"/>
      <c r="N19" s="37"/>
      <c r="O19" s="36">
        <f t="shared" si="5"/>
        <v>46022</v>
      </c>
      <c r="R19" s="1" t="str">
        <f t="shared" si="6"/>
        <v xml:space="preserve">1. Ejecución de recomendaciones emitidas en los resultados de las mediciones higiénicas
2. Realizar pausas activas visuales  
3. </v>
      </c>
      <c r="S19" s="1" t="str">
        <f t="shared" si="6"/>
        <v xml:space="preserve">1.  
2.  
3. </v>
      </c>
      <c r="T19" s="1" t="str">
        <f t="shared" si="6"/>
        <v xml:space="preserve">1. SST 
2. SST 
3. </v>
      </c>
      <c r="U19" s="35">
        <f t="shared" si="7"/>
        <v>46022</v>
      </c>
    </row>
    <row r="20" spans="1:21" ht="255" x14ac:dyDescent="0.2">
      <c r="A20" s="98">
        <f>A21+1</f>
        <v>2</v>
      </c>
      <c r="B20" s="11" t="s">
        <v>1133</v>
      </c>
      <c r="C20" s="9" t="s">
        <v>1134</v>
      </c>
      <c r="D20" s="9" t="s">
        <v>1135</v>
      </c>
      <c r="E20" s="6" t="s">
        <v>183</v>
      </c>
      <c r="F20" s="37">
        <v>46022</v>
      </c>
      <c r="G20" s="9" t="s">
        <v>1136</v>
      </c>
      <c r="H20" s="9" t="s">
        <v>1137</v>
      </c>
      <c r="I20" s="6" t="s">
        <v>183</v>
      </c>
      <c r="J20" s="37">
        <v>46022</v>
      </c>
      <c r="K20" s="9" t="s">
        <v>1138</v>
      </c>
      <c r="L20" s="9" t="s">
        <v>1139</v>
      </c>
      <c r="M20" s="6" t="s">
        <v>183</v>
      </c>
      <c r="N20" s="37">
        <v>46022</v>
      </c>
      <c r="O20" s="36">
        <f t="shared" si="5"/>
        <v>46022</v>
      </c>
      <c r="R20" s="1" t="str">
        <f t="shared" si="6"/>
        <v>1. 1.Programa de capacitación e inducción en manejo de situaciones en caso de picaduras o enfermedades tropicales.  
2.  2.Continuar con la jornadas de inmunización y actualizar medias preventivas de acuerdo a la zona endémica a visitar. 
3. 3. Dar cumplimiento a recomendaciones medicas, emitidas en los exámenes médicos ocupacionales.</v>
      </c>
      <c r="S20" s="1" t="str">
        <f t="shared" si="6"/>
        <v xml:space="preserve">1. Registros de asistencias 
2. Carnet de vacunacion.certificado de fumigacion  
3. Constancia de seguimiento medico </v>
      </c>
      <c r="T20" s="1" t="str">
        <f t="shared" si="6"/>
        <v>1. SST 
2. SST 
3. SST</v>
      </c>
      <c r="U20" s="35">
        <f t="shared" si="7"/>
        <v>46022</v>
      </c>
    </row>
    <row r="21" spans="1:21" ht="136" x14ac:dyDescent="0.2">
      <c r="A21" s="98">
        <v>1</v>
      </c>
      <c r="B21" s="11" t="s">
        <v>1140</v>
      </c>
      <c r="C21" s="9" t="s">
        <v>1141</v>
      </c>
      <c r="D21" s="9" t="s">
        <v>1142</v>
      </c>
      <c r="E21" s="6" t="s">
        <v>183</v>
      </c>
      <c r="F21" s="37">
        <v>46022</v>
      </c>
      <c r="G21" s="9" t="s">
        <v>1143</v>
      </c>
      <c r="H21" s="9" t="s">
        <v>1144</v>
      </c>
      <c r="I21" s="6" t="s">
        <v>183</v>
      </c>
      <c r="J21" s="37">
        <v>46022</v>
      </c>
      <c r="K21" s="9"/>
      <c r="L21" s="9"/>
      <c r="M21" s="6"/>
      <c r="N21" s="37"/>
      <c r="O21" s="36">
        <f t="shared" si="5"/>
        <v>46022</v>
      </c>
      <c r="R21" s="1" t="str">
        <f t="shared" si="6"/>
        <v xml:space="preserve">1. Señalización, advertencia, control administrativo (Charlas lavado de manos, programa de inspecciones, Piezas de autocuidado) 
2. EPP (Mascarilla o protector naso bucal) 
3. </v>
      </c>
      <c r="S21" s="1" t="str">
        <f t="shared" si="6"/>
        <v xml:space="preserve">1. listas asistencia  e inspecciones  
2. lista de entrega  
3. </v>
      </c>
      <c r="T21" s="1" t="str">
        <f t="shared" si="6"/>
        <v xml:space="preserve">1. SST 
2. SST 
3. </v>
      </c>
      <c r="U21" s="35">
        <f t="shared" si="7"/>
        <v>46022</v>
      </c>
    </row>
    <row r="22" spans="1:21" ht="204" x14ac:dyDescent="0.2">
      <c r="A22" s="12">
        <v>31</v>
      </c>
      <c r="B22" s="17" t="s">
        <v>566</v>
      </c>
      <c r="C22" s="9" t="s">
        <v>603</v>
      </c>
      <c r="D22" s="9" t="s">
        <v>603</v>
      </c>
      <c r="E22" s="6" t="s">
        <v>603</v>
      </c>
      <c r="F22" s="37" t="s">
        <v>603</v>
      </c>
      <c r="G22" s="9" t="s">
        <v>597</v>
      </c>
      <c r="H22" s="9" t="s">
        <v>595</v>
      </c>
      <c r="I22" s="6" t="s">
        <v>596</v>
      </c>
      <c r="J22" s="37">
        <v>46022</v>
      </c>
      <c r="K22" s="9"/>
      <c r="L22" s="9"/>
      <c r="M22" s="6"/>
      <c r="N22" s="37"/>
      <c r="O22" s="36">
        <f t="shared" ref="O22:O52" si="8">IF(C22="","",MAX(F22,J22,N22,))</f>
        <v>46022</v>
      </c>
      <c r="R22" s="1" t="str">
        <f t="shared" ref="R22:T36" si="9">"1. "&amp;C22&amp;" 
2. "&amp;G22&amp;" 
3. "&amp;K22</f>
        <v xml:space="preserve">1. N/A 
2. Notificar de cambios en los lineamientos de pago y presentación de impuestos cuando aplique 
3. </v>
      </c>
      <c r="S22" s="1" t="str">
        <f t="shared" si="9"/>
        <v xml:space="preserve">1. N/A 
2. Comunicación Oficial 
3. </v>
      </c>
      <c r="T22" s="1" t="str">
        <f t="shared" si="9"/>
        <v xml:space="preserve">1. N/A 
2. Profesional responsable 
3. </v>
      </c>
      <c r="U22" s="35">
        <f t="shared" ref="U22:U45" si="10">+O22</f>
        <v>46022</v>
      </c>
    </row>
    <row r="23" spans="1:21" ht="187" x14ac:dyDescent="0.2">
      <c r="A23" s="12">
        <f t="shared" ref="A23:A47" si="11">A24+1</f>
        <v>30</v>
      </c>
      <c r="B23" s="17" t="s">
        <v>572</v>
      </c>
      <c r="C23" s="9" t="s">
        <v>598</v>
      </c>
      <c r="D23" s="9" t="s">
        <v>599</v>
      </c>
      <c r="E23" s="6" t="s">
        <v>600</v>
      </c>
      <c r="F23" s="37">
        <v>46022</v>
      </c>
      <c r="G23" s="9" t="s">
        <v>601</v>
      </c>
      <c r="H23" s="9" t="s">
        <v>602</v>
      </c>
      <c r="I23" s="6" t="s">
        <v>600</v>
      </c>
      <c r="J23" s="37">
        <v>46022</v>
      </c>
      <c r="K23" s="9"/>
      <c r="L23" s="9"/>
      <c r="M23" s="6"/>
      <c r="N23" s="37"/>
      <c r="O23" s="36">
        <f t="shared" si="8"/>
        <v>46022</v>
      </c>
      <c r="R23" s="1" t="str">
        <f t="shared" si="9"/>
        <v xml:space="preserve">1. Socializar los lineamientos de la circular de envio de información al area financiera o contable (cuando se requiera) 
2. Se realiza un ajuste contable en la conciliación del periodo siguiente 
3. </v>
      </c>
      <c r="S23" s="1" t="str">
        <f t="shared" si="9"/>
        <v xml:space="preserve">1. Llista de Asistencia 
2. Soporte del ajuste 
3. </v>
      </c>
      <c r="T23" s="1" t="str">
        <f t="shared" si="9"/>
        <v xml:space="preserve">1. Profesional designado 
2. Profesional designado 
3. </v>
      </c>
      <c r="U23" s="35">
        <f t="shared" si="10"/>
        <v>46022</v>
      </c>
    </row>
    <row r="24" spans="1:21" ht="153" x14ac:dyDescent="0.2">
      <c r="A24" s="12">
        <f t="shared" si="11"/>
        <v>29</v>
      </c>
      <c r="B24" s="17" t="s">
        <v>543</v>
      </c>
      <c r="C24" s="9" t="s">
        <v>603</v>
      </c>
      <c r="D24" s="9" t="s">
        <v>603</v>
      </c>
      <c r="E24" s="6" t="s">
        <v>603</v>
      </c>
      <c r="F24" s="37" t="s">
        <v>603</v>
      </c>
      <c r="G24" s="9"/>
      <c r="H24" s="9"/>
      <c r="I24" s="6"/>
      <c r="J24" s="37"/>
      <c r="K24" s="9"/>
      <c r="L24" s="9"/>
      <c r="M24" s="6"/>
      <c r="N24" s="37"/>
      <c r="O24" s="36">
        <f t="shared" si="8"/>
        <v>0</v>
      </c>
      <c r="R24" s="1" t="str">
        <f t="shared" si="9"/>
        <v xml:space="preserve">1. N/A 
2.  
3. </v>
      </c>
      <c r="S24" s="1" t="str">
        <f t="shared" si="9"/>
        <v xml:space="preserve">1. N/A 
2.  
3. </v>
      </c>
      <c r="T24" s="1" t="str">
        <f t="shared" si="9"/>
        <v xml:space="preserve">1. N/A 
2.  
3. </v>
      </c>
      <c r="U24" s="35">
        <f t="shared" si="10"/>
        <v>0</v>
      </c>
    </row>
    <row r="25" spans="1:21" ht="170" x14ac:dyDescent="0.2">
      <c r="A25" s="12">
        <f t="shared" si="11"/>
        <v>28</v>
      </c>
      <c r="B25" s="17" t="s">
        <v>550</v>
      </c>
      <c r="C25" s="9" t="s">
        <v>603</v>
      </c>
      <c r="D25" s="9" t="s">
        <v>603</v>
      </c>
      <c r="E25" s="6" t="s">
        <v>603</v>
      </c>
      <c r="F25" s="37" t="s">
        <v>603</v>
      </c>
      <c r="G25" s="9"/>
      <c r="H25" s="9"/>
      <c r="I25" s="6"/>
      <c r="J25" s="37"/>
      <c r="K25" s="9"/>
      <c r="L25" s="9"/>
      <c r="M25" s="6"/>
      <c r="N25" s="37"/>
      <c r="O25" s="36">
        <f t="shared" si="8"/>
        <v>0</v>
      </c>
      <c r="R25" s="1" t="str">
        <f t="shared" si="9"/>
        <v xml:space="preserve">1. N/A 
2.  
3. </v>
      </c>
      <c r="S25" s="1" t="str">
        <f t="shared" si="9"/>
        <v xml:space="preserve">1. N/A 
2.  
3. </v>
      </c>
      <c r="T25" s="1" t="str">
        <f t="shared" si="9"/>
        <v xml:space="preserve">1. N/A 
2.  
3. </v>
      </c>
      <c r="U25" s="35">
        <f t="shared" si="10"/>
        <v>0</v>
      </c>
    </row>
    <row r="26" spans="1:21" ht="221" x14ac:dyDescent="0.2">
      <c r="A26" s="12">
        <f t="shared" si="11"/>
        <v>27</v>
      </c>
      <c r="B26" s="17" t="s">
        <v>555</v>
      </c>
      <c r="C26" s="9" t="s">
        <v>603</v>
      </c>
      <c r="D26" s="9" t="s">
        <v>603</v>
      </c>
      <c r="E26" s="6" t="s">
        <v>603</v>
      </c>
      <c r="F26" s="37" t="s">
        <v>603</v>
      </c>
      <c r="G26" s="9"/>
      <c r="H26" s="9"/>
      <c r="I26" s="6"/>
      <c r="J26" s="37"/>
      <c r="K26" s="9"/>
      <c r="L26" s="9"/>
      <c r="M26" s="6"/>
      <c r="N26" s="37"/>
      <c r="O26" s="36">
        <f t="shared" si="8"/>
        <v>0</v>
      </c>
      <c r="R26" s="1" t="str">
        <f t="shared" si="9"/>
        <v xml:space="preserve">1. N/A 
2.  
3. </v>
      </c>
      <c r="S26" s="1" t="str">
        <f t="shared" si="9"/>
        <v xml:space="preserve">1. N/A 
2.  
3. </v>
      </c>
      <c r="T26" s="1" t="str">
        <f t="shared" si="9"/>
        <v xml:space="preserve">1. N/A 
2.  
3. </v>
      </c>
      <c r="U26" s="35">
        <f t="shared" si="10"/>
        <v>0</v>
      </c>
    </row>
    <row r="27" spans="1:21" ht="221" x14ac:dyDescent="0.2">
      <c r="A27" s="12">
        <f t="shared" si="11"/>
        <v>26</v>
      </c>
      <c r="B27" s="17" t="s">
        <v>53</v>
      </c>
      <c r="C27" s="9" t="s">
        <v>483</v>
      </c>
      <c r="D27" s="9" t="s">
        <v>481</v>
      </c>
      <c r="E27" s="6" t="s">
        <v>480</v>
      </c>
      <c r="F27" s="37">
        <v>46022</v>
      </c>
      <c r="G27" s="9" t="s">
        <v>482</v>
      </c>
      <c r="H27" s="9" t="s">
        <v>481</v>
      </c>
      <c r="I27" s="6" t="s">
        <v>480</v>
      </c>
      <c r="J27" s="37">
        <v>46022</v>
      </c>
      <c r="K27" s="9"/>
      <c r="L27" s="9"/>
      <c r="M27" s="6"/>
      <c r="N27" s="37"/>
      <c r="O27" s="36">
        <f t="shared" si="8"/>
        <v>46022</v>
      </c>
      <c r="R27" s="1" t="str">
        <f t="shared" si="9"/>
        <v xml:space="preserve">1. Realizar reuniones de seguimiento de manera trimestral,  al interior de la dependencia con el fin de fortalecer los puntos de control dentro del proceso 
2. Socialización de los lineamientos y directrices del proceso enmarcados en la planeación Estratégica y objetivos de la ADR, de manera semestral  
3. </v>
      </c>
      <c r="S27" s="1" t="str">
        <f t="shared" si="9"/>
        <v xml:space="preserve">1. presentaciones y/o listados de asistencia. 
2. presentaciones y/o listados de asistencia. 
3. </v>
      </c>
      <c r="T27" s="1" t="str">
        <f t="shared" si="9"/>
        <v xml:space="preserve">1. Los profesionales de la VGC 
2. Los profesionales de la VGC 
3. </v>
      </c>
      <c r="U27" s="35">
        <f t="shared" si="10"/>
        <v>46022</v>
      </c>
    </row>
    <row r="28" spans="1:21" ht="204" x14ac:dyDescent="0.2">
      <c r="A28" s="12">
        <f t="shared" si="11"/>
        <v>25</v>
      </c>
      <c r="B28" s="17" t="s">
        <v>154</v>
      </c>
      <c r="C28" s="9" t="s">
        <v>191</v>
      </c>
      <c r="D28" s="9" t="s">
        <v>191</v>
      </c>
      <c r="E28" s="6" t="s">
        <v>191</v>
      </c>
      <c r="F28" s="37" t="s">
        <v>191</v>
      </c>
      <c r="G28" s="9"/>
      <c r="H28" s="9"/>
      <c r="I28" s="6"/>
      <c r="J28" s="37"/>
      <c r="K28" s="9"/>
      <c r="L28" s="9"/>
      <c r="M28" s="6"/>
      <c r="N28" s="37"/>
      <c r="O28" s="36">
        <f t="shared" si="8"/>
        <v>0</v>
      </c>
      <c r="R28" s="1" t="str">
        <f t="shared" si="9"/>
        <v xml:space="preserve">1. NA 
2.  
3. </v>
      </c>
      <c r="S28" s="1" t="str">
        <f t="shared" si="9"/>
        <v xml:space="preserve">1. NA 
2.  
3. </v>
      </c>
      <c r="T28" s="1" t="str">
        <f t="shared" si="9"/>
        <v xml:space="preserve">1. NA 
2.  
3. </v>
      </c>
      <c r="U28" s="35">
        <f t="shared" si="10"/>
        <v>0</v>
      </c>
    </row>
    <row r="29" spans="1:21" ht="187" x14ac:dyDescent="0.2">
      <c r="A29" s="12">
        <f t="shared" si="11"/>
        <v>24</v>
      </c>
      <c r="B29" s="17" t="s">
        <v>150</v>
      </c>
      <c r="C29" s="9" t="s">
        <v>191</v>
      </c>
      <c r="D29" s="9" t="s">
        <v>191</v>
      </c>
      <c r="E29" s="6" t="s">
        <v>191</v>
      </c>
      <c r="F29" s="37" t="s">
        <v>191</v>
      </c>
      <c r="G29" s="9"/>
      <c r="H29" s="9"/>
      <c r="I29" s="6"/>
      <c r="J29" s="37"/>
      <c r="K29" s="9"/>
      <c r="L29" s="9"/>
      <c r="M29" s="6"/>
      <c r="N29" s="37"/>
      <c r="O29" s="36">
        <f t="shared" si="8"/>
        <v>0</v>
      </c>
      <c r="R29" s="1" t="str">
        <f t="shared" si="9"/>
        <v xml:space="preserve">1. NA 
2.  
3. </v>
      </c>
      <c r="S29" s="1" t="str">
        <f t="shared" si="9"/>
        <v xml:space="preserve">1. NA 
2.  
3. </v>
      </c>
      <c r="T29" s="1" t="str">
        <f t="shared" si="9"/>
        <v xml:space="preserve">1. NA 
2.  
3. </v>
      </c>
      <c r="U29" s="35">
        <f t="shared" si="10"/>
        <v>0</v>
      </c>
    </row>
    <row r="30" spans="1:21" ht="119" x14ac:dyDescent="0.2">
      <c r="A30" s="12">
        <f t="shared" si="11"/>
        <v>23</v>
      </c>
      <c r="B30" s="17" t="s">
        <v>145</v>
      </c>
      <c r="C30" s="9" t="s">
        <v>191</v>
      </c>
      <c r="D30" s="9" t="s">
        <v>191</v>
      </c>
      <c r="E30" s="6" t="s">
        <v>191</v>
      </c>
      <c r="F30" s="37" t="s">
        <v>191</v>
      </c>
      <c r="G30" s="9"/>
      <c r="H30" s="9"/>
      <c r="I30" s="6"/>
      <c r="J30" s="37"/>
      <c r="K30" s="9"/>
      <c r="L30" s="9"/>
      <c r="M30" s="6"/>
      <c r="N30" s="37"/>
      <c r="O30" s="36">
        <f t="shared" si="8"/>
        <v>0</v>
      </c>
      <c r="R30" s="1" t="str">
        <f t="shared" si="9"/>
        <v xml:space="preserve">1. NA 
2.  
3. </v>
      </c>
      <c r="S30" s="1" t="str">
        <f t="shared" si="9"/>
        <v xml:space="preserve">1. NA 
2.  
3. </v>
      </c>
      <c r="T30" s="1" t="str">
        <f t="shared" si="9"/>
        <v xml:space="preserve">1. NA 
2.  
3. </v>
      </c>
      <c r="U30" s="35">
        <f t="shared" si="10"/>
        <v>0</v>
      </c>
    </row>
    <row r="31" spans="1:21" ht="153" x14ac:dyDescent="0.2">
      <c r="A31" s="12">
        <f t="shared" si="11"/>
        <v>22</v>
      </c>
      <c r="B31" s="17" t="s">
        <v>141</v>
      </c>
      <c r="C31" s="9" t="s">
        <v>529</v>
      </c>
      <c r="D31" s="9" t="s">
        <v>528</v>
      </c>
      <c r="E31" s="6" t="s">
        <v>527</v>
      </c>
      <c r="F31" s="37">
        <v>46022</v>
      </c>
      <c r="G31" s="9"/>
      <c r="H31" s="9"/>
      <c r="I31" s="6"/>
      <c r="J31" s="37"/>
      <c r="K31" s="9"/>
      <c r="L31" s="9"/>
      <c r="M31" s="6"/>
      <c r="N31" s="37"/>
      <c r="O31" s="36">
        <f t="shared" si="8"/>
        <v>46022</v>
      </c>
      <c r="R31" s="1" t="str">
        <f t="shared" si="9"/>
        <v xml:space="preserve">1. Convocar al comité de coordinación del sistema de control interno para informar sobre dicha situación y ajustar el plan basado en la realidad operativa de la Oficina 
2.  
3. </v>
      </c>
      <c r="S31" s="1" t="str">
        <f t="shared" si="9"/>
        <v xml:space="preserve">1. Acta sesión comité 
2.  
3. </v>
      </c>
      <c r="T31" s="1" t="str">
        <f t="shared" si="9"/>
        <v xml:space="preserve">1. Jefe Oficina de Control Interno 
2.  
3. </v>
      </c>
      <c r="U31" s="35">
        <f t="shared" si="10"/>
        <v>46022</v>
      </c>
    </row>
    <row r="32" spans="1:21" ht="204" x14ac:dyDescent="0.2">
      <c r="A32" s="12">
        <f t="shared" si="11"/>
        <v>21</v>
      </c>
      <c r="B32" s="17" t="s">
        <v>134</v>
      </c>
      <c r="C32" s="9" t="s">
        <v>526</v>
      </c>
      <c r="D32" s="9" t="s">
        <v>525</v>
      </c>
      <c r="E32" s="6" t="s">
        <v>524</v>
      </c>
      <c r="F32" s="37">
        <v>46022</v>
      </c>
      <c r="G32" s="9" t="s">
        <v>523</v>
      </c>
      <c r="H32" s="9" t="s">
        <v>522</v>
      </c>
      <c r="I32" s="6" t="s">
        <v>521</v>
      </c>
      <c r="J32" s="37">
        <v>46022</v>
      </c>
      <c r="K32" s="9"/>
      <c r="L32" s="9"/>
      <c r="M32" s="6"/>
      <c r="N32" s="37"/>
      <c r="O32" s="36">
        <f t="shared" si="8"/>
        <v>46022</v>
      </c>
      <c r="R32" s="1" t="str">
        <f t="shared" si="9"/>
        <v xml:space="preserve">1. Socializar los procedimientos y/o metodologías existentes para el proceso de auditoria al equipo auditor	Perfil de Supervisión de Trabajos de auditoría  
2. Revisión del informe por parte de otro equipo de trabajo, diferente al que realizo el proceso de auditoría 
3. </v>
      </c>
      <c r="S32" s="1" t="str">
        <f t="shared" si="9"/>
        <v xml:space="preserve">1. Perfil de Supervisión de Trabajos de auditoría  
2. Documento de Análisis del Informe. 
3. </v>
      </c>
      <c r="T32" s="1" t="str">
        <f t="shared" si="9"/>
        <v xml:space="preserve">1. Listado de asistencia 
Presentación" 
2. Jefe Oficina de Control Interno / Profesional Designado 
3. </v>
      </c>
      <c r="U32" s="35">
        <f t="shared" si="10"/>
        <v>46022</v>
      </c>
    </row>
    <row r="33" spans="1:21" ht="255" x14ac:dyDescent="0.2">
      <c r="A33" s="12">
        <f t="shared" si="11"/>
        <v>20</v>
      </c>
      <c r="B33" s="17" t="s">
        <v>127</v>
      </c>
      <c r="C33" s="9" t="s">
        <v>191</v>
      </c>
      <c r="D33" s="9" t="s">
        <v>191</v>
      </c>
      <c r="E33" s="6" t="s">
        <v>191</v>
      </c>
      <c r="F33" s="37" t="s">
        <v>191</v>
      </c>
      <c r="G33" s="9"/>
      <c r="H33" s="9"/>
      <c r="I33" s="6"/>
      <c r="J33" s="37"/>
      <c r="K33" s="9"/>
      <c r="L33" s="9"/>
      <c r="M33" s="6"/>
      <c r="N33" s="37"/>
      <c r="O33" s="36">
        <f t="shared" si="8"/>
        <v>0</v>
      </c>
      <c r="R33" s="1" t="str">
        <f t="shared" si="9"/>
        <v xml:space="preserve">1. NA 
2.  
3. </v>
      </c>
      <c r="S33" s="1" t="str">
        <f t="shared" si="9"/>
        <v xml:space="preserve">1. NA 
2.  
3. </v>
      </c>
      <c r="T33" s="1" t="str">
        <f t="shared" si="9"/>
        <v xml:space="preserve">1. NA 
2.  
3. </v>
      </c>
      <c r="U33" s="35">
        <f t="shared" si="10"/>
        <v>0</v>
      </c>
    </row>
    <row r="34" spans="1:21" ht="221" x14ac:dyDescent="0.2">
      <c r="A34" s="12">
        <f t="shared" si="11"/>
        <v>19</v>
      </c>
      <c r="B34" s="17" t="s">
        <v>124</v>
      </c>
      <c r="C34" s="9" t="s">
        <v>191</v>
      </c>
      <c r="D34" s="9" t="s">
        <v>191</v>
      </c>
      <c r="E34" s="6" t="s">
        <v>191</v>
      </c>
      <c r="F34" s="37" t="s">
        <v>191</v>
      </c>
      <c r="G34" s="9"/>
      <c r="H34" s="9"/>
      <c r="I34" s="6"/>
      <c r="J34" s="37"/>
      <c r="K34" s="9"/>
      <c r="L34" s="9"/>
      <c r="M34" s="6"/>
      <c r="N34" s="37"/>
      <c r="O34" s="36">
        <f t="shared" si="8"/>
        <v>0</v>
      </c>
      <c r="R34" s="1" t="str">
        <f t="shared" si="9"/>
        <v xml:space="preserve">1. NA 
2.  
3. </v>
      </c>
      <c r="S34" s="1" t="str">
        <f t="shared" si="9"/>
        <v xml:space="preserve">1. NA 
2.  
3. </v>
      </c>
      <c r="T34" s="1" t="str">
        <f t="shared" si="9"/>
        <v xml:space="preserve">1. NA 
2.  
3. </v>
      </c>
      <c r="U34" s="35">
        <f t="shared" si="10"/>
        <v>0</v>
      </c>
    </row>
    <row r="35" spans="1:21" ht="187" x14ac:dyDescent="0.2">
      <c r="A35" s="12">
        <f t="shared" si="11"/>
        <v>18</v>
      </c>
      <c r="B35" s="17" t="s">
        <v>120</v>
      </c>
      <c r="C35" s="9" t="s">
        <v>191</v>
      </c>
      <c r="D35" s="9" t="s">
        <v>191</v>
      </c>
      <c r="E35" s="6" t="s">
        <v>191</v>
      </c>
      <c r="F35" s="37" t="s">
        <v>191</v>
      </c>
      <c r="G35" s="9"/>
      <c r="H35" s="9"/>
      <c r="I35" s="6"/>
      <c r="J35" s="37"/>
      <c r="K35" s="9"/>
      <c r="L35" s="9"/>
      <c r="M35" s="6"/>
      <c r="N35" s="37"/>
      <c r="O35" s="36">
        <f t="shared" si="8"/>
        <v>0</v>
      </c>
      <c r="R35" s="1" t="str">
        <f t="shared" si="9"/>
        <v xml:space="preserve">1. NA 
2.  
3. </v>
      </c>
      <c r="S35" s="1" t="str">
        <f t="shared" si="9"/>
        <v xml:space="preserve">1. NA 
2.  
3. </v>
      </c>
      <c r="T35" s="1" t="str">
        <f t="shared" si="9"/>
        <v xml:space="preserve">1. NA 
2.  
3. </v>
      </c>
      <c r="U35" s="35">
        <f t="shared" si="10"/>
        <v>0</v>
      </c>
    </row>
    <row r="36" spans="1:21" ht="119" x14ac:dyDescent="0.2">
      <c r="A36" s="12">
        <f t="shared" si="11"/>
        <v>17</v>
      </c>
      <c r="B36" s="17" t="s">
        <v>116</v>
      </c>
      <c r="C36" s="9" t="s">
        <v>191</v>
      </c>
      <c r="D36" s="9" t="s">
        <v>191</v>
      </c>
      <c r="E36" s="6" t="s">
        <v>191</v>
      </c>
      <c r="F36" s="37" t="s">
        <v>191</v>
      </c>
      <c r="G36" s="9"/>
      <c r="H36" s="9"/>
      <c r="I36" s="6"/>
      <c r="J36" s="37"/>
      <c r="K36" s="9"/>
      <c r="L36" s="9"/>
      <c r="M36" s="6"/>
      <c r="N36" s="37"/>
      <c r="O36" s="36">
        <f t="shared" si="8"/>
        <v>0</v>
      </c>
      <c r="R36" s="1" t="str">
        <f t="shared" si="9"/>
        <v xml:space="preserve">1. NA 
2.  
3. </v>
      </c>
      <c r="S36" s="1" t="str">
        <f t="shared" si="9"/>
        <v xml:space="preserve">1. NA 
2.  
3. </v>
      </c>
      <c r="T36" s="1" t="str">
        <f t="shared" si="9"/>
        <v xml:space="preserve">1. NA 
2.  
3. </v>
      </c>
      <c r="U36" s="35">
        <f t="shared" si="10"/>
        <v>0</v>
      </c>
    </row>
    <row r="37" spans="1:21" ht="153" x14ac:dyDescent="0.2">
      <c r="A37" s="12">
        <f t="shared" si="11"/>
        <v>16</v>
      </c>
      <c r="B37" s="17" t="s">
        <v>112</v>
      </c>
      <c r="C37" s="9" t="s">
        <v>520</v>
      </c>
      <c r="D37" s="9" t="s">
        <v>519</v>
      </c>
      <c r="E37" s="6" t="s">
        <v>518</v>
      </c>
      <c r="F37" s="37">
        <v>46022</v>
      </c>
      <c r="G37" s="9"/>
      <c r="H37" s="9"/>
      <c r="I37" s="6"/>
      <c r="J37" s="37"/>
      <c r="K37" s="9"/>
      <c r="L37" s="9"/>
      <c r="M37" s="6"/>
      <c r="N37" s="37"/>
      <c r="O37" s="36">
        <f t="shared" si="8"/>
        <v>46022</v>
      </c>
      <c r="R37" s="1" t="str">
        <f t="shared" ref="R37:T52" si="12">"1. "&amp;C37&amp;" 
2. "&amp;G37&amp;" 
3. "&amp;K37</f>
        <v xml:space="preserve">1. El encargado del proceso de instrucción debera realizar del curso "Integridad, Transparencia y Lucha contra la Corrupción" dictado por Funcion Publica. 
2.  
3. </v>
      </c>
      <c r="S37" s="1" t="str">
        <f t="shared" si="12"/>
        <v xml:space="preserve">1. Certificado 
2.  
3. </v>
      </c>
      <c r="T37" s="1" t="str">
        <f t="shared" si="12"/>
        <v xml:space="preserve">1. Responsable del área de Control Interno Disciplinario 
2.  
3. </v>
      </c>
      <c r="U37" s="35">
        <f t="shared" si="10"/>
        <v>46022</v>
      </c>
    </row>
    <row r="38" spans="1:21" ht="204" x14ac:dyDescent="0.2">
      <c r="A38" s="12">
        <f t="shared" si="11"/>
        <v>15</v>
      </c>
      <c r="B38" s="17" t="s">
        <v>108</v>
      </c>
      <c r="C38" s="9" t="s">
        <v>191</v>
      </c>
      <c r="D38" s="9" t="s">
        <v>191</v>
      </c>
      <c r="E38" s="6" t="s">
        <v>191</v>
      </c>
      <c r="F38" s="37" t="s">
        <v>191</v>
      </c>
      <c r="G38" s="9"/>
      <c r="H38" s="9"/>
      <c r="I38" s="6"/>
      <c r="J38" s="37"/>
      <c r="K38" s="9"/>
      <c r="L38" s="9"/>
      <c r="M38" s="6"/>
      <c r="N38" s="37"/>
      <c r="O38" s="36">
        <f t="shared" si="8"/>
        <v>0</v>
      </c>
      <c r="R38" s="1" t="str">
        <f t="shared" si="12"/>
        <v xml:space="preserve">1. NA 
2.  
3. </v>
      </c>
      <c r="S38" s="1" t="str">
        <f t="shared" si="12"/>
        <v xml:space="preserve">1. NA 
2.  
3. </v>
      </c>
      <c r="T38" s="1" t="str">
        <f t="shared" si="12"/>
        <v xml:space="preserve">1. NA 
2.  
3. </v>
      </c>
      <c r="U38" s="35">
        <f t="shared" si="10"/>
        <v>0</v>
      </c>
    </row>
    <row r="39" spans="1:21" ht="289" x14ac:dyDescent="0.2">
      <c r="A39" s="12">
        <f t="shared" si="11"/>
        <v>14</v>
      </c>
      <c r="B39" s="17" t="s">
        <v>104</v>
      </c>
      <c r="C39" s="9" t="s">
        <v>517</v>
      </c>
      <c r="D39" s="9" t="s">
        <v>516</v>
      </c>
      <c r="E39" s="6" t="s">
        <v>513</v>
      </c>
      <c r="F39" s="37">
        <v>46022</v>
      </c>
      <c r="G39" s="9" t="s">
        <v>515</v>
      </c>
      <c r="H39" s="9" t="s">
        <v>514</v>
      </c>
      <c r="I39" s="6" t="s">
        <v>513</v>
      </c>
      <c r="J39" s="37">
        <v>46022</v>
      </c>
      <c r="K39" s="9"/>
      <c r="L39" s="9"/>
      <c r="M39" s="6"/>
      <c r="N39" s="37"/>
      <c r="O39" s="36">
        <f t="shared" si="8"/>
        <v>46022</v>
      </c>
      <c r="R39" s="1" t="str">
        <f t="shared" si="12"/>
        <v xml:space="preserve">1. Realizar campañas telefónicas con la ciudadanía, de manera mensual. 
2. Sensibilizar el tramite de Derechos de Petición de manera semestral. 
3. </v>
      </c>
      <c r="S39" s="1" t="str">
        <f t="shared" si="12"/>
        <v xml:space="preserve">1. Registro de las llamadas realizadas. 
2.  Listados de asistencia y/o grabaciones 
3. </v>
      </c>
      <c r="T39" s="1" t="str">
        <f t="shared" si="12"/>
        <v xml:space="preserve">1. Designado del proceso de Servicio al ciudadano 
2. Designado del proceso de Servicio al ciudadano 
3. </v>
      </c>
      <c r="U39" s="35">
        <f t="shared" si="10"/>
        <v>46022</v>
      </c>
    </row>
    <row r="40" spans="1:21" ht="255" x14ac:dyDescent="0.2">
      <c r="A40" s="12">
        <f t="shared" si="11"/>
        <v>13</v>
      </c>
      <c r="B40" s="17" t="s">
        <v>98</v>
      </c>
      <c r="C40" s="9" t="s">
        <v>512</v>
      </c>
      <c r="D40" s="9" t="s">
        <v>510</v>
      </c>
      <c r="E40" s="6" t="s">
        <v>509</v>
      </c>
      <c r="F40" s="37">
        <v>46022</v>
      </c>
      <c r="G40" s="9" t="s">
        <v>511</v>
      </c>
      <c r="H40" s="9" t="s">
        <v>510</v>
      </c>
      <c r="I40" s="6" t="s">
        <v>509</v>
      </c>
      <c r="J40" s="37">
        <v>46022</v>
      </c>
      <c r="K40" s="9"/>
      <c r="L40" s="9"/>
      <c r="M40" s="6"/>
      <c r="N40" s="37"/>
      <c r="O40" s="36">
        <f t="shared" si="8"/>
        <v>46022</v>
      </c>
      <c r="R40" s="1" t="str">
        <f t="shared" si="12"/>
        <v xml:space="preserve">1. Realizar seguimiento a la implementación del procedimiento de cobro coactivo actualizado en el cuarto trimestre, a través de un informe de la gestión de los procesos de cobro coactivo 
2. Socializar el procedimiento de cobro coactivo actualizado de manera interna en el equipo de la oficina jurídica, en las unidades técnicas territoriales y en las asociaciones de usuarios en el tercer trimestre 
3. </v>
      </c>
      <c r="S40" s="1" t="str">
        <f t="shared" si="12"/>
        <v xml:space="preserve">1. Informe 
2. Informe 
3. </v>
      </c>
      <c r="T40" s="1" t="str">
        <f t="shared" si="12"/>
        <v xml:space="preserve">1. Designado del proceso de Asesoria y Defensa Jurídica 
2. Designado del proceso de Asesoria y Defensa Jurídica 
3. </v>
      </c>
      <c r="U40" s="35">
        <f t="shared" si="10"/>
        <v>46022</v>
      </c>
    </row>
    <row r="41" spans="1:21" ht="204" x14ac:dyDescent="0.2">
      <c r="A41" s="12">
        <f t="shared" si="11"/>
        <v>12</v>
      </c>
      <c r="B41" s="17" t="s">
        <v>94</v>
      </c>
      <c r="C41" s="9" t="s">
        <v>508</v>
      </c>
      <c r="D41" s="9" t="s">
        <v>507</v>
      </c>
      <c r="E41" s="6" t="s">
        <v>506</v>
      </c>
      <c r="F41" s="37">
        <v>46022</v>
      </c>
      <c r="G41" s="9"/>
      <c r="H41" s="9"/>
      <c r="I41" s="6"/>
      <c r="J41" s="37"/>
      <c r="K41" s="9"/>
      <c r="L41" s="9"/>
      <c r="M41" s="6"/>
      <c r="N41" s="37"/>
      <c r="O41" s="36">
        <f t="shared" si="8"/>
        <v>46022</v>
      </c>
      <c r="R41" s="1" t="str">
        <f t="shared" si="12"/>
        <v xml:space="preserve">1. Documentar el procedimiento de Gestión de Incidente, eventos y debilidades de seguridad de la información como complemento del control descrito en el riesgo 
2.  
3. </v>
      </c>
      <c r="S41" s="1" t="str">
        <f t="shared" si="12"/>
        <v xml:space="preserve">1. Procedimiento con los controles documentados (Sistema de Información Isolución) 
2.  
3. </v>
      </c>
      <c r="T41" s="1" t="str">
        <f t="shared" si="12"/>
        <v xml:space="preserve">1. Líder de proceso 
Apoyo de Oficial de Seguridad Digital (Colaborador de OTI) 
2.  
3. </v>
      </c>
      <c r="U41" s="35">
        <f t="shared" si="10"/>
        <v>46022</v>
      </c>
    </row>
    <row r="42" spans="1:21" ht="306" x14ac:dyDescent="0.2">
      <c r="A42" s="12">
        <f t="shared" si="11"/>
        <v>11</v>
      </c>
      <c r="B42" s="17" t="s">
        <v>88</v>
      </c>
      <c r="C42" s="9" t="s">
        <v>505</v>
      </c>
      <c r="D42" s="9" t="s">
        <v>504</v>
      </c>
      <c r="E42" s="6" t="s">
        <v>503</v>
      </c>
      <c r="F42" s="37">
        <v>46022</v>
      </c>
      <c r="G42" s="9"/>
      <c r="H42" s="9"/>
      <c r="I42" s="6"/>
      <c r="J42" s="37"/>
      <c r="K42" s="9"/>
      <c r="L42" s="9"/>
      <c r="M42" s="6"/>
      <c r="N42" s="37"/>
      <c r="O42" s="36">
        <f t="shared" si="8"/>
        <v>46022</v>
      </c>
      <c r="R42" s="1" t="str">
        <f t="shared" si="12"/>
        <v xml:space="preserve">1. Consultar el proceso y proyecto de inversión para consolidar los apectos necesarios a tener en cuenta para la identificación y seleccción de las organizaciones rurales potenciales beneficarias de los servicios de apoyo a la comercialización. 
2.  
3. </v>
      </c>
      <c r="S42" s="1" t="str">
        <f t="shared" si="12"/>
        <v xml:space="preserve">1. Documento con los aspectos consolidados para la identificación y selección de las Organizaciones rurales  
2.  
3. </v>
      </c>
      <c r="T42" s="1" t="str">
        <f t="shared" si="12"/>
        <v xml:space="preserve">1. El líder de la Dirección de Comercialización  
2.  
3. </v>
      </c>
      <c r="U42" s="35">
        <f t="shared" si="10"/>
        <v>46022</v>
      </c>
    </row>
    <row r="43" spans="1:21" ht="388" x14ac:dyDescent="0.2">
      <c r="A43" s="12">
        <f t="shared" si="11"/>
        <v>10</v>
      </c>
      <c r="B43" s="17" t="s">
        <v>81</v>
      </c>
      <c r="C43" s="9" t="s">
        <v>502</v>
      </c>
      <c r="D43" s="9" t="s">
        <v>501</v>
      </c>
      <c r="E43" s="6" t="s">
        <v>498</v>
      </c>
      <c r="F43" s="37">
        <v>46022</v>
      </c>
      <c r="G43" s="9" t="s">
        <v>500</v>
      </c>
      <c r="H43" s="9" t="s">
        <v>499</v>
      </c>
      <c r="I43" s="6" t="s">
        <v>498</v>
      </c>
      <c r="J43" s="37">
        <v>46022</v>
      </c>
      <c r="K43" s="9"/>
      <c r="L43" s="9"/>
      <c r="M43" s="6"/>
      <c r="N43" s="37"/>
      <c r="O43" s="36">
        <f t="shared" si="8"/>
        <v>46022</v>
      </c>
      <c r="R43" s="1" t="str">
        <f t="shared" si="12"/>
        <v xml:space="preserve">1. Cápsula informativa sobre la divulgación de los programas y la gratuidad de los mismos. 
2. Socialización de los lineamientos y temas de procedimiento, formatos, base para desarrollar la estructuración de PIDAR. 
3. </v>
      </c>
      <c r="S43" s="1" t="str">
        <f t="shared" si="12"/>
        <v xml:space="preserve">1. Correo a comunicaciones con la solicitud de la publicación de las cápsulas 
2. Formato F-DER-002 listado de asistencia, F-DER-001 acta de reunión y correos electrónicos, presentación, circulares enviadas 
3. </v>
      </c>
      <c r="T43" s="1" t="str">
        <f t="shared" si="12"/>
        <v xml:space="preserve">1. profesional designado por la Dirección de Activos proudctivos 
2. profesional designado por la Dirección de Activos proudctivos 
3. </v>
      </c>
      <c r="U43" s="35">
        <f t="shared" si="10"/>
        <v>46022</v>
      </c>
    </row>
    <row r="44" spans="1:21" ht="409.6" x14ac:dyDescent="0.2">
      <c r="A44" s="12">
        <f t="shared" si="11"/>
        <v>9</v>
      </c>
      <c r="B44" s="17" t="s">
        <v>71</v>
      </c>
      <c r="C44" s="9" t="s">
        <v>497</v>
      </c>
      <c r="D44" s="9" t="s">
        <v>496</v>
      </c>
      <c r="E44" s="6" t="s">
        <v>491</v>
      </c>
      <c r="F44" s="37">
        <v>46022</v>
      </c>
      <c r="G44" s="9" t="s">
        <v>495</v>
      </c>
      <c r="H44" s="9" t="s">
        <v>494</v>
      </c>
      <c r="I44" s="6" t="s">
        <v>491</v>
      </c>
      <c r="J44" s="37">
        <v>46022</v>
      </c>
      <c r="K44" s="9" t="s">
        <v>493</v>
      </c>
      <c r="L44" s="9" t="s">
        <v>492</v>
      </c>
      <c r="M44" s="6" t="s">
        <v>491</v>
      </c>
      <c r="N44" s="37">
        <v>46022</v>
      </c>
      <c r="O44" s="36">
        <f t="shared" si="8"/>
        <v>46022</v>
      </c>
      <c r="R44" s="1" t="str">
        <f t="shared" si="12"/>
        <v xml:space="preserve">1. Realizar como mínimo una visita en terrero de verificación a cada uno de los proyectos a Implementar, de acuerdo con el porcentaje de avance  
2. La UTT realiza los Comités Técnicos de Gestión Local, el cargue de la información requerida en el share point  y la dirección de Activos productivos valida la evidencia cargada, para el CTGL 
3. Realizar las mesas de verificación a la ejecución del PIDAR </v>
      </c>
      <c r="S44" s="1" t="str">
        <f t="shared" si="12"/>
        <v xml:space="preserve">1. Formato F-IMP-013 visita de verificación de actividades del PIDAR Modalidad ejecución directa. 
2. Formato F-DER-002 listado de asistencia, F-DER-001 acta de reunión y correos electrónicos  
3. Formato F-DER-002 listado de asistencia, F-DER-001 acta de reunión </v>
      </c>
      <c r="T44" s="1" t="str">
        <f t="shared" si="12"/>
        <v>1. Dirección de Activos proudctivos 
2. Dirección de Activos proudctivos 
3. Dirección de Activos proudctivos</v>
      </c>
      <c r="U44" s="35">
        <f t="shared" si="10"/>
        <v>46022</v>
      </c>
    </row>
    <row r="45" spans="1:21" ht="409.6" x14ac:dyDescent="0.2">
      <c r="A45" s="12">
        <f t="shared" si="11"/>
        <v>8</v>
      </c>
      <c r="B45" s="17" t="s">
        <v>64</v>
      </c>
      <c r="C45" s="9" t="s">
        <v>490</v>
      </c>
      <c r="D45" s="9" t="s">
        <v>489</v>
      </c>
      <c r="E45" s="6" t="s">
        <v>484</v>
      </c>
      <c r="F45" s="37">
        <v>46022</v>
      </c>
      <c r="G45" s="9" t="s">
        <v>488</v>
      </c>
      <c r="H45" s="9" t="s">
        <v>487</v>
      </c>
      <c r="I45" s="6" t="s">
        <v>484</v>
      </c>
      <c r="J45" s="37">
        <v>46022</v>
      </c>
      <c r="K45" s="9" t="s">
        <v>486</v>
      </c>
      <c r="L45" s="9" t="s">
        <v>485</v>
      </c>
      <c r="M45" s="6" t="s">
        <v>484</v>
      </c>
      <c r="N45" s="37">
        <v>46022</v>
      </c>
      <c r="O45" s="36">
        <f t="shared" si="8"/>
        <v>46022</v>
      </c>
      <c r="R45" s="1" t="str">
        <f t="shared" si="12"/>
        <v>1. Realizar ajustes en los procedimientos y formatos actuales que se encuentran en el sistema de gestión de calidad.  
2. Socialización, capacitación   
3. Reuniones del Comité Técnico de Gestión Local en el cual se realiza la aprobación de términos de referencia, evaluación y selección de proveedores 
Publicaciones de los términos de referencia en la página web de la Agencia</v>
      </c>
      <c r="S45" s="1" t="str">
        <f t="shared" si="12"/>
        <v>1. Ajustes documentales en procedimientos, formatos en el SIG, TDR-Tipo , Acta de seleccion y adjudicacion de oferentes 
2. Socialización al equipo de activos productivos formato F-DER-002 listado de asistencia, F-DER-001 acta de reunión y presentación formato F-DER-002 listado de asistencia 
3. F-DER-001 acta de reunión.                           
Formato F-IMP-013 Visita de Verificación de Actividades del PIDAR.
Evidencias de la publicación de los términos de referencia en la página web.</v>
      </c>
      <c r="T45" s="1" t="str">
        <f t="shared" si="12"/>
        <v>1. Direccion Activos productivos 
2. Direccion Activos productivos 
3. Direccion Activos productivos</v>
      </c>
      <c r="U45" s="35">
        <f t="shared" si="10"/>
        <v>46022</v>
      </c>
    </row>
    <row r="46" spans="1:21" ht="323" x14ac:dyDescent="0.2">
      <c r="A46" s="12">
        <f t="shared" si="11"/>
        <v>7</v>
      </c>
      <c r="B46" s="17" t="s">
        <v>60</v>
      </c>
      <c r="C46" s="9" t="s">
        <v>604</v>
      </c>
      <c r="D46" s="9" t="s">
        <v>605</v>
      </c>
      <c r="E46" s="6" t="s">
        <v>606</v>
      </c>
      <c r="F46" s="37">
        <v>46022</v>
      </c>
      <c r="G46" s="9" t="s">
        <v>607</v>
      </c>
      <c r="H46" s="9" t="s">
        <v>608</v>
      </c>
      <c r="I46" s="6" t="s">
        <v>606</v>
      </c>
      <c r="J46" s="37">
        <v>46022</v>
      </c>
      <c r="K46" s="9"/>
      <c r="L46" s="9"/>
      <c r="M46" s="6"/>
      <c r="N46" s="37"/>
      <c r="O46" s="36">
        <f t="shared" si="8"/>
        <v>46022</v>
      </c>
      <c r="R46" s="1"/>
      <c r="S46" s="1"/>
      <c r="T46" s="1"/>
      <c r="U46" s="35"/>
    </row>
    <row r="47" spans="1:21" ht="323" x14ac:dyDescent="0.2">
      <c r="A47" s="12">
        <f t="shared" si="11"/>
        <v>6</v>
      </c>
      <c r="B47" s="17" t="s">
        <v>48</v>
      </c>
      <c r="C47" s="9" t="s">
        <v>479</v>
      </c>
      <c r="D47" s="9" t="s">
        <v>478</v>
      </c>
      <c r="E47" s="6" t="s">
        <v>476</v>
      </c>
      <c r="F47" s="37">
        <v>46022</v>
      </c>
      <c r="G47" s="9" t="s">
        <v>477</v>
      </c>
      <c r="H47" s="9" t="s">
        <v>476</v>
      </c>
      <c r="I47" s="6" t="s">
        <v>476</v>
      </c>
      <c r="J47" s="37">
        <v>46022</v>
      </c>
      <c r="K47" s="9"/>
      <c r="L47" s="9"/>
      <c r="M47" s="6"/>
      <c r="N47" s="37"/>
      <c r="O47" s="36">
        <f t="shared" si="8"/>
        <v>46022</v>
      </c>
      <c r="R47" s="1" t="str">
        <f t="shared" ref="R47:R52" si="13">"1. "&amp;C47&amp;" 
2. "&amp;G47&amp;" 
3. "&amp;K47</f>
        <v xml:space="preserve">1. Socializar trimestralmente al personal, ya sea por ingreso, actualización documental y/o refuerzo.  
2. Socializar al interior de la Dirección de Seguimiento y control el informe consolidado de lecciones aprendidas, con el fin de revisar los mecanismos a mejorar, en la implementación del proceso. 
3. </v>
      </c>
      <c r="S47" s="1" t="str">
        <f t="shared" si="12"/>
        <v xml:space="preserve">1. Evidencia listados de asistencia y/o grabación por Microsoft Teams, presentación 
2. Profesional Asignado por la Direccion de Seguimiento y control 
3. </v>
      </c>
      <c r="T47" s="1" t="str">
        <f t="shared" si="12"/>
        <v xml:space="preserve">1. Profesional Asignado por la Direccion de Seguimiento y control 
2. Profesional Asignado por la Direccion de Seguimiento y control 
3. </v>
      </c>
      <c r="U47" s="35">
        <f t="shared" ref="U47:U52" si="14">+O47</f>
        <v>46022</v>
      </c>
    </row>
    <row r="48" spans="1:21" ht="372" x14ac:dyDescent="0.2">
      <c r="A48" s="12">
        <f>A49+1</f>
        <v>5</v>
      </c>
      <c r="B48" s="17" t="s">
        <v>44</v>
      </c>
      <c r="C48" s="9" t="s">
        <v>1267</v>
      </c>
      <c r="D48" s="9" t="s">
        <v>1271</v>
      </c>
      <c r="E48" s="6" t="s">
        <v>475</v>
      </c>
      <c r="F48" s="37">
        <v>46021</v>
      </c>
      <c r="G48" s="9"/>
      <c r="H48" s="9"/>
      <c r="I48" s="6"/>
      <c r="J48" s="37">
        <v>46021</v>
      </c>
      <c r="K48" s="9"/>
      <c r="L48" s="9"/>
      <c r="M48" s="6"/>
      <c r="N48" s="37"/>
      <c r="O48" s="36">
        <f t="shared" si="8"/>
        <v>46021</v>
      </c>
      <c r="R48" s="1" t="str">
        <f t="shared" si="13"/>
        <v xml:space="preserve">1. Socialización cápsula informativa sobre la gratuidad de los servicios que presta la Agencia, a los usuarios en la prestación de los servicios de fomento y fortalecimiento a cargo de la Dirección de Participación y Asociatividad, con el fin de mitigar posibles riesgos de corrupción  
2.  
3. </v>
      </c>
      <c r="S48" s="1" t="str">
        <f t="shared" si="12"/>
        <v xml:space="preserve">1. Cápsulas de gratuidad de los servicios de la DPA en las presentaciones a la comunidad o correos electrónicos notificando a los beneficiarios sobre la gratuidad del servicios. 
2.  
3. </v>
      </c>
      <c r="T48" s="1" t="str">
        <f t="shared" si="12"/>
        <v xml:space="preserve">1. Responsable Dirección de Participación y Asociatividad 
2.  
3. </v>
      </c>
      <c r="U48" s="35">
        <f t="shared" si="14"/>
        <v>46021</v>
      </c>
    </row>
    <row r="49" spans="1:21" ht="409.6" x14ac:dyDescent="0.2">
      <c r="A49" s="12">
        <f t="shared" ref="A49:A51" si="15">A50+1</f>
        <v>4</v>
      </c>
      <c r="B49" s="17" t="s">
        <v>40</v>
      </c>
      <c r="C49" s="9" t="s">
        <v>474</v>
      </c>
      <c r="D49" s="9" t="s">
        <v>473</v>
      </c>
      <c r="E49" s="6" t="s">
        <v>472</v>
      </c>
      <c r="F49" s="37">
        <v>46022</v>
      </c>
      <c r="G49" s="9" t="s">
        <v>471</v>
      </c>
      <c r="H49" s="9" t="s">
        <v>470</v>
      </c>
      <c r="I49" s="6" t="s">
        <v>467</v>
      </c>
      <c r="J49" s="37">
        <v>46022</v>
      </c>
      <c r="K49" s="9" t="s">
        <v>469</v>
      </c>
      <c r="L49" s="9" t="s">
        <v>468</v>
      </c>
      <c r="M49" s="6" t="s">
        <v>467</v>
      </c>
      <c r="N49" s="37">
        <v>46022</v>
      </c>
      <c r="O49" s="36">
        <f t="shared" si="8"/>
        <v>46022</v>
      </c>
      <c r="R49" s="1" t="str">
        <f t="shared" si="13"/>
        <v xml:space="preserve">1. Sensibilizar a los profesionales del proceso de la Evaluación, Calificación y Viabilidad de PIDAR, cada vez que se vinculan nuevos profesionales y cuando se actualice la documentación del proceso. Evidencia Listado de asistencia, invitación, Grabaciones 
2. Documentar el control preventivo propuesto dentro del procedimiento del proceso, en el primer semestre. 
3. Revisar la existencia del formato de conflicto de intereses e implementarlo y sino existiese, proceder a su elaboración y estandarización, durante el primer semestre de la vigencia 2024. </v>
      </c>
      <c r="S49" s="1" t="str">
        <f t="shared" si="12"/>
        <v>1.  Listado de asistencia, invitación, Grabaciones. 
2. Documento aprobado 
3. Formato de Conflicto de intereses debidamente diligenciados y correos electrónicos</v>
      </c>
      <c r="T49" s="1" t="str">
        <f t="shared" si="12"/>
        <v>1. El profesional designado d ela Direccion de Calificacion y financiación 
2. El profesional designado de la Direccion de Calificacion y Financiación 
3. El profesional designado de la Direccion de Calificacion y Financiación</v>
      </c>
      <c r="U49" s="35">
        <f t="shared" si="14"/>
        <v>46022</v>
      </c>
    </row>
    <row r="50" spans="1:21" ht="255" x14ac:dyDescent="0.2">
      <c r="A50" s="12">
        <f t="shared" si="15"/>
        <v>3</v>
      </c>
      <c r="B50" s="17" t="s">
        <v>33</v>
      </c>
      <c r="C50" s="9" t="s">
        <v>466</v>
      </c>
      <c r="D50" s="9" t="s">
        <v>465</v>
      </c>
      <c r="E50" s="6" t="s">
        <v>464</v>
      </c>
      <c r="F50" s="37">
        <v>46022</v>
      </c>
      <c r="G50" s="9" t="s">
        <v>463</v>
      </c>
      <c r="H50" s="9" t="s">
        <v>462</v>
      </c>
      <c r="I50" s="6" t="s">
        <v>461</v>
      </c>
      <c r="J50" s="37">
        <v>46022</v>
      </c>
      <c r="K50" s="9"/>
      <c r="L50" s="9"/>
      <c r="M50" s="6"/>
      <c r="N50" s="37"/>
      <c r="O50" s="36">
        <f t="shared" si="8"/>
        <v>46022</v>
      </c>
      <c r="R50" s="1" t="str">
        <f t="shared" si="13"/>
        <v xml:space="preserve">1. Socialización cuatrimetral del tráfico de comunicaciones, que sirve como hoja de ruta para el correcto flujo de información. 
2. Realizar campaña de sensibilizacion y socialización para fortalecer los tiempos establecidos en el formato de requerimiento de acuerdo a los valores y principios de Integridad fundamentales de la Entidad, de manera anual. 
3. </v>
      </c>
      <c r="S50" s="1" t="str">
        <f t="shared" si="12"/>
        <v xml:space="preserve">1. Listado de Asistencia 
2. Piezas de divulgación 
3. </v>
      </c>
      <c r="T50" s="1" t="str">
        <f t="shared" si="12"/>
        <v xml:space="preserve">1. El jefe de la Oficina de Comunicaciones  
2. El equipo de la Oficina de Comunicaciones 
3. </v>
      </c>
      <c r="U50" s="35">
        <f t="shared" si="14"/>
        <v>46022</v>
      </c>
    </row>
    <row r="51" spans="1:21" ht="404" x14ac:dyDescent="0.2">
      <c r="A51" s="12">
        <f t="shared" si="15"/>
        <v>2</v>
      </c>
      <c r="B51" s="17" t="s">
        <v>24</v>
      </c>
      <c r="C51" s="9" t="s">
        <v>460</v>
      </c>
      <c r="D51" s="9" t="s">
        <v>459</v>
      </c>
      <c r="E51" s="6" t="s">
        <v>456</v>
      </c>
      <c r="F51" s="37">
        <v>46022</v>
      </c>
      <c r="G51" s="9" t="s">
        <v>458</v>
      </c>
      <c r="H51" s="9" t="s">
        <v>457</v>
      </c>
      <c r="I51" s="6" t="s">
        <v>456</v>
      </c>
      <c r="J51" s="37">
        <v>46022</v>
      </c>
      <c r="K51" s="9"/>
      <c r="L51" s="9"/>
      <c r="M51" s="6"/>
      <c r="N51" s="37"/>
      <c r="O51" s="36">
        <f t="shared" si="8"/>
        <v>46022</v>
      </c>
      <c r="R51" s="1" t="str">
        <f t="shared" si="13"/>
        <v xml:space="preserve">1. Socialización del procedimiento y la metodología para acceder a la oferta de los proyectos de Adecuación de Tierras con recursos del FONAT, nivel central, UTT´s y a la comunidad  
Garantizar que los canales de entrada de los proyectos (Postulación permanente, focalización y/o convocatoria) estén habilitados y sean gestionados oportunamente  
2. Priorización y viabilización de proyectos a través de la instancia establecida en el reglamento  FONAT.
Asignación de recursos aprobados a través de la instancia establecida en el reglamento  
3. </v>
      </c>
      <c r="S51" s="1" t="str">
        <f t="shared" si="12"/>
        <v xml:space="preserve">1. Procedimiento y la metodología 
2. Listado de Priorizados
Presupuesto 
3. </v>
      </c>
      <c r="T51" s="1" t="str">
        <f t="shared" si="12"/>
        <v xml:space="preserve">1. Funcionario y/o Contratista dirección ADT 
2. Funcionario y/o Contratista dirección ADT 
3. </v>
      </c>
      <c r="U51" s="35">
        <f t="shared" si="14"/>
        <v>46022</v>
      </c>
    </row>
    <row r="52" spans="1:21" ht="221" x14ac:dyDescent="0.2">
      <c r="A52" s="12">
        <v>1</v>
      </c>
      <c r="B52" s="17" t="s">
        <v>17</v>
      </c>
      <c r="C52" s="9" t="s">
        <v>455</v>
      </c>
      <c r="D52" s="9" t="s">
        <v>454</v>
      </c>
      <c r="E52" s="6" t="s">
        <v>453</v>
      </c>
      <c r="F52" s="37">
        <v>46022</v>
      </c>
      <c r="G52" s="9"/>
      <c r="H52" s="9"/>
      <c r="I52" s="6"/>
      <c r="J52" s="37"/>
      <c r="K52" s="9"/>
      <c r="L52" s="9"/>
      <c r="M52" s="6"/>
      <c r="N52" s="37"/>
      <c r="O52" s="36">
        <f t="shared" si="8"/>
        <v>46022</v>
      </c>
      <c r="R52" s="1" t="str">
        <f t="shared" si="13"/>
        <v xml:space="preserve">1. Suscribir el formato de F-GCO-017 Tabla de análisis de experiencia e idoneidad de los auditores de la Oficina de Control Interno.  
2.  
3. </v>
      </c>
      <c r="S52" s="1" t="str">
        <f t="shared" si="12"/>
        <v xml:space="preserve">1. F-GCO-017 Tabla de análisis de experiencia e idoneidad 
2.  
3. </v>
      </c>
      <c r="T52" s="1" t="str">
        <f t="shared" si="12"/>
        <v xml:space="preserve">1. Gestor T1, grado 11 
2.  
3. </v>
      </c>
      <c r="U52" s="35">
        <f t="shared" si="14"/>
        <v>46022</v>
      </c>
    </row>
  </sheetData>
  <autoFilter ref="A3:V52" xr:uid="{66C53BA0-B7C3-B74E-B4AA-1AFE801210B9}"/>
  <mergeCells count="7">
    <mergeCell ref="A1:O1"/>
    <mergeCell ref="A2:A3"/>
    <mergeCell ref="B2:B3"/>
    <mergeCell ref="C2:F2"/>
    <mergeCell ref="G2:J2"/>
    <mergeCell ref="K2:N2"/>
    <mergeCell ref="O2:O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33110-1476-B347-9D0A-FC52655202AD}">
  <dimension ref="A1:C5"/>
  <sheetViews>
    <sheetView topLeftCell="A5" workbookViewId="0">
      <selection activeCell="B5" sqref="B5"/>
    </sheetView>
  </sheetViews>
  <sheetFormatPr baseColWidth="10" defaultRowHeight="16" x14ac:dyDescent="0.2"/>
  <cols>
    <col min="1" max="1" width="12.83203125" customWidth="1"/>
    <col min="3" max="3" width="83.33203125" customWidth="1"/>
  </cols>
  <sheetData>
    <row r="1" spans="1:3" ht="24" customHeight="1" x14ac:dyDescent="0.2">
      <c r="A1" s="215" t="s">
        <v>756</v>
      </c>
      <c r="B1" s="215"/>
      <c r="C1" s="215"/>
    </row>
    <row r="2" spans="1:3" x14ac:dyDescent="0.2">
      <c r="A2" s="57" t="s">
        <v>447</v>
      </c>
      <c r="B2" s="57" t="s">
        <v>757</v>
      </c>
      <c r="C2" s="57" t="s">
        <v>425</v>
      </c>
    </row>
    <row r="3" spans="1:3" ht="34" x14ac:dyDescent="0.2">
      <c r="A3" s="57">
        <v>1</v>
      </c>
      <c r="B3" s="58">
        <v>45688</v>
      </c>
      <c r="C3" s="59" t="s">
        <v>758</v>
      </c>
    </row>
    <row r="4" spans="1:3" ht="68" x14ac:dyDescent="0.2">
      <c r="A4" s="57">
        <v>2</v>
      </c>
      <c r="B4" s="58">
        <v>45810</v>
      </c>
      <c r="C4" s="59" t="s">
        <v>1004</v>
      </c>
    </row>
    <row r="5" spans="1:3" ht="238" x14ac:dyDescent="0.2">
      <c r="A5" s="57">
        <v>3</v>
      </c>
      <c r="B5" s="58">
        <v>45898</v>
      </c>
      <c r="C5" s="59" t="s">
        <v>1272</v>
      </c>
    </row>
  </sheetData>
  <mergeCells count="1">
    <mergeCell ref="A1:C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CF917-B72D-C143-A168-10C13241C8B7}">
  <dimension ref="A3:D23"/>
  <sheetViews>
    <sheetView workbookViewId="0">
      <selection activeCell="A5" sqref="A5"/>
    </sheetView>
  </sheetViews>
  <sheetFormatPr baseColWidth="10" defaultRowHeight="16" x14ac:dyDescent="0.2"/>
  <cols>
    <col min="1" max="1" width="80" bestFit="1" customWidth="1"/>
    <col min="2" max="2" width="21.5" bestFit="1" customWidth="1"/>
    <col min="3" max="3" width="23.83203125" bestFit="1" customWidth="1"/>
    <col min="4" max="4" width="12" bestFit="1" customWidth="1"/>
  </cols>
  <sheetData>
    <row r="3" spans="1:4" x14ac:dyDescent="0.2">
      <c r="A3" s="39" t="s">
        <v>539</v>
      </c>
      <c r="B3" s="39" t="s">
        <v>540</v>
      </c>
    </row>
    <row r="4" spans="1:4" x14ac:dyDescent="0.2">
      <c r="A4" s="39" t="s">
        <v>537</v>
      </c>
      <c r="B4" t="s">
        <v>348</v>
      </c>
      <c r="C4" t="s">
        <v>203</v>
      </c>
      <c r="D4" t="s">
        <v>538</v>
      </c>
    </row>
    <row r="5" spans="1:4" x14ac:dyDescent="0.2">
      <c r="A5" s="40" t="s">
        <v>192</v>
      </c>
      <c r="B5">
        <v>3</v>
      </c>
      <c r="C5">
        <v>1</v>
      </c>
      <c r="D5">
        <v>4</v>
      </c>
    </row>
    <row r="6" spans="1:4" x14ac:dyDescent="0.2">
      <c r="A6" s="40" t="s">
        <v>544</v>
      </c>
      <c r="B6">
        <v>3</v>
      </c>
      <c r="C6">
        <v>1</v>
      </c>
      <c r="D6">
        <v>4</v>
      </c>
    </row>
    <row r="7" spans="1:4" x14ac:dyDescent="0.2">
      <c r="A7" s="40" t="s">
        <v>390</v>
      </c>
      <c r="B7">
        <v>3</v>
      </c>
      <c r="D7">
        <v>3</v>
      </c>
    </row>
    <row r="8" spans="1:4" x14ac:dyDescent="0.2">
      <c r="A8" s="40" t="s">
        <v>202</v>
      </c>
      <c r="B8">
        <v>2</v>
      </c>
      <c r="C8">
        <v>1</v>
      </c>
      <c r="D8">
        <v>3</v>
      </c>
    </row>
    <row r="9" spans="1:4" x14ac:dyDescent="0.2">
      <c r="A9" s="40" t="s">
        <v>341</v>
      </c>
      <c r="B9">
        <v>1</v>
      </c>
      <c r="C9">
        <v>1</v>
      </c>
      <c r="D9">
        <v>2</v>
      </c>
    </row>
    <row r="10" spans="1:4" x14ac:dyDescent="0.2">
      <c r="A10" s="40" t="s">
        <v>269</v>
      </c>
      <c r="C10">
        <v>2</v>
      </c>
      <c r="D10">
        <v>2</v>
      </c>
    </row>
    <row r="11" spans="1:4" x14ac:dyDescent="0.2">
      <c r="A11" s="40" t="s">
        <v>323</v>
      </c>
      <c r="B11">
        <v>1</v>
      </c>
      <c r="C11">
        <v>1</v>
      </c>
      <c r="D11">
        <v>2</v>
      </c>
    </row>
    <row r="12" spans="1:4" x14ac:dyDescent="0.2">
      <c r="A12" s="40" t="s">
        <v>240</v>
      </c>
      <c r="C12">
        <v>1</v>
      </c>
      <c r="D12">
        <v>1</v>
      </c>
    </row>
    <row r="13" spans="1:4" x14ac:dyDescent="0.2">
      <c r="A13" s="40" t="s">
        <v>260</v>
      </c>
      <c r="C13">
        <v>1</v>
      </c>
      <c r="D13">
        <v>1</v>
      </c>
    </row>
    <row r="14" spans="1:4" x14ac:dyDescent="0.2">
      <c r="A14" s="40" t="s">
        <v>235</v>
      </c>
      <c r="C14">
        <v>1</v>
      </c>
      <c r="D14">
        <v>1</v>
      </c>
    </row>
    <row r="15" spans="1:4" x14ac:dyDescent="0.2">
      <c r="A15" s="40" t="s">
        <v>285</v>
      </c>
      <c r="C15">
        <v>1</v>
      </c>
      <c r="D15">
        <v>1</v>
      </c>
    </row>
    <row r="16" spans="1:4" x14ac:dyDescent="0.2">
      <c r="A16" s="40" t="s">
        <v>215</v>
      </c>
      <c r="C16">
        <v>1</v>
      </c>
      <c r="D16">
        <v>1</v>
      </c>
    </row>
    <row r="17" spans="1:4" x14ac:dyDescent="0.2">
      <c r="A17" s="40" t="s">
        <v>377</v>
      </c>
      <c r="B17">
        <v>1</v>
      </c>
      <c r="D17">
        <v>1</v>
      </c>
    </row>
    <row r="18" spans="1:4" x14ac:dyDescent="0.2">
      <c r="A18" s="40" t="s">
        <v>250</v>
      </c>
      <c r="C18">
        <v>1</v>
      </c>
      <c r="D18">
        <v>1</v>
      </c>
    </row>
    <row r="19" spans="1:4" x14ac:dyDescent="0.2">
      <c r="A19" s="40" t="s">
        <v>294</v>
      </c>
      <c r="C19">
        <v>1</v>
      </c>
      <c r="D19">
        <v>1</v>
      </c>
    </row>
    <row r="20" spans="1:4" x14ac:dyDescent="0.2">
      <c r="A20" s="40" t="s">
        <v>225</v>
      </c>
      <c r="C20">
        <v>1</v>
      </c>
      <c r="D20">
        <v>1</v>
      </c>
    </row>
    <row r="21" spans="1:4" x14ac:dyDescent="0.2">
      <c r="A21" s="40" t="s">
        <v>314</v>
      </c>
      <c r="C21">
        <v>1</v>
      </c>
      <c r="D21">
        <v>1</v>
      </c>
    </row>
    <row r="22" spans="1:4" x14ac:dyDescent="0.2">
      <c r="A22" s="40" t="s">
        <v>304</v>
      </c>
      <c r="C22">
        <v>1</v>
      </c>
      <c r="D22">
        <v>1</v>
      </c>
    </row>
    <row r="23" spans="1:4" x14ac:dyDescent="0.2">
      <c r="A23" s="40" t="s">
        <v>538</v>
      </c>
      <c r="B23">
        <v>14</v>
      </c>
      <c r="C23">
        <v>17</v>
      </c>
      <c r="D23">
        <v>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6</vt:i4>
      </vt:variant>
    </vt:vector>
  </HeadingPairs>
  <TitlesOfParts>
    <vt:vector size="6" baseType="lpstr">
      <vt:lpstr>Metodología</vt:lpstr>
      <vt:lpstr>Mapa</vt:lpstr>
      <vt:lpstr>Controles</vt:lpstr>
      <vt:lpstr>Inter com</vt:lpstr>
      <vt:lpstr>Gestion Cambio</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Henith Sahira Pantevez Sanmiguel</dc:creator>
  <cp:lastModifiedBy>Henith Sahira Pantevez Sanmiguel</cp:lastModifiedBy>
  <dcterms:created xsi:type="dcterms:W3CDTF">2025-04-10T23:51:30Z</dcterms:created>
  <dcterms:modified xsi:type="dcterms:W3CDTF">2025-09-01T19:05:56Z</dcterms:modified>
</cp:coreProperties>
</file>