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nancy.rodriguez\Documents\ADR OCI\OCI 2024\AUD CUMPLIMIENTO 2024\EKOGUI - 2 SEM 2023\"/>
    </mc:Choice>
  </mc:AlternateContent>
  <bookViews>
    <workbookView xWindow="0" yWindow="0" windowWidth="28800" windowHeight="11835" tabRatio="777" activeTab="4"/>
  </bookViews>
  <sheets>
    <sheet name="Principal" sheetId="4" r:id="rId1"/>
    <sheet name="USUARIOS" sheetId="1" r:id="rId2"/>
    <sheet name="ABOGADOS" sheetId="7" r:id="rId3"/>
    <sheet name="JUDICIALES" sheetId="8" r:id="rId4"/>
    <sheet name="PREJUDICIALES" sheetId="9" r:id="rId5"/>
    <sheet name="ARBITRAMENTOS" sheetId="10" r:id="rId6"/>
    <sheet name="COMITES DE CONCILIACION" sheetId="14" r:id="rId7"/>
    <sheet name="PAGOS" sheetId="11" r:id="rId8"/>
    <sheet name="Resumen General" sheetId="5" r:id="rId9"/>
    <sheet name="Entidades" sheetId="13" state="hidden" r:id="rId10"/>
    <sheet name="Base a pegar" sheetId="12" state="hidden"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5" l="1"/>
  <c r="F23" i="5"/>
  <c r="F22" i="5"/>
  <c r="BZ3" i="12"/>
  <c r="BY3" i="12"/>
  <c r="BX3" i="12"/>
  <c r="BW3" i="12"/>
  <c r="V3" i="14"/>
  <c r="BU3" i="12"/>
  <c r="BT3" i="12"/>
  <c r="BS3" i="12"/>
  <c r="BV3" i="12"/>
  <c r="BR3" i="12"/>
  <c r="BQ3" i="12"/>
  <c r="BP3" i="12"/>
  <c r="G12" i="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W3" i="7"/>
  <c r="G15" i="12" l="1"/>
  <c r="G14" i="12"/>
  <c r="G16" i="12"/>
  <c r="G17" i="12"/>
  <c r="G18" i="12"/>
  <c r="G13" i="12"/>
  <c r="F17" i="5" l="1"/>
  <c r="F15" i="5"/>
  <c r="F10" i="5"/>
  <c r="C23" i="5"/>
  <c r="C21" i="5"/>
  <c r="C20" i="5"/>
  <c r="T16" i="10"/>
  <c r="T12" i="10"/>
  <c r="W3" i="8"/>
  <c r="C25" i="8" s="1"/>
  <c r="T18" i="10" l="1"/>
  <c r="F13" i="5" s="1"/>
  <c r="V2" i="9"/>
  <c r="V3" i="9" s="1"/>
  <c r="F9" i="9" s="1"/>
  <c r="F11" i="5" l="1"/>
  <c r="F14" i="5"/>
  <c r="F9" i="5"/>
  <c r="F8" i="5"/>
  <c r="C18" i="5"/>
  <c r="C19" i="5"/>
  <c r="C22" i="5" s="1"/>
  <c r="J13" i="1"/>
  <c r="J14" i="1"/>
  <c r="J15" i="1"/>
  <c r="J16" i="1"/>
  <c r="J17" i="1"/>
  <c r="J12" i="1"/>
  <c r="I12" i="1"/>
  <c r="I13" i="1"/>
  <c r="I14" i="1"/>
  <c r="I15" i="1"/>
  <c r="I16" i="1"/>
  <c r="I17" i="1"/>
  <c r="H13" i="1"/>
  <c r="H14" i="1"/>
  <c r="H15" i="1"/>
  <c r="H16" i="1"/>
  <c r="H17" i="1"/>
  <c r="H12" i="1"/>
  <c r="C10" i="5" l="1"/>
  <c r="C9" i="5"/>
  <c r="C8" i="5"/>
  <c r="V3" i="11" l="1"/>
  <c r="V3" i="10"/>
  <c r="G7" i="7" l="1"/>
</calcChain>
</file>

<file path=xl/comments1.xml><?xml version="1.0" encoding="utf-8"?>
<comments xmlns="http://schemas.openxmlformats.org/spreadsheetml/2006/main">
  <authors>
    <author>Juan Pablo Garzón Peraza</author>
  </authors>
  <commentList>
    <comment ref="C21" authorId="0" shapeId="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<sst xmlns="http://schemas.openxmlformats.org/spreadsheetml/2006/main" count="747" uniqueCount="649">
  <si>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</si>
  <si>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</si>
  <si>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</si>
  <si>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</si>
  <si>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</si>
  <si>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</si>
  <si>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</si>
  <si>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</si>
  <si>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</si>
  <si>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</si>
  <si>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</si>
  <si>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</si>
  <si>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</si>
  <si>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</si>
  <si>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</si>
  <si>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</si>
  <si>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</si>
  <si>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</si>
  <si>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</si>
  <si>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</si>
  <si>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</si>
  <si>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</si>
  <si>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</si>
  <si>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</si>
  <si>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</si>
  <si>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</si>
  <si>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</si>
  <si>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</si>
  <si>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</si>
  <si>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</si>
  <si>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</si>
  <si>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</si>
  <si>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</si>
  <si>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</si>
  <si>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</si>
  <si>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</si>
  <si>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</si>
  <si>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</si>
  <si>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</si>
  <si>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</si>
  <si>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</si>
  <si>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</si>
  <si>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</si>
  <si>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</si>
  <si>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</si>
  <si>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</si>
  <si>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</si>
  <si>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</si>
  <si>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</si>
  <si>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</si>
  <si>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</si>
  <si>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</si>
  <si>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</si>
  <si>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</si>
  <si>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</si>
  <si>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</si>
  <si>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</si>
  <si>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</si>
  <si>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</si>
  <si>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</si>
  <si>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</si>
  <si>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</si>
  <si>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</si>
  <si>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</si>
  <si>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Procesos Judiciales</t>
  </si>
  <si>
    <t>TERMINADOS ÚLTIMA ACTUACIÓN EN 2020</t>
  </si>
  <si>
    <t>ARBITRAMENTOS</t>
  </si>
  <si>
    <t>ARBITRAMENTOS ACTIVOS</t>
  </si>
  <si>
    <t>ARBITRAMENTOS REGISTRADOS EN EKOGUI</t>
  </si>
  <si>
    <t>PAGOS</t>
  </si>
  <si>
    <t>JUDICIALES</t>
  </si>
  <si>
    <t>PREJUDICIALES</t>
  </si>
  <si>
    <t>Plantilla de certificado de Control Interno eKOGUI</t>
  </si>
  <si>
    <t>ACTUALIZADO</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</si>
  <si>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</si>
  <si>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</si>
  <si>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</si>
  <si>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</si>
  <si>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</si>
  <si>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</si>
  <si>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</si>
  <si>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</si>
  <si>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</si>
  <si>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</si>
  <si>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</si>
  <si>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</si>
  <si>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</si>
  <si>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</si>
  <si>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</si>
  <si>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</si>
  <si>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</si>
  <si>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</si>
  <si>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</si>
  <si>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</si>
  <si>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</si>
  <si>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</si>
  <si>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</si>
  <si>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</si>
  <si>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</si>
  <si>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</si>
  <si>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</si>
  <si>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</si>
  <si>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</si>
  <si>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</si>
  <si>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</si>
  <si>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</si>
  <si>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</si>
  <si>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</si>
  <si>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</si>
  <si>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</si>
  <si>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</si>
  <si>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</si>
  <si>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</si>
  <si>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</si>
  <si>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</si>
  <si>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</si>
  <si>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</si>
  <si>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</si>
  <si>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</si>
  <si>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</si>
  <si>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</si>
  <si>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</si>
  <si>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</si>
  <si>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</si>
  <si>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</si>
  <si>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</si>
  <si>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</si>
  <si>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</si>
  <si>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</si>
  <si>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</si>
  <si>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</si>
  <si>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</si>
  <si>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</si>
  <si>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</si>
  <si>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</si>
  <si>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</si>
  <si>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</si>
  <si>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</si>
  <si>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</si>
  <si>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</si>
  <si>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</si>
  <si>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</si>
  <si>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</si>
  <si>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</si>
  <si>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</si>
  <si>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</si>
  <si>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</si>
  <si>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</si>
  <si>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</si>
  <si>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</si>
  <si>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</si>
  <si>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</si>
  <si>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</si>
  <si>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Uso del Módulo Pagos</t>
  </si>
  <si>
    <t>Provisión aparentemente inconsistente</t>
  </si>
  <si>
    <t>Entidad</t>
  </si>
  <si>
    <t>SIN IDENTIFICAR</t>
  </si>
  <si>
    <t>OTRA</t>
  </si>
  <si>
    <t>Fecha de diligenciamiento de plantilla/Descarga</t>
  </si>
  <si>
    <t>(2) Con fecha de actuación en 2023</t>
  </si>
  <si>
    <t>REGISTRO DURANTE PRIMER SEMESTRE DE 2023</t>
  </si>
  <si>
    <t>Su Entidad Gestiona pagos en SIIF-MinHacienda</t>
  </si>
  <si>
    <t>Tienen información estudios</t>
  </si>
  <si>
    <t xml:space="preserve"> # CON PROVISIÓN IGUAL A CERO</t>
  </si>
  <si>
    <t>OTRA ORDEN TERRITORIAL</t>
  </si>
  <si>
    <t>Genera Acciones de Mejoramiento</t>
  </si>
  <si>
    <t>Abogados al 31 de diciembre de 2023</t>
  </si>
  <si>
    <t>ABOGADOS ACTIVOS AL 31-12-2023</t>
  </si>
  <si>
    <t>RETIRADOS EN LA ENTIDAD SEGUNDO SEMESTRE 2023 SEGÚN JURIDICA</t>
  </si>
  <si>
    <t>INACTIVADOS EN EKOGUI SEGUNDO SEMESTRE 2023</t>
  </si>
  <si>
    <t>AM_OBS1</t>
  </si>
  <si>
    <t>AM_OBS2</t>
  </si>
  <si>
    <t>AM_OBS3</t>
  </si>
  <si>
    <t>AM_OBS4</t>
  </si>
  <si>
    <t>AM_OBS5</t>
  </si>
  <si>
    <t>AM_OBS6</t>
  </si>
  <si>
    <t>calificar o cualificar o comparar a las entidades, no hay valores buenos ni malos. No es una hoja de validación, ni reemplaza</t>
  </si>
  <si>
    <t>la certificacion.</t>
  </si>
  <si>
    <t>Observaciones Globales</t>
  </si>
  <si>
    <t>OG_OBS7</t>
  </si>
  <si>
    <t>Genera Plan de Mejoramiento</t>
  </si>
  <si>
    <t>ADMINISTRADORA COLOMBIANA DE PENSIONES-COLPENSIONES</t>
  </si>
  <si>
    <t>ADMINISTRADORA DE LOS RECURSOS DEL SISTEMA GENERAL DE SEGURIDAD SOCIAL EN SALUD-ADRES</t>
  </si>
  <si>
    <t>ADMINISTRADORA DEL MONOPOLIO RENTISTICO DE LOS JUEGOS DE SUERTE Y AZAR-COLJUEGOS</t>
  </si>
  <si>
    <t>AGENCIA COLOMBIANA PARA LA REINCORPORACION Y NORMALIZACION-ANR</t>
  </si>
  <si>
    <t>AGENCIA DE DESARROLLO RURAL-ADR</t>
  </si>
  <si>
    <t>AGENCIA DE RENOVACION DEL TERRITORIO-ART</t>
  </si>
  <si>
    <t>AGENCIA DEL INSPECTOR GENERAL DE TRIBUTOS, RENTAS Y CONTRIBUCIONES PARAFISCALES-ITRC</t>
  </si>
  <si>
    <t>AGENCIA LOGISTICA DE LAS FUERZAS MILITARES-ALFM</t>
  </si>
  <si>
    <t>AGENCIA NACIONAL DE CONTRATACION PUBLICA - COLOMBIA COMPRA EFICIENTE-CCE</t>
  </si>
  <si>
    <t>AGENCIA NACIONAL DE DEFENSA JURIDICA DEL ESTADO-ANDJE</t>
  </si>
  <si>
    <t>AGENCIA NACIONAL DE HIDROCARBUROS-ANH</t>
  </si>
  <si>
    <t>AGENCIA NACIONAL DE INFRAESTRUCTURA-ANI</t>
  </si>
  <si>
    <t>AGENCIA NACIONAL DE MINERIA-ANM</t>
  </si>
  <si>
    <t>AGENCIA NACIONAL DE SEGURIDAD VIAL-ANSV</t>
  </si>
  <si>
    <t>AGENCIA NACIONAL DE TIERRAS-ANT</t>
  </si>
  <si>
    <t>AGENCIA NACIONAL DEL ESPECTRO-ANE</t>
  </si>
  <si>
    <t>AGENCIA NACIONAL INMOBILIARIA VIRGILIO BARCO VARGAS-</t>
  </si>
  <si>
    <t>AGENCIA PRESIDENCIAL DE COOPERACION INTERNACIONAL DE COLOMBIA-APC</t>
  </si>
  <si>
    <t>ANDJE DDJN-</t>
  </si>
  <si>
    <t>ARCHIVO GENERAL DE LA NACION-AGN</t>
  </si>
  <si>
    <t>ARCO GRUPO BANCOLDEX S.A. COMPANIA DE FINANCIAMIENTO-LEASING BANCOLDEX</t>
  </si>
  <si>
    <t>ARMADA NACIONAL-ARC</t>
  </si>
  <si>
    <t>ARTESANIAS DE COLOMBIA S.A.-</t>
  </si>
  <si>
    <t>AUDITORIA GENERAL DE LA REPUBLICA-AGR</t>
  </si>
  <si>
    <t>AUTORIDAD NACIONAL DE ACUICULTURA Y PESCA-AUNAP</t>
  </si>
  <si>
    <t>AUTORIDAD NACIONAL DE LICENCIAS AMBIENTALES-ANLA</t>
  </si>
  <si>
    <t>AUTORIDAD NACIONAL DE TELEVISIÓN EN LIQUIDACIÓN-ANTV</t>
  </si>
  <si>
    <t>BANCO AGRARIO DE COLOMBIA S.A.-BANAGRARIO</t>
  </si>
  <si>
    <t>BANCO DE COMERCIO EXTERIOR DE COLOMBIA S.A.-BANCOLDEX</t>
  </si>
  <si>
    <t>BANCO DE LA REPUBLICA-BANREP</t>
  </si>
  <si>
    <t>BIOENERGY S.A.S.-</t>
  </si>
  <si>
    <t>BIOENERGY ZONA FRANCA S.A.S.-</t>
  </si>
  <si>
    <t>CAJA DE COMPENSACION FAMILIAR CAMPESINA- COMCAJA-COMCAJA</t>
  </si>
  <si>
    <t>CAJA DE RETIRO DE LAS FUERZAS MILITARES-CREMIL</t>
  </si>
  <si>
    <t>CAJA DE SUELDOS DE RETIRO DE LA POLICIA NACIONAL-CASUR</t>
  </si>
  <si>
    <t>CAJA PROMOTORA DE VIVIENDA MILITAR Y DE POLICIA-CAJAHONOR</t>
  </si>
  <si>
    <t xml:space="preserve">CAMARA DE REPRESENTANTES-CAMARA </t>
  </si>
  <si>
    <t>CANAL REGIONAL DE TELEVISION DEL CARIBE LTDA-TELECARIBE</t>
  </si>
  <si>
    <t>CANAL REGIONAL DE TELEVISION TEVEANDINA LTDA-TV ANDINA</t>
  </si>
  <si>
    <t>CENIT TRANSPORTE Y LOGISTICA DE HIDROCARBUROS-CENIT</t>
  </si>
  <si>
    <t>CENTRAL DE ABASTOS DE CUCUTA S.A.- EN LIQUIDACION--CENABASTOS S.A.</t>
  </si>
  <si>
    <t>CENTRAL DE INVERSIONES S.A.-CISA</t>
  </si>
  <si>
    <t>CENTRALES ELECTRICAS DE NARINO S.A. E.S.P.-CEDENAR</t>
  </si>
  <si>
    <t>CENTRALES ELECTRICAS DEL CAUCA S.A. E.S.P.-CEDELCA</t>
  </si>
  <si>
    <t>CENTRO DE DIAGNÓSTICO AUTOMOTOR DE CALDAS-</t>
  </si>
  <si>
    <t>CENTRO DERMATOLOGICO FEDERICO LLERAS ACOSTA EMPRESA SOCIAL DEL ESTADO-</t>
  </si>
  <si>
    <t>CENTRO NACIONAL DE MEMORIA HISTORICA-</t>
  </si>
  <si>
    <t>CLUB MILITAR DE OFICIALES-CLUB MILITAR</t>
  </si>
  <si>
    <t>COMANDO GENERAL DE LAS FUERZAS MILITARES-CGFM</t>
  </si>
  <si>
    <t>COMISION DE REGULACION DE AGUA POTABLE Y SANEAMIENTO BASICO-CRA</t>
  </si>
  <si>
    <t>COMISION DE REGULACION DE COMUNICACIONES-CRC</t>
  </si>
  <si>
    <t>COMISION DE REGULACION DE ENERGIA Y GAS-CREG</t>
  </si>
  <si>
    <t>COMISION NACIONAL DEL SERVICIO CIVIL-CNSC</t>
  </si>
  <si>
    <t>COMISION PARA EL ESCLARECIMIENTO DE LA VERDAD, LA CONVIVENCIA Y LA NO REPETICION-CEV</t>
  </si>
  <si>
    <t>COMISIONADO PARA LA POLICIA- MINISTERIO DE DEFENSA NACIONAL-</t>
  </si>
  <si>
    <t>COMPANIA DE EXPERTOS EN MERCADO S.A - XM S.A -XM S.A.</t>
  </si>
  <si>
    <t>COMPUTADORES PARA EDUCAR-CPE</t>
  </si>
  <si>
    <t>CONCESION COSTERA CARTAGENA BARRANQUILLA S.A.S-</t>
  </si>
  <si>
    <t>CONSEJO NACIONAL ELECTORAL-CNE</t>
  </si>
  <si>
    <t>CONSEJO PROFESIONAL NACIONAL DE ARQUITECTURA Y SUS PROFESIONALES AUXILIARES-CPNAA</t>
  </si>
  <si>
    <t>CONSEJO PROFESIONAL NACIONAL DE INGENIERIA-COPNIA</t>
  </si>
  <si>
    <t>CONSORCIO FONDO COLOMBIA EN PAZ 2019-PA-FCP</t>
  </si>
  <si>
    <t>CONTRALORIA GENERAL DE LA REPUBLICA-CGR</t>
  </si>
  <si>
    <t>CORPORACION  AUTONOMA REGIONAL DEL ALTO MAGDALENA-CAM</t>
  </si>
  <si>
    <t>CORPORACION AUTONOMA REGIONAL DE BOYACA-CORPOBOYACA</t>
  </si>
  <si>
    <t>CORPORACION AUTONOMA REGIONAL DE CALDAS-CORPOCALDAS</t>
  </si>
  <si>
    <t>CORPORACION AUTONOMA REGIONAL DE CHIVOR -CORPOCHIVOR</t>
  </si>
  <si>
    <t>CORPORACION AUTONOMA REGIONAL DE CUNDINAMARCA-CAR</t>
  </si>
  <si>
    <t>CORPORACION AUTONOMA REGIONAL DE LA FRONTERA NORORIENTAL-CORPONOR</t>
  </si>
  <si>
    <t>CORPORACION AUTONOMA REGIONAL DE LA GUAJIRA-CORPOGUAJIRA</t>
  </si>
  <si>
    <t>CORPORACION AUTONOMA REGIONAL DE LA ORINOQUIA-CORPORINOQUIA</t>
  </si>
  <si>
    <t>CORPORACION AUTONOMA REGIONAL DE LAS CUENCAS DE LOS RIOS NEGRO Y NARE-CORNARE</t>
  </si>
  <si>
    <t>CORPORACION AUTONOMA REGIONAL DE LOS VALLES DEL SINU Y DEL SAN JORGE-CVS</t>
  </si>
  <si>
    <t>CORPORACION AUTONOMA REGIONAL DE NARINO-CORPONARINO</t>
  </si>
  <si>
    <t>CORPORACION AUTONOMA REGIONAL DE RISARALDA-CARDER</t>
  </si>
  <si>
    <t>CORPORACION AUTONOMA REGIONAL DE SANTANDER-CAS</t>
  </si>
  <si>
    <t>CORPORACION AUTONOMA REGIONAL DE SUCRE-CARSUCRE</t>
  </si>
  <si>
    <t>CORPORACION AUTONOMA REGIONAL DEL ATLANTICO-CRA</t>
  </si>
  <si>
    <t>CORPORACION AUTONOMA REGIONAL DEL CANAL DEL DIQUE-CARDIQUE</t>
  </si>
  <si>
    <t>CORPORACION AUTONOMA REGIONAL DEL CAUCA-CRC</t>
  </si>
  <si>
    <t>CORPORACION AUTONOMA REGIONAL DEL CENTRO DE ANTIOQUIA-CORANTIOQUIA</t>
  </si>
  <si>
    <t>CORPORACION AUTONOMA REGIONAL DEL CESAR-CORPOCESAR</t>
  </si>
  <si>
    <t>CORPORACION AUTONOMA REGIONAL DEL GUAVIO-CORPOGUAVIO</t>
  </si>
  <si>
    <t>CORPORACION AUTONOMA REGIONAL DEL MAGDALENA-CORPAMAG</t>
  </si>
  <si>
    <t>CORPORACION AUTONOMA REGIONAL DEL QUINDIO-CRQ</t>
  </si>
  <si>
    <t>CORPORACION AUTONOMA REGIONAL DEL RIO GRANDE DEL MAGDALENA-CORMAGDALENA</t>
  </si>
  <si>
    <t>CORPORACION AUTONOMA REGIONAL DEL SUR DE BOLIVAR-CARCSB</t>
  </si>
  <si>
    <t>CORPORACION AUTONOMA REGIONAL DEL TOLIMA-CORTOLIMA</t>
  </si>
  <si>
    <t>CORPORACION AUTONOMA REGIONAL DEL VALLE DEL CAUCA-CVC</t>
  </si>
  <si>
    <t>CORPORACION AUTONOMA REGIONAL PARA EL DESARROLLO SOSTENIBLE DEL CHOCO-CODECHOCO</t>
  </si>
  <si>
    <t>CORPORACION AUTONOMA REGIONAL PARA LA DEFENSA DE LA MESETA DE BUCARAMANGA-CDMB</t>
  </si>
  <si>
    <t>CORPORACION COLOMBIANA DE INVESTIGACION AGROPECUARIA-CORPOICA</t>
  </si>
  <si>
    <t>CORPORACION DE CIENCIA Y TECNOLOGIA PARA EL DESARROLLO DE LA INDUSTRIA NAVAL, MARITIMA Y FLUVIAL-COTECMAR</t>
  </si>
  <si>
    <t>CORPORACION DE LA INDUSTRIA AERONAUTICA COLOMBIANA S.A.-CIAC</t>
  </si>
  <si>
    <t>CORPORACION NACIONAL PARA LA RECONSTRUCCION DE LA CUENCA DEL RIO PAEZ Y ZONAS ALEDANAS-NASA KIWE</t>
  </si>
  <si>
    <t>CORPORACION PARA EL DESARROLLO SOSTENIBLE DE LA MOJANA Y EL SAN JORGE-CORPOMOJANA</t>
  </si>
  <si>
    <t>CORPORACION PARA EL DESARROLLO SOSTENIBLE DEL ARCHIPIELAGO DE SAN ANDRES PROVIDENCIA Y SANTA CATALINA-CORALINA</t>
  </si>
  <si>
    <t>CORPORACION PARA EL DESARROLLO SOSTENIBLE DEL AREA DE MANEJO ESPECIAL LA MACARENA-CORMACARENA</t>
  </si>
  <si>
    <t>CORPORACION PARA EL DESARROLLO SOSTENIBLE DEL NORTE Y ORIENTE DE LA AMAZONIA-CDA</t>
  </si>
  <si>
    <t>CORPORACION PARA EL DESARROLLO SOSTENIBLE DEL SUR DE LA AMAZONIA-CORPOAMAZONIA</t>
  </si>
  <si>
    <t>CORPORACION PARA EL DESARROLLO SOSTENIBLE DEL URABA-CORPOURABA</t>
  </si>
  <si>
    <t>DEFENSA CIVIL COLOMBIANA-DC</t>
  </si>
  <si>
    <t>DEFENSORIA DEL PUEBLO-</t>
  </si>
  <si>
    <t>DEPARTAMENTO ADMINISTRATIVO DE LA FUNCION PUBLICA-DAFP</t>
  </si>
  <si>
    <t>DEPARTAMENTO ADMINISTRATIVO DE LA PRESIDENCIA DE LA REPUBLICA-DAPRE</t>
  </si>
  <si>
    <t>DEPARTAMENTO ADMINISTRATIVO DIRECCION NACIONAL DE INTELIGENCIA-DNI</t>
  </si>
  <si>
    <t>DEPARTAMENTO ADMINISTRATIVO NACIONAL DE ESTADISTICA-DANE</t>
  </si>
  <si>
    <t>DEPARTAMENTO ADMINISTRATIVO PARA LA PROSPERIDAD SOCIAL-DPS</t>
  </si>
  <si>
    <t>DEPARTAMENTO NACIONAL DE PLANEACION-DNP</t>
  </si>
  <si>
    <t>DIRECCION DE IMPUESTOS Y ADUANAS NACIONALES - DIAN -DIRECCION SECCIONAL DE ADUANAS DE BARRANQUILLA-DIAN</t>
  </si>
  <si>
    <t>DIRECCION DE IMPUESTOS Y ADUANAS NACIONALES - DIAN -DIRECCION SECCIONAL DE ADUANAS DE BOGOTA-DIAN</t>
  </si>
  <si>
    <t>DIRECCION DE IMPUESTOS Y ADUANAS NACIONALES - DIAN -DIRECCION SECCIONAL DE ADUANAS DE CALI-DIAN</t>
  </si>
  <si>
    <t>DIRECCION DE IMPUESTOS Y ADUANAS NACIONALES - DIAN -DIRECCION SECCIONAL DE ADUANAS DE CARTAGENA-DIAN</t>
  </si>
  <si>
    <t>DIRECCION DE IMPUESTOS Y ADUANAS NACIONALES - DIAN -DIRECCION SECCIONAL DE ADUANAS DE CUCUTA-DIAN</t>
  </si>
  <si>
    <t>DIRECCION DE IMPUESTOS Y ADUANAS NACIONALES - DIAN -DIRECCION SECCIONAL DE ADUANAS DE MEDELLIN-DIAN</t>
  </si>
  <si>
    <t>DIRECCION DE IMPUESTOS Y ADUANAS NACIONALES - DIAN -DIRECCION SECCIONAL DE IMPUESTOS DE BARRANQUILLA-DIAN</t>
  </si>
  <si>
    <t>DIRECCION DE IMPUESTOS Y ADUANAS NACIONALES - DIAN -DIRECCION SECCIONAL DE IMPUESTOS DE BOGOTA-DIAN</t>
  </si>
  <si>
    <t>DIRECCION DE IMPUESTOS Y ADUANAS NACIONALES - DIAN -DIRECCION SECCIONAL DE IMPUESTOS DE CALI-DIAN</t>
  </si>
  <si>
    <t>DIRECCION DE IMPUESTOS Y ADUANAS NACIONALES - DIAN -DIRECCION SECCIONAL DE IMPUESTOS DE CARTAGENA-DIAN</t>
  </si>
  <si>
    <t>DIRECCION DE IMPUESTOS Y ADUANAS NACIONALES - DIAN -DIRECCION SECCIONAL DE IMPUESTOS DE CUCUTA-DIAN</t>
  </si>
  <si>
    <t>DIRECCION DE IMPUESTOS Y ADUANAS NACIONALES - DIAN -DIRECCION SECCIONAL DE IMPUESTOS DE GRANDES CONTRIBUYENTES-DIAN</t>
  </si>
  <si>
    <t>DIRECCION DE IMPUESTOS Y ADUANAS NACIONALES - DIAN -DIRECCION SECCIONAL DE IMPUESTOS DE MEDELLIN-DIAN</t>
  </si>
  <si>
    <t>DIRECCION DE IMPUESTOS Y ADUANAS NACIONALES - DIAN -DIRECCION SECCIONAL DE IMPUESTOS Y ADUANAS DE ARAUCA-DIAN</t>
  </si>
  <si>
    <t>DIRECCION DE IMPUESTOS Y ADUANAS NACIONALES - DIAN -DIRECCION SECCIONAL DE IMPUESTOS Y ADUANAS DE ARMENIA-DIAN</t>
  </si>
  <si>
    <t>DIRECCION DE IMPUESTOS Y ADUANAS NACIONALES - DIAN -DIRECCION SECCIONAL DE IMPUESTOS Y ADUANAS DE BARRANCABERMEJA-DIAN</t>
  </si>
  <si>
    <t>DIRECCION DE IMPUESTOS Y ADUANAS NACIONALES - DIAN -DIRECCION SECCIONAL DE IMPUESTOS Y ADUANAS DE BUCARAMANGA-DIAN</t>
  </si>
  <si>
    <t>DIRECCION DE IMPUESTOS Y ADUANAS NACIONALES - DIAN -DIRECCION SECCIONAL DE IMPUESTOS Y ADUANAS DE BUENAVENTURA-DIAN</t>
  </si>
  <si>
    <t>DIRECCION DE IMPUESTOS Y ADUANAS NACIONALES - DIAN -DIRECCION SECCIONAL DE IMPUESTOS Y ADUANAS DE FLORENCIA-DIAN</t>
  </si>
  <si>
    <t>DIRECCION DE IMPUESTOS Y ADUANAS NACIONALES - DIAN -DIRECCION SECCIONAL DE IMPUESTOS Y ADUANAS DE GIRARDOT-DIAN</t>
  </si>
  <si>
    <t>DIRECCION DE IMPUESTOS Y ADUANAS NACIONALES - DIAN -DIRECCION SECCIONAL DE IMPUESTOS Y ADUANAS DE IBAGUE-DIAN</t>
  </si>
  <si>
    <t>DIRECCION DE IMPUESTOS Y ADUANAS NACIONALES - DIAN -DIRECCION SECCIONAL DE IMPUESTOS Y ADUANAS DE MANIZALES-DIAN</t>
  </si>
  <si>
    <t>DIRECCION DE IMPUESTOS Y ADUANAS NACIONALES - DIAN -DIRECCION SECCIONAL DE IMPUESTOS Y ADUANAS DE MONTERIA-DIAN</t>
  </si>
  <si>
    <t>DIRECCION DE IMPUESTOS Y ADUANAS NACIONALES - DIAN -DIRECCION SECCIONAL DE IMPUESTOS Y ADUANAS DE NEIVA-DIAN</t>
  </si>
  <si>
    <t>DIRECCION DE IMPUESTOS Y ADUANAS NACIONALES - DIAN -DIRECCION SECCIONAL DE IMPUESTOS Y ADUANAS DE PALMIRA-DIAN</t>
  </si>
  <si>
    <t>DIRECCION DE IMPUESTOS Y ADUANAS NACIONALES - DIAN -DIRECCION SECCIONAL DE IMPUESTOS Y ADUANAS DE PASTO-DIAN</t>
  </si>
  <si>
    <t>DIRECCION DE IMPUESTOS Y ADUANAS NACIONALES - DIAN -DIRECCION SECCIONAL DE IMPUESTOS Y ADUANAS DE PEREIRA-DIAN</t>
  </si>
  <si>
    <t>DIRECCION DE IMPUESTOS Y ADUANAS NACIONALES - DIAN -DIRECCION SECCIONAL DE IMPUESTOS Y ADUANAS DE POPAYAN-DIAN</t>
  </si>
  <si>
    <t>DIRECCION DE IMPUESTOS Y ADUANAS NACIONALES - DIAN -DIRECCION SECCIONAL DE IMPUESTOS Y ADUANAS DE QUIBDO-DIAN</t>
  </si>
  <si>
    <t>DIRECCION DE IMPUESTOS Y ADUANAS NACIONALES - DIAN -DIRECCION SECCIONAL DE IMPUESTOS Y ADUANAS DE RIOHACHA-DIAN</t>
  </si>
  <si>
    <t>DIRECCION DE IMPUESTOS Y ADUANAS NACIONALES - DIAN -DIRECCION SECCIONAL DE IMPUESTOS Y ADUANAS DE SAN ANDRES-DIAN</t>
  </si>
  <si>
    <t>DIRECCION DE IMPUESTOS Y ADUANAS NACIONALES - DIAN -DIRECCION SECCIONAL DE IMPUESTOS Y ADUANAS DE SANTA MARTA-DIAN</t>
  </si>
  <si>
    <t>DIRECCION DE IMPUESTOS Y ADUANAS NACIONALES - DIAN -DIRECCION SECCIONAL DE IMPUESTOS Y ADUANAS DE SINCELEJO-DIAN</t>
  </si>
  <si>
    <t>DIRECCION DE IMPUESTOS Y ADUANAS NACIONALES - DIAN -DIRECCION SECCIONAL DE IMPUESTOS Y ADUANAS DE SOGAMOSO-DIAN</t>
  </si>
  <si>
    <t>DIRECCION DE IMPUESTOS Y ADUANAS NACIONALES - DIAN -DIRECCION SECCIONAL DE IMPUESTOS Y ADUANAS DE TULUA-DIAN</t>
  </si>
  <si>
    <t>DIRECCION DE IMPUESTOS Y ADUANAS NACIONALES - DIAN -DIRECCION SECCIONAL DE IMPUESTOS Y ADUANAS DE TUNJA-DIAN</t>
  </si>
  <si>
    <t>DIRECCION DE IMPUESTOS Y ADUANAS NACIONALES - DIAN -DIRECCION SECCIONAL DE IMPUESTOS Y ADUANAS DE VALLEDUPAR-DIAN</t>
  </si>
  <si>
    <t>DIRECCION DE IMPUESTOS Y ADUANAS NACIONALES - DIAN -DIRECCION SECCIONAL DE IMPUESTOS Y ADUANAS DE VILLAVICENCIO-DIAN</t>
  </si>
  <si>
    <t>DIRECCION DE IMPUESTOS Y ADUANAS NACIONALES - DIAN -DIRECCION SECCIONAL DE IMPUESTOS Y ADUANAS DE YOPAL-DIAN</t>
  </si>
  <si>
    <t>DIRECCION DE IMPUESTOS Y ADUANAS NACIONALES - DIAN -NIVEL CENTRAL-DIAN</t>
  </si>
  <si>
    <t>DIRECCION DE SANIDAD DE LA POLICIA NACIONAL-DISAN</t>
  </si>
  <si>
    <t>DIRECCION EJECUTIVA DE ADMINISTRACION JUDICIAL - NIVEL CENTRAL-DEAJ</t>
  </si>
  <si>
    <t>DIRECCION EJECUTIVA DE ADMINISTRACION JUDICIAL - SECCIONAL ARMENIA-DEAJ</t>
  </si>
  <si>
    <t>DIRECCION EJECUTIVA DE ADMINISTRACION JUDICIAL - SECCIONAL BARRANQUILLA-DEAJ</t>
  </si>
  <si>
    <t>DIRECCION EJECUTIVA DE ADMINISTRACION JUDICIAL - SECCIONAL BUCARAMANGA-DEAJ</t>
  </si>
  <si>
    <t>DIRECCION EJECUTIVA DE ADMINISTRACION JUDICIAL - SECCIONAL CALI-DEAJ</t>
  </si>
  <si>
    <t>DIRECCION EJECUTIVA DE ADMINISTRACION JUDICIAL - SECCIONAL CARTAGENA-DEAJ</t>
  </si>
  <si>
    <t>DIRECCION EJECUTIVA DE ADMINISTRACION JUDICIAL - SECCIONAL CUCUTA-DEAJ</t>
  </si>
  <si>
    <t>DIRECCION EJECUTIVA DE ADMINISTRACION JUDICIAL - SECCIONAL FLORENCIA-DEAJ</t>
  </si>
  <si>
    <t>DIRECCION EJECUTIVA DE ADMINISTRACION JUDICIAL - SECCIONAL IBAGUE-DEAJ</t>
  </si>
  <si>
    <t>DIRECCION EJECUTIVA DE ADMINISTRACION JUDICIAL - SECCIONAL MANIZALES-DEAJ</t>
  </si>
  <si>
    <t>DIRECCION EJECUTIVA DE ADMINISTRACION JUDICIAL - SECCIONAL MEDELLIN-DEAJ</t>
  </si>
  <si>
    <t>DIRECCION EJECUTIVA DE ADMINISTRACION JUDICIAL - SECCIONAL MONTERIA-DEAJ</t>
  </si>
  <si>
    <t>DIRECCION EJECUTIVA DE ADMINISTRACION JUDICIAL - SECCIONAL NEIVA-DEAJ</t>
  </si>
  <si>
    <t>DIRECCION EJECUTIVA DE ADMINISTRACION JUDICIAL - SECCIONAL PASTO-DEAJ</t>
  </si>
  <si>
    <t>DIRECCION EJECUTIVA DE ADMINISTRACION JUDICIAL - SECCIONAL PEREIRA-DEAJ</t>
  </si>
  <si>
    <t>DIRECCION EJECUTIVA DE ADMINISTRACION JUDICIAL - SECCIONAL POPAYAN-DEAJ</t>
  </si>
  <si>
    <t>DIRECCION EJECUTIVA DE ADMINISTRACION JUDICIAL - SECCIONAL QUIBDO-DEAJ</t>
  </si>
  <si>
    <t>DIRECCION EJECUTIVA DE ADMINISTRACION JUDICIAL - SECCIONAL RIOHACHA-DEAJ</t>
  </si>
  <si>
    <t>DIRECCION EJECUTIVA DE ADMINISTRACION JUDICIAL - SECCIONAL SANTA MARTA-DEAJ</t>
  </si>
  <si>
    <t>DIRECCION EJECUTIVA DE ADMINISTRACION JUDICIAL - SECCIONAL SINCELEJO-DEAJ</t>
  </si>
  <si>
    <t>DIRECCION EJECUTIVA DE ADMINISTRACION JUDICIAL - SECCIONAL TUNJA-DEAJ</t>
  </si>
  <si>
    <t>DIRECCION EJECUTIVA DE ADMINISTRACION JUDICIAL - SECCIONAL VALLEDUPAR-DEAJ</t>
  </si>
  <si>
    <t>DIRECCION EJECUTIVA DE ADMINISTRACION JUDICIAL - SECCIONAL VILLAVICENCIO-DEAJ</t>
  </si>
  <si>
    <t>DIRECCION GENERAL DE LA POLICIA NACIONAL-PONAL</t>
  </si>
  <si>
    <t>DIRECCION GENERAL DE SANIDAD MILITAR -DGSM</t>
  </si>
  <si>
    <t>DIRECCION GENERAL MARITIMA -DIMAR</t>
  </si>
  <si>
    <t>DIRECCION NACIONAL DE BOMBEROS DE COLOMBIA-DNBC</t>
  </si>
  <si>
    <t>DIRECCION NACIONAL DE DERECHO DE AUTOR-DNDA</t>
  </si>
  <si>
    <t>ECOPETROL S.A. - NIVEL CENTRAL-ECOPETROL</t>
  </si>
  <si>
    <t>EJERCITO NACIONAL -EJC</t>
  </si>
  <si>
    <t>ELECTRIFICADORA DEL CAQUETA S.A. E.S.P.-ELECTROCAQUETA</t>
  </si>
  <si>
    <t>ELECTRIFICADORA DEL HUILA S.A. E.S.P.-ELECTROHUILA</t>
  </si>
  <si>
    <t>ELECTRIFICADORA DEL META S.A. E.S.P.-EMSA</t>
  </si>
  <si>
    <t>ELECTRIFICADORA DEL TOLIMA SA  EMPRESA DE SERVICIOS PUBLICOS ELECTROLIMA SA ESP EN LIQUIDACION-ELECTROLIMA</t>
  </si>
  <si>
    <t>EMPRESA COLOMBIANA DE PETROLEOS - ECOPETROL - REGIONAL ORINOQUIA-ECOPETROL</t>
  </si>
  <si>
    <t>EMPRESA COLOMBIANA DE PRODUCTOS VETERINARIOS S.A.-VECOL</t>
  </si>
  <si>
    <t>EMPRESA DE ENERGIA DEL AMAZONAS S.A. E.S.P.-</t>
  </si>
  <si>
    <t>EMPRESA DE ENERGIA DEL ARCHIPIELAGO DE SAN ANDRES, PROVIDENCIA Y SANTA CATALINA S.A. E.S.P.-EADAS SA ESP</t>
  </si>
  <si>
    <t>EMPRESA DE TELECOMUNICACIONES DE BUCARAMANGA S.A E.S.P -TELEBUCARAMANGA</t>
  </si>
  <si>
    <t xml:space="preserve">EMPRESA DISTRIBUIDORA DEL PACIFICO S.A. E.S.P.-DISPAC </t>
  </si>
  <si>
    <t>EMPRESA NACIONAL PROMOTORA DEL DESARROLLO TERRITORIAL-ENTERRITORIO</t>
  </si>
  <si>
    <t>EMPRESA PUBLICA DE ALCANTARILLADO DE SANTANDER S.A. E.S.P.-EMPAS</t>
  </si>
  <si>
    <t>EMPRESA URRA S.A. E.S.P.-URRÁ</t>
  </si>
  <si>
    <t>ESCUELA SUPERIOR DE ADMINISTRACION PUBLICA-ESAP</t>
  </si>
  <si>
    <t>ESCUELA TECNOLOGICA INSTITUTO TECNICO CENTRAL-ITC</t>
  </si>
  <si>
    <t>ESENTTIA MASTERBATCH LTDA-ESENTTIA MB</t>
  </si>
  <si>
    <t>ESENTTIA S.A-</t>
  </si>
  <si>
    <t>FIDEICOMISO ADMINISTRACION DE CONTINGENCIAS CONCESIONES SALINAS-</t>
  </si>
  <si>
    <t>FIDEICOMISO ALCALIS RECONOCIMIENTO DE PENSIONES-</t>
  </si>
  <si>
    <t>FIDEICOMISO CREDITOS LITIGIOSOS ALCALIS-</t>
  </si>
  <si>
    <t>FIDEICOMISO CREDITOS LITIGIOSOS IFI-</t>
  </si>
  <si>
    <t>FIDEICOMISO DE PROMOCION DE EXPORTACIONES PROCOLOMBIA-PROCOLOMBIA</t>
  </si>
  <si>
    <t>FIDEICOMISO EMSOLMEC-</t>
  </si>
  <si>
    <t>FIDEICOMISO FONDO NACIONAL DE SALUD-FONDOPPL</t>
  </si>
  <si>
    <t>FIDEICOMISO IFI PENSIONES-</t>
  </si>
  <si>
    <t>FIDUCIARIA COLOMBIANA DE COMERCIO EXTERIOR S.A.-FIDUCOLDEX</t>
  </si>
  <si>
    <t>FIDUCIARIA LA PREVISORA S.A.-FIDUPREVISORA</t>
  </si>
  <si>
    <t>FINANCIERA DE DESARROLLO NACIONAL-FDN</t>
  </si>
  <si>
    <t>FINANCIERA DE DESARROLLO TERRITORIAL S.A.-FINDETER</t>
  </si>
  <si>
    <t xml:space="preserve">FISCALIA GENERAL DE LA NACION-FISCALIA </t>
  </si>
  <si>
    <t>FONDO ADAPTACION-</t>
  </si>
  <si>
    <t>FONDO DE BIENESTAR SOCIAL DE LA CONTALORIA GENERAL DE LA REPUBLICA-FBSCGR</t>
  </si>
  <si>
    <t>FONDO DE DESARROLLO DE LA EDUCACION SUPERIOR-FODESEP</t>
  </si>
  <si>
    <t>FONDO DE FINANCIAMIENTO DE LA INFRAESTRUCTURA EDUCATIVA-FFIE</t>
  </si>
  <si>
    <t>FONDO DE GARANTIAS DE ENTIDADES COOPERATIVAS-FOGACOOP</t>
  </si>
  <si>
    <t>FONDO DE GARANTIAS DE INSTITUCIONES FINANCIERAS-FOGAFIN</t>
  </si>
  <si>
    <t>FONDO DE PASIVO SOCIAL DE FERROCARRILES NACIONALES DE COLOMBIA-FPS</t>
  </si>
  <si>
    <t>FONDO DE PRESTACIONES SOCIALES DEL MAGISTERIO-FOMAG</t>
  </si>
  <si>
    <t>FONDO DE PREVISION SOCIAL DEL CONGRESO DE LA REPUBLICA-FONPRECON</t>
  </si>
  <si>
    <t>FONDO DE TECNOLOGIAS DE LA INFORMACION Y LAS COMUNICACIONES-FONTIC</t>
  </si>
  <si>
    <t>FONDO NACIONAL DE AHORRO-FNA</t>
  </si>
  <si>
    <t>FONDO NACIONAL DE ESTUPEFACIENTES-FNE</t>
  </si>
  <si>
    <t>FONDO NACIONAL DE GARANTIAS S.A.-FNG</t>
  </si>
  <si>
    <t>FONDO NACIONAL DE VIVIENDA-FONVIVIENDA</t>
  </si>
  <si>
    <t>FONDO NACIONAL DEL PASIVO PENSIONAL Y PRESTACIONAL DE LA ELECTRIFICADORA DEL CARIBE S.A. E.S.P –FONECA-FONECA</t>
  </si>
  <si>
    <t>FONDO PARA EL FINANCIAMIENTO DEL SECTOR AGROPECUARIO-FINAGRO</t>
  </si>
  <si>
    <t>FONDO ROTATORIO DE LA POLICIA NACIONAL-FORPO</t>
  </si>
  <si>
    <t>FONDO ROTATORIO DE LA REGISTRADURIA NACIONAL DEL ESTADO CIVIL-</t>
  </si>
  <si>
    <t>FONDO ROTATORIO DEL DEPARTAMENTO ADMINISTRATIVO NACIONAL DE ESTADISTICA-FONDANE</t>
  </si>
  <si>
    <t>FONDO ROTATORIO DEL MINISTERIO DE RELACIONES EXTERIORES-</t>
  </si>
  <si>
    <t>FONDO SOCIAL DE VIVIENDA DE LA REGISTRADURIA NACIONAL DEL ESTADO CIVIL-</t>
  </si>
  <si>
    <t>FUERZA AEREA COLOMBIANA-FAC</t>
  </si>
  <si>
    <t xml:space="preserve">GENERADORA Y COMERCIALIZADORA DE ENERGIA DEL CARIBE S.A. E.S.P.-GECELCA </t>
  </si>
  <si>
    <t xml:space="preserve">GESTION ENERGETICA S.A. E.S.P.-GENSA </t>
  </si>
  <si>
    <t>HOSPITAL MILITAR CENTRAL-</t>
  </si>
  <si>
    <t>IMPRENTA NACIONAL DE COLOMBIA-</t>
  </si>
  <si>
    <t>INDUSTRIA MILITAR-INDUMIL</t>
  </si>
  <si>
    <t>INFRAESTRUCTURA ASSET MANAGEMENT COLOMBIA S.A.S.-INFRAMCO</t>
  </si>
  <si>
    <t>INSTITUTO AMAZONICO DE INVESTIGACIONES CIENTIFICAS-SINCHI</t>
  </si>
  <si>
    <t>INSTITUTO CARO Y CUERVO-</t>
  </si>
  <si>
    <t>INSTITUTO COLOMBIANO AGROPECUARIO-ICA</t>
  </si>
  <si>
    <t>INSTITUTO COLOMBIANO DE ANTROPOLOGIA E HISTORIA-ICANH</t>
  </si>
  <si>
    <t>INSTITUTO COLOMBIANO DE BIENESTAR FAMILIAR - NIVEL CENTRAL-ICBF</t>
  </si>
  <si>
    <t>INSTITUTO COLOMBIANO DE CREDITO EDUCATIVO Y ESTUDIOS TECNICOS EN EL EXTERIOR MARIANO OSPINA PEREZ-ICETEX</t>
  </si>
  <si>
    <t>INSTITUTO COLOMBIANO DE DESARROLLO RURAL - INCODER-INCODER</t>
  </si>
  <si>
    <t>INSTITUTO COLOMBIANO PARA LA EVALUACION DE LA EDUCACION-ICFES</t>
  </si>
  <si>
    <t>INSTITUTO DE CASAS FISCALES DEL EJERCITO-ICFE</t>
  </si>
  <si>
    <t>INSTITUTO DE EVALUACION TECNOLOGICA EN SALUD-IETS</t>
  </si>
  <si>
    <t>INSTITUTO DE HIDROLOGIA, METEOROLOGIA Y ESTUDIOS AMBIENTALES-IDEAM</t>
  </si>
  <si>
    <t>INSTITUTO DE INVESTIGACION DE RECURSOS BIOLOGICOS ALEXANDER VON HUMBOLDT-HUMBOLDT</t>
  </si>
  <si>
    <t>INSTITUTO DE INVESTIGACIONES AMBIENTALES DEL PACIFICO JOHN VON NEUMANN-IIAP</t>
  </si>
  <si>
    <t>INSTITUTO DE INVESTIGACIONES MARINAS Y COSTERAS JOSE BENITO VIVES DE ANDREIS-INVEMAR</t>
  </si>
  <si>
    <t>INSTITUTO DE PLANIFICACION Y PROMOCION DE SOLUCIONES ENERGETICAS PARA LAS ZONAS NO INTERCONECTADAS-IPSE</t>
  </si>
  <si>
    <t>INSTITUTO GEOGRAFICO AGUSTIN CODAZZI-IGAC</t>
  </si>
  <si>
    <t>INSTITUTO NACIONAL DE CANCEROLOGIA - EMPRESA SOCIAL DEL ESTADO-</t>
  </si>
  <si>
    <t xml:space="preserve">INSTITUTO NACIONAL DE FORMACION TECNICA PROFESIONAL DE SAN JUAN DEL CESAR-INFOTEP </t>
  </si>
  <si>
    <t>INSTITUTO NACIONAL DE FORMACION TECNICA PROFESIONAL DEL DEPARTAMENTO DE SAN ANDRES, PROVIDENCIA Y SANTA CATALINA-INFOTEP SAN ANDRES</t>
  </si>
  <si>
    <t>INSTITUTO NACIONAL DE MEDICINA LEGAL Y CIENCIAS FORENSES-</t>
  </si>
  <si>
    <t>INSTITUTO NACIONAL DE METROLOGIA-INM</t>
  </si>
  <si>
    <t>INSTITUTO NACIONAL DE SALUD-INS</t>
  </si>
  <si>
    <t>INSTITUTO NACIONAL DE VIAS-INVIAS</t>
  </si>
  <si>
    <t>INSTITUTO NACIONAL DE VIGILANCIA DE MEDICAMENTOS Y ALIMENTOS-INVIMA</t>
  </si>
  <si>
    <t>INSTITUTO NACIONAL PARA CIEGOS-INCI</t>
  </si>
  <si>
    <t>INSTITUTO NACIONAL PARA SORDOS-INSOR</t>
  </si>
  <si>
    <t>INSTITUTO NACIONAL PENITENCIARIO Y CARCELARIO-INPEC</t>
  </si>
  <si>
    <t>INSTITUTO TECNICO NACIONAL DE COMERCIO SIMON RODRIGUEZ-INTENALCO</t>
  </si>
  <si>
    <t>INSTITUTO TOLIMENSE DE FORMACION TECNICA PROFESIONAL-ITFIP</t>
  </si>
  <si>
    <t>INTERCOLOMBIA S.A. E.S.P-INTERCOLOLOMBIA S.A</t>
  </si>
  <si>
    <t>INTERCONEXION ELECTRICA S.A. E.S.P.-ISA</t>
  </si>
  <si>
    <t>INTERNEXA S.A-</t>
  </si>
  <si>
    <t>JURISDICCION ESPECIAL PARA LA PAZ-JEP</t>
  </si>
  <si>
    <t>JUSTICIA PENAL MILITAR -JPM</t>
  </si>
  <si>
    <t>LA PREVISORA COMPAÑIA DE SEGUROS - RECOBROS Y SALVAMENTOS-PREVISORA</t>
  </si>
  <si>
    <t>LA PREVISORA S.A. COMPANIA DE SEGUROS-PREVISORA</t>
  </si>
  <si>
    <t>MINISTERIO DE AGRICULTURA Y DESARROLLO RURAL-MADR</t>
  </si>
  <si>
    <t>MINISTERIO DE AMBIENTE Y DESARROLLO SOSTENIBLE-MINAMBIENTE</t>
  </si>
  <si>
    <t>MINISTERIO DE CIENCIA  TECNOLOGÍA E INNOVACIÓN-MINCIENCIAS</t>
  </si>
  <si>
    <t>MINISTERIO DE COMERCIO, INDUSTRIA Y TURISMO-MINCIT</t>
  </si>
  <si>
    <t>MINISTERIO DE CULTURA-MINCULTURA</t>
  </si>
  <si>
    <t>MINISTERIO DE DEFENSA NACIONAL-MINDEFENSA</t>
  </si>
  <si>
    <t>MINISTERIO DE EDUCACION NACIONAL-MEN</t>
  </si>
  <si>
    <t>MINISTERIO DE EDUCACION NACIONAL - COMPARTIDO-MEN</t>
  </si>
  <si>
    <t>MINISTERIO DE HACIENDA Y CREDITO PUBLICO-MINHACIENDA</t>
  </si>
  <si>
    <t>MINISTERIO DE JUSTICIA Y DEL DERECHO-MINJUSTICIA</t>
  </si>
  <si>
    <t>MINISTERIO DE MINAS Y ENERGIA-MINMINAS</t>
  </si>
  <si>
    <t>MINISTERIO DE RELACIONES EXTERIORES-</t>
  </si>
  <si>
    <t>MINISTERIO DE SALUD Y PROTECCION SOCIAL-MINSALUD</t>
  </si>
  <si>
    <t>MINISTERIO DE TECNOLOGIAS DE LA INFORMACION Y LAS COMUNICACIONES-MINTIC</t>
  </si>
  <si>
    <t>MINISTERIO DE TRANSPORTE-MINTRANSPORTE</t>
  </si>
  <si>
    <t>MINISTERIO DE VIVIENDA, CIUDAD Y TERRITORIO-MINVIVIENDA</t>
  </si>
  <si>
    <t>MINISTERIO DEL DEPORTE-</t>
  </si>
  <si>
    <t>MINISTERIO DEL INTERIOR-MININTERIOR</t>
  </si>
  <si>
    <t>MINISTERIO DEL TRABAJO-MINTRABAJO</t>
  </si>
  <si>
    <t>OLEODUCTO BICENTENARIO DE COLOMBIA S.A.S.-</t>
  </si>
  <si>
    <t xml:space="preserve">OLEODUCTO CENTRAL S.A.S-OCENSA </t>
  </si>
  <si>
    <t>OLEODUCTO DE COLOMBIA S.A.-ODC</t>
  </si>
  <si>
    <t xml:space="preserve">OPERACIONES TECNOLOGICAS Y COMERCIALES S.A.S.-OPTECOM </t>
  </si>
  <si>
    <t>ORGANISMO NACIONAL DE ACREDITACION-ONAC</t>
  </si>
  <si>
    <t>PAP CAJA AGRARIA PENSIONES-</t>
  </si>
  <si>
    <t>PAR - PATRIMONIO AUTONOMO DE REMANENTES DE TELECOMUNICACIONES-</t>
  </si>
  <si>
    <t>PAR BANCO CAFETERO EN LIQUIDACION-</t>
  </si>
  <si>
    <t>PAR BANCO DEL ESTADO EN LIQUIDACION-</t>
  </si>
  <si>
    <t>PAR BCH EN LIQUIDACION-</t>
  </si>
  <si>
    <t>PAR BCH EN LIQUIDACION - FIDUAGRARIA-</t>
  </si>
  <si>
    <t>PAR CAJA AGRARIA EN LIQUIDACION C.A.L-</t>
  </si>
  <si>
    <t>PAR CAPRECOM LIQUIDADO-</t>
  </si>
  <si>
    <t>PAR E.S.E ANTONIO NARINO-</t>
  </si>
  <si>
    <t>PAR INCODER EN LIQUIDACION-</t>
  </si>
  <si>
    <t>PAR INURBE EN LIQUIDACION-</t>
  </si>
  <si>
    <t>PARQUES NACIONALES NATURALES DE COLOMBIA-</t>
  </si>
  <si>
    <t>PATRIMONIO AUTONOMO BANCO CAFETERO-</t>
  </si>
  <si>
    <t>PATRIMONIO AUTONOMO BANCO CENTRAL HIPOTECARIO EN LIQUIDACION -PROCESOS--</t>
  </si>
  <si>
    <t>PATRIMONIO AUTONOMO CAJANAL E.I.C.E. EN LIQUIDACION-</t>
  </si>
  <si>
    <t>PATRIMONIO AUTONOMO CAJANAL EICE EN LIQUIDACION CNPS CUOTAS PARTES PENSIONALES-</t>
  </si>
  <si>
    <t>PATRIMONIO AUTÓNOMO COLOMBIA PRODUCTIVA-</t>
  </si>
  <si>
    <t>PATRIMONIO AUTONOMO DE REMANENTES COMISION NACIONAL DE TELEVISION -PARCNTV</t>
  </si>
  <si>
    <t>PATRIMONIO AUTONOMO DE REMANENTES DEL EXTINTO DEPARTAMENTO ADMINISTRATIVO DAS Y SU FONDO ROTATORIO-PAR DAS</t>
  </si>
  <si>
    <t>PATRIMONIO AUTONOMO DE REMANENTES DEL ISS EN LIQUIDACION-PAR ISS</t>
  </si>
  <si>
    <t>PATRIMONIO AUTONOMO DE REMANENTES E.S.E. FRANCISCO DE PAULA SANTANDER EN LIQUIDACION-</t>
  </si>
  <si>
    <t>PATRIMONIO AUTONOMO DE REMANENTES PAR ANTV LIQUIDADA-PAR ANTV</t>
  </si>
  <si>
    <t>PATRIMONIO AUTONOMO FONDO NACIONAL DE SALUD DE LAS PERSONAS PRIVADAS DE LA LIBERTAD-</t>
  </si>
  <si>
    <t>PATRIMONIO AUTÓNOMO FONDO NACIONAL DE TURISMO FONTUR-FONTUR</t>
  </si>
  <si>
    <t>PATRIMONIO AUTONOMO IFI PENSIONES-</t>
  </si>
  <si>
    <t>PATRIMONIO AUTONOMO INNPULSA-</t>
  </si>
  <si>
    <t>PATRIMONIO AUTONOMO PAP E.S.E JOSE PRUDENCIO PADILLA EN LIQUIDACION-</t>
  </si>
  <si>
    <t>PATRIMONIO AUTONOMO PAP E.S.E. POLICARPA SALAVARRIETA EN LIQUIDACION-</t>
  </si>
  <si>
    <t>PATRIMONIO AUTONOMO PAP EMPRESA DE ENERGIA ELECTRICA DE MAGANGUE S.A. E.S.P. EN LIQUIDACION-</t>
  </si>
  <si>
    <t>PATRIMONIO AUTONOMO PAP ETESA EN LIQUIDACION PAR-</t>
  </si>
  <si>
    <t>PATRIMONIO AUTONOMO PAR CAJANAL S.A. E.P.S EN LIQUIDACION-</t>
  </si>
  <si>
    <t>PATRIMONIO RECEPTOR DE LOS ACTIVOS DE TELECOM Y LAS TELEASOCIADAS-PARAPAT</t>
  </si>
  <si>
    <t>POLICIA NACIONAL - UNIDAD DEFENSA JUDICIAL ANTIOQUIA-PONAL</t>
  </si>
  <si>
    <t>POLICIA NACIONAL - UNIDAD DEFENSA JUDICIAL ARAUCA-PONAL</t>
  </si>
  <si>
    <t>POLICIA NACIONAL - UNIDAD DEFENSA JUDICIAL ATLANTICO-PONAL</t>
  </si>
  <si>
    <t>POLICIA NACIONAL - UNIDAD DEFENSA JUDICIAL BOLIVAR-PONAL</t>
  </si>
  <si>
    <t>POLICIA NACIONAL - UNIDAD DEFENSA JUDICIAL BOYACA-PONAL</t>
  </si>
  <si>
    <t>POLICIA NACIONAL - UNIDAD DEFENSA JUDICIAL CALDAS-PONAL</t>
  </si>
  <si>
    <t>POLICIA NACIONAL - UNIDAD DEFENSA JUDICIAL CAQUETA-PONAL</t>
  </si>
  <si>
    <t>POLICIA NACIONAL - UNIDAD DEFENSA JUDICIAL CASANARE-PONAL</t>
  </si>
  <si>
    <t>POLICIA NACIONAL - UNIDAD DEFENSA JUDICIAL CAUCA-PONAL</t>
  </si>
  <si>
    <t>POLICIA NACIONAL - UNIDAD DEFENSA JUDICIAL CESAR-PONAL</t>
  </si>
  <si>
    <t>POLICIA NACIONAL - UNIDAD DEFENSA JUDICIAL CHOCO-PONAL</t>
  </si>
  <si>
    <t>POLICIA NACIONAL - UNIDAD DEFENSA JUDICIAL CORDOBA-PONAL</t>
  </si>
  <si>
    <t>POLICIA NACIONAL - UNIDAD DEFENSA JUDICIAL GUAJIRA-PONAL</t>
  </si>
  <si>
    <t>POLICIA NACIONAL - UNIDAD DEFENSA JUDICIAL HUILA-PONAL</t>
  </si>
  <si>
    <t>POLICIA NACIONAL - UNIDAD DEFENSA JUDICIAL MAGDALENA-PONAL</t>
  </si>
  <si>
    <t>POLICIA NACIONAL - UNIDAD DEFENSA JUDICIAL META-PONAL</t>
  </si>
  <si>
    <t>POLICIA NACIONAL - UNIDAD DEFENSA JUDICIAL NARIÑO-PONAL</t>
  </si>
  <si>
    <t>POLICIA NACIONAL - UNIDAD DEFENSA JUDICIAL NORTE DE SANTANDER-PONAL</t>
  </si>
  <si>
    <t>POLICIA NACIONAL - UNIDAD DEFENSA JUDICIAL PUTUMAYO-PONAL</t>
  </si>
  <si>
    <t>POLICIA NACIONAL - UNIDAD DEFENSA JUDICIAL QUINDIO-PONAL</t>
  </si>
  <si>
    <t>POLICIA NACIONAL - UNIDAD DEFENSA JUDICIAL RISARALDA-PONAL</t>
  </si>
  <si>
    <t>POLICIA NACIONAL - UNIDAD DEFENSA JUDICIAL SANTANDER-PONAL</t>
  </si>
  <si>
    <t>POLICIA NACIONAL - UNIDAD DEFENSA JUDICIAL SUCRE-PONAL</t>
  </si>
  <si>
    <t>POLICIA NACIONAL - UNIDAD DEFENSA JUDICIAL TOLIMA-PONAL</t>
  </si>
  <si>
    <t>POLICIA NACIONAL - UNIDAD DEFENSA JUDICIAL URABA-PONAL</t>
  </si>
  <si>
    <t>POLICIA NACIONAL - UNIDAD DEFENSA JUDICIAL VALLE DEL CAUCA-PONAL</t>
  </si>
  <si>
    <t>POSITIVA COMPAÑIA DE SEGUROS S.A.-</t>
  </si>
  <si>
    <t>PROCURADURIA GENERAL DE LA NACION-PGN</t>
  </si>
  <si>
    <t>PROGRAMA DE VIVIENDA  RURAL-VISR</t>
  </si>
  <si>
    <t>REFINERIA DE CARTAGENA S.A.S-REFICAR</t>
  </si>
  <si>
    <t>REGISTRADURIA NACIONAL DEL ESTADO CIVIL-</t>
  </si>
  <si>
    <t>SANATORIO DE AGUA DE DIOS, EMPRESA SOCIAL DEL ESTADO-SANATORIO DE AGUA DE DIOS E.S.E.</t>
  </si>
  <si>
    <t>SANATORIO DE CONTRATACION, EMPRESA SOCIAL DEL ESTADO-</t>
  </si>
  <si>
    <t>SENADO DE LA REPUBLICA-SENADO</t>
  </si>
  <si>
    <t>SERVICIO AEREO A TERRITORIOS NACIONALES S.A.-SATENA S.A.</t>
  </si>
  <si>
    <t>SERVICIO GEOLOGICO COLOMBIANO-SGC</t>
  </si>
  <si>
    <t>SERVICIO NACIONAL DE APRENDIZAJE-SENA</t>
  </si>
  <si>
    <t>SERVICIOS POSTALES NACIONALES S.A.-4-72</t>
  </si>
  <si>
    <t>SISTEMAS INTELIGENTES EN RED S.A.S.-</t>
  </si>
  <si>
    <t>SOCIEDAD DE ACTIVOS ESPECIALES S.A.S.-SAE</t>
  </si>
  <si>
    <t>SOCIEDAD DE TELEVISION DE CALDAS, RISARALDA Y QUINDIO LTDA -TELECAFE</t>
  </si>
  <si>
    <t>SOCIEDAD FIDUCIARIA DE DESARROLLO AGROPECUARIO S.A.-FIDUAGRARIA</t>
  </si>
  <si>
    <t>SOCIEDAD HOTELERA TEQUENDAMA S.A. - CROWNE PLAZA-SHT</t>
  </si>
  <si>
    <t>SOCIEDAD RADIO TELEVISION NACIONAL DE COLOMBIA-RTVC</t>
  </si>
  <si>
    <t>SUPERINTENDENCIA DE INDUSTRIA Y COMERCIO-SUPERINDUSTRIA</t>
  </si>
  <si>
    <t>SUPERINTENDENCIA DE LA ECONOMIA SOLIDARIA-SUPERSOLIDARIA</t>
  </si>
  <si>
    <t>SUPERINTENDENCIA DE NOTARIADO Y REGISTRO-SNR</t>
  </si>
  <si>
    <t>SUPERINTENDENCIA DE SERVICIOS PUBLICOS DOMICILIARIOS-SUPESERVICIOS</t>
  </si>
  <si>
    <t>SUPERINTENDENCIA DE SOCIEDADES-SUPERSOCIEDADES</t>
  </si>
  <si>
    <t>SUPERINTENDENCIA DE TRANSPORTE-SUPERTRANSPORTE</t>
  </si>
  <si>
    <t>SUPERINTENDENCIA DE VIGILANCIA Y SEGURIDAD PRIVADA-SUPERVIGILANCIA</t>
  </si>
  <si>
    <t>SUPERINTENDENCIA DEL SUBSIDIO FAMILIAR-SSF</t>
  </si>
  <si>
    <t>SUPERINTENDENCIA FINANCIERA DE COLOMBIA-SUPERFINANCIERA</t>
  </si>
  <si>
    <t>SUPERINTENDENCIA NACIONAL DE SALUD-SUPERSALUD</t>
  </si>
  <si>
    <t>TRANSELCA S.A. E.S.P.-TRANSELCA</t>
  </si>
  <si>
    <t>TRIBUNAL MEDICO LABORAL -</t>
  </si>
  <si>
    <t>U.A.E DE GESTION DE RESTITUCION DE TIERRAS DESPOJADAS-</t>
  </si>
  <si>
    <t>UNIDAD ADMINISTRATIVA ESPECIAL CONTADURIA GENERAL DE LA NACION-CGN</t>
  </si>
  <si>
    <t>UNIDAD ADMINISTRATIVA ESPECIAL DE AERONAUTICA CIVIL-AEROCIVIL</t>
  </si>
  <si>
    <t>UNIDAD ADMINISTRATIVA ESPECIAL DE ALIMENTACIÓN ESCOLAR-</t>
  </si>
  <si>
    <t>UNIDAD ADMINISTRATIVA ESPECIAL DE GESTION PENSIONAL Y CONTRIBUCIONES PARAFISCALES DE LA PROTECCION SOCIAL-UGPP</t>
  </si>
  <si>
    <t>UNIDAD ADMINISTRATIVA ESPECIAL DE LA JUSTICIA PENAL MILITAR Y POLICIAL-</t>
  </si>
  <si>
    <t>UNIDAD ADMINISTRATIVA ESPECIAL DE ORGANIZACIONES SOLIDARIAS-ORGSOLIDARIAS</t>
  </si>
  <si>
    <t>UNIDAD ADMINISTRATIVA ESPECIAL DEL SERVICIO PUBLICO DE EMPLEO-</t>
  </si>
  <si>
    <t xml:space="preserve">UNIDAD ADMINISTRATIVA ESPECIAL JUNTA  CENTRAL DE CONTADORES-UAE </t>
  </si>
  <si>
    <t>UNIDAD ADMINISTRATIVA ESPECIAL MIGRACION COLOMBIA-UAEMC</t>
  </si>
  <si>
    <t>UNIDAD ADMINISTRATIVA ESPECIAL PARA LA ATENCION Y REPARACION INTEGRAL A LAS VICTIMAS-</t>
  </si>
  <si>
    <t>UNIDAD DE BUSQUEDA DE PERSONAS DADAS POR DESAPARECIDAS EN EL CONTEXTO Y EN RAZON AL CONFLICTO ARMADO-UBPD</t>
  </si>
  <si>
    <t>UNIDAD DE GESTION GENERAL- MINISTERIO DE DEFENSA NACIONAL-UGG</t>
  </si>
  <si>
    <t>UNIDAD DE INFORMACION Y ANALISIS FINANCIERO-UIAF</t>
  </si>
  <si>
    <t>UNIDAD DE PLANEACION  DE INFRAESTRUCTURA  DE TRANSPORTE-UPIT</t>
  </si>
  <si>
    <t>UNIDAD DE PLANEACION MINERO ENERGETICA-UPME</t>
  </si>
  <si>
    <t>UNIDAD DE PLANIFICACION DE TIERRAS RURALES, ADECUACION DE TIERRAS Y USOS AGROPECUARIOS-UPRA-UPRA</t>
  </si>
  <si>
    <t>UNIDAD DE PROYECCION NORMATIVA Y ESTUDIOS DE REGULACION FINANCIERA-URF</t>
  </si>
  <si>
    <t>UNIDAD DE SERVICIOS PENITENCIARIOS Y CARCELARIOS-USPEC</t>
  </si>
  <si>
    <t>UNIDAD NACIONAL DE PROTECCION-UNP</t>
  </si>
  <si>
    <t>UNIDAD NACIONAL PARA LA GESTION DEL RIESGO DE DESASTRES-NGRD</t>
  </si>
  <si>
    <t>UNIVERSIDAD COLEGIO MAYOR DE CUNDINAMARCA-UCMC</t>
  </si>
  <si>
    <t>UNIVERSIDAD DE CALDAS-UCALDAS</t>
  </si>
  <si>
    <t>UNIVERSIDAD DE CORDOBA-UNICORDOBA</t>
  </si>
  <si>
    <t>UNIVERSIDAD DE LA AMAZONIA-UNIAMAZONIA</t>
  </si>
  <si>
    <t>UNIVERSIDAD DE LOS LLANOS-UNILLANOS</t>
  </si>
  <si>
    <t>UNIVERSIDAD DEL CAUCA-UNICAUCA</t>
  </si>
  <si>
    <t xml:space="preserve">UNIVERSIDAD DEL PACIFICO-UNIPACIFICO </t>
  </si>
  <si>
    <t>UNIVERSIDAD MILITAR NUEVA GRANADA-UNIMILITAR</t>
  </si>
  <si>
    <t>UNIVERSIDAD NACIONAL ABIERTA Y A DISTANCIA-UNAD</t>
  </si>
  <si>
    <t>UNIVERSIDAD NACIONAL DE COLOMBIA-UNAL</t>
  </si>
  <si>
    <t>UNIVERSIDAD PEDAGOGICA NACIONAL-UPN</t>
  </si>
  <si>
    <t>UNIVERSIDAD PEDAGOGICA Y TECNOLOGICA DE COLOMBIA-UPTC</t>
  </si>
  <si>
    <t>UNIVERSIDAD POPULAR DEL CESAR-</t>
  </si>
  <si>
    <t>UNIVERSIDAD SURCOLOMBIANA-USCO</t>
  </si>
  <si>
    <t>UNIVERSIDAD TECNOLOGICA DE PEREIRA-UTP</t>
  </si>
  <si>
    <t>UNIVERSIDAD TECNOLOGICA DEL CHOCO DIEGO LUIS CORDOBA-UTCH</t>
  </si>
  <si>
    <t>PROCESOS ACTIVOS AL 31 DE DIC DE 2023</t>
  </si>
  <si>
    <t>(1) Con fecha de registro anterior al 15-12-2023</t>
  </si>
  <si>
    <t>PROCESOS TERMINADOS 2DO SEMESTRE 2023</t>
  </si>
  <si>
    <t>PROCESOS TERMINADOS EN 2DO SEMESTRE 2023 SEGÚN JURIDICA</t>
  </si>
  <si>
    <t>TERMINADOS EN EKOGUI DURANTE 2DO SEMESTRE 2023 (2)</t>
  </si>
  <si>
    <t>PROCESOS TERMINADOS EN EKOGUI AL 31 DE DIC 2023</t>
  </si>
  <si>
    <t>(6) Solo se consideran los procesos activos en e-Kogui - calidad demandado al 31 de Diciembre de 2023 que tengan calificación de riesgo</t>
  </si>
  <si>
    <t>PROCESOS ACTIVOS EKOGUI - CALIDAD DEMANDADO AL 31-12-2023</t>
  </si>
  <si>
    <t>PROCESOS EN EKOGUI CON CALIFICACIÓN EN 2DO SEMESTRE 2023</t>
  </si>
  <si>
    <t>PROCESOS EN EKOGUI CON CALIFICACIÓN ANTERIOR A 01-07-2023</t>
  </si>
  <si>
    <t>(4)Equivalente a un valor indexado de $38.280 millones a 31 de Diciembre de 2023</t>
  </si>
  <si>
    <t>PREJUDICIALES ACTIVOS AL 31-12-2023</t>
  </si>
  <si>
    <t>TOTAL PREJUDICIALES TERMINADOS 2DO SEM. 2023 SEGÚN JURIDICA</t>
  </si>
  <si>
    <t>TERMINADOS EN EKOGUI ÚLTIMA ACTUACIÓN  2DO SEM. 2023</t>
  </si>
  <si>
    <t>REGISTRO DURANTE SEGUNDO SEMESTRE DE 2023</t>
  </si>
  <si>
    <t>REGISTRO EN SEGUNDO SEMESTRE DE 2022 Y ANTERIORES</t>
  </si>
  <si>
    <t>PREJUDICIALES TERMINADOS 2DO SEMESTRE 2023</t>
  </si>
  <si>
    <t>ARBITRAMENTOS ACTIVOS AL 31-12-2023 SEGÚN JURIDICA</t>
  </si>
  <si>
    <t>TOTAL ARBITRAMENTOS TERMINADOS  AL 31-12-2023 SEGÚN JURIDICA</t>
  </si>
  <si>
    <t>Su entidad utilizo el modulo de pagos en 2023-II?</t>
  </si>
  <si>
    <t>Respuesta</t>
  </si>
  <si>
    <t>Gestion</t>
  </si>
  <si>
    <t>SESIONES CC</t>
  </si>
  <si>
    <t>FICHAS_CC</t>
  </si>
  <si>
    <t>OBS8</t>
  </si>
  <si>
    <t>AM_OBS8</t>
  </si>
  <si>
    <t>Comites de Conciliación</t>
  </si>
  <si>
    <t>Su Entidad Elaboro las fichas de conciliacion a traves del Sistema Ekogui durante 2023-II</t>
  </si>
  <si>
    <t>Su Entidad Gestiono Sesiones del Comites de conciliacion atraves del sistema Ekogui en 2023 II</t>
  </si>
  <si>
    <t>COMITES DE CONCILIACION</t>
  </si>
  <si>
    <t>Gestión de Fichas</t>
  </si>
  <si>
    <t>Gestión de sesiones</t>
  </si>
  <si>
    <r>
      <t xml:space="preserve">(3)En el reporte de </t>
    </r>
    <r>
      <rPr>
        <b/>
        <i/>
        <sz val="9"/>
        <color theme="1"/>
        <rFont val="Calibri"/>
        <family val="2"/>
        <scheme val="minor"/>
      </rPr>
      <t>Activos</t>
    </r>
    <r>
      <rPr>
        <i/>
        <sz val="9"/>
        <color theme="1"/>
        <rFont val="Calibri"/>
        <family val="2"/>
        <scheme val="minor"/>
      </rPr>
      <t xml:space="preserve"> al 31 de diciembre verifique la columna</t>
    </r>
    <r>
      <rPr>
        <b/>
        <i/>
        <sz val="9"/>
        <color theme="1"/>
        <rFont val="Calibri"/>
        <family val="2"/>
        <scheme val="minor"/>
      </rPr>
      <t xml:space="preserve"> Estado General del proceso</t>
    </r>
  </si>
  <si>
    <t>Posteriores al 01-01-2020 (Ekogui 2.0 Producción)</t>
  </si>
  <si>
    <t>Entre 21-03-2019 y 31-12-2019 (EK 2.0 Estabilización)</t>
  </si>
  <si>
    <t>Ana Catalina Sarmiento</t>
  </si>
  <si>
    <t>Rosa Estela Padrón Barreto</t>
  </si>
  <si>
    <t>Jackson Sadith Martínez Lozano</t>
  </si>
  <si>
    <t>Wilson Giovanny Patiño Suárez</t>
  </si>
  <si>
    <t>Angie Johana Torres Herrera</t>
  </si>
  <si>
    <t>Luis Mauricio Diaz Rincón</t>
  </si>
  <si>
    <t>WILSON GIOVANNY PATIÑO SUÁREZ</t>
  </si>
  <si>
    <t>Se diligencia la información del apartado de "ACTUALIZACIÓN" con cero (0), toda vez que no existe información de procesos prejudiciales activos con anterioridad al 30 de junio de 2023, para realizar la validación solicitada.
Producto del análisis realizado se observó una diferencia en la cantidad de procesos "Activos" y "Terminados" entre la base de de datos que maneja la Oficina Jurídica y lo establecido en el sistema eKOGUI, así como diferencia en el estado de los procesos.</t>
  </si>
  <si>
    <t>La Oficina de Control Interno evidenció la existencia de periodos de tiempo en los cuales no hubo usuario asignado a los roles de Jefe Jurídico y Jefe Financiero ante el retiro de los usuarios anteriores y atraso en la designación y activación de nuevo usuario, por lo cual se recomienda tomar medidas de articulación con la Dirección de Talento Humano respecto a la notificación de retiros de los funcionarios asignados a los roles existentes en el sistema eKOGUI
Teniendo en cuenta que en el periodo evaluado se crearon nuevos roles de JEFE JURÍDICO, JEFE FINANCIERO y ENLACE DE PAGOS, se obtuvo evidencia de correo electrónico del 22 de diciembre de 2023 proveniente de la ANDJE y dirigido a los funcionarios designados para dichos roles, en el que se relacionaron los links para llevar a cabo las capacitaciones correspondientes a cada uno de ellos, no obstante, de acuerdo con lo informado por la Oficina Jurídica mediante correo electrónico del 16 de enero de 2024, estas se encontraban previstas para realizarse el 29 de diciembre de 2023, no obstante, ante las actividades que se debían realizar por cierre de vigencia, no fue posible su ejecución, por ende los funcionarios no presentan certificación de capacitación.
Se recomienda la programación de capacitaciones periodicas sobre cada rol, a fin de mantener al día frente a las actualizaciones del sistema, funciones, entre otros aspectos relevantes.</t>
  </si>
  <si>
    <t>La Oficina de Control Interno evidenció diferencias entre la información sustraída del aplicativo eKOGUI y la base de datos que posee la Oficina Jurídica, en cuanto a los procesos activos y terminados, situación sobre la que se considera se deben tomar medidas a fin de evitar la perdida de control de los procesos, por tal asunto se recomienda que las actualizaciones y registro de la información que se haga en el sistema se realice de manera concomitante a cada actuación, sea judicial o prejudicial, de tal manera que la información reportada esté actualizada en tiempo real.
El proceso ID. eKOGUI 2021288 registra como “Desfavorable” en la ficha del caso dispuesta en el sistema, por cuantía de 6 Salarios Mínimos Mensuales Legales Vigentes, correspondiente a las costas decretadas a favor de la ADR en la sentencia de ejecutoria del proceso, no obstante, de acuerdo con lo indicado por la Oficina Jurídica, la terminación del proceso se había realizado sin tener en cuenta el sentido del fallo de segunda instancia, el cual cambió la calificación del riesgo, situación que llevó a tener que realizar la corrección del estado del mismo, pasando de TERMINADO a ACTIVO.
Frente a los procesos que se señaló presentaban una calificación de riesgo anterior al 1 de julio de 2023 o que no contaban con calificación, la Oficina jurídica presentó justificación sobre dos (2) de ellos mientras que no hubo explicación de la ausencia de calificación del riesgo del proceso 2452118.
Se observó además diferencias en la provisión contable realizada al 31 de diciembre de 2023, por cuanto en el sistema se registró un mayor valor de provisión contable respecto al reportado a la Secretaría General - Dirección Administrativa y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</si>
</sst>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15" fillId="0" borderId="0"/>
  </cellStyleXfs>
  <cellXfs count="147">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9" xfId="0" applyFont="1" applyFill="1" applyBorder="1" applyAlignment="1">
      <alignment horizontal="center"/>
    </xf>
    <xf numFmtId="0" fontId="2" fillId="3" borderId="9" xfId="0" applyFont="1" applyFill="1" applyBorder="1"/>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8"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14" fontId="0" fillId="2" borderId="0" xfId="0" applyNumberFormat="1" applyFill="1"/>
    <xf numFmtId="0" fontId="2" fillId="3" borderId="9" xfId="0" applyFont="1" applyFill="1" applyBorder="1" applyAlignment="1">
      <alignment horizontal="center" vertical="center"/>
    </xf>
    <xf numFmtId="0" fontId="0" fillId="0" borderId="15" xfId="0" applyBorder="1"/>
    <xf numFmtId="0" fontId="10" fillId="0" borderId="14" xfId="0" applyFont="1" applyBorder="1"/>
    <xf numFmtId="0" fontId="10" fillId="2" borderId="16" xfId="0" applyFont="1" applyFill="1" applyBorder="1"/>
    <xf numFmtId="0" fontId="0" fillId="2" borderId="17"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13"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10" fillId="2" borderId="20" xfId="0" applyFont="1" applyFill="1" applyBorder="1" applyAlignment="1">
      <alignment wrapText="1"/>
    </xf>
    <xf numFmtId="14" fontId="5" fillId="2" borderId="5" xfId="0" applyNumberFormat="1" applyFont="1" applyFill="1" applyBorder="1"/>
    <xf numFmtId="0" fontId="0" fillId="2" borderId="12"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8" xfId="0" applyFont="1" applyFill="1" applyBorder="1" applyAlignment="1">
      <alignment horizontal="center"/>
    </xf>
    <xf numFmtId="0" fontId="10" fillId="2" borderId="20" xfId="0" applyFont="1" applyFill="1" applyBorder="1"/>
    <xf numFmtId="0" fontId="0" fillId="6" borderId="0" xfId="0" applyFill="1" applyAlignment="1" applyProtection="1">
      <alignment horizontal="left" vertical="top"/>
      <protection locked="0"/>
    </xf>
    <xf numFmtId="0" fontId="0" fillId="2" borderId="22" xfId="0" applyFill="1" applyBorder="1"/>
    <xf numFmtId="0" fontId="0" fillId="6" borderId="27" xfId="0" applyFill="1" applyBorder="1" applyProtection="1">
      <protection locked="0"/>
    </xf>
    <xf numFmtId="0" fontId="0" fillId="2" borderId="28" xfId="0" applyFill="1" applyBorder="1" applyAlignment="1">
      <alignment horizontal="center" vertical="center"/>
    </xf>
    <xf numFmtId="0" fontId="2" fillId="3" borderId="30" xfId="0" applyFont="1" applyFill="1" applyBorder="1" applyAlignment="1">
      <alignment horizontal="center"/>
    </xf>
    <xf numFmtId="0" fontId="2" fillId="3" borderId="31" xfId="0" applyFont="1" applyFill="1" applyBorder="1" applyAlignment="1">
      <alignment horizontal="center"/>
    </xf>
    <xf numFmtId="0" fontId="2" fillId="3" borderId="31" xfId="0" applyFont="1" applyFill="1" applyBorder="1"/>
    <xf numFmtId="0" fontId="2" fillId="3" borderId="32" xfId="0" applyFont="1" applyFill="1" applyBorder="1" applyAlignment="1">
      <alignment horizontal="center"/>
    </xf>
    <xf numFmtId="0" fontId="0" fillId="2" borderId="21" xfId="0" applyFill="1" applyBorder="1"/>
    <xf numFmtId="0" fontId="0" fillId="6" borderId="33" xfId="0" applyFill="1" applyBorder="1" applyProtection="1">
      <protection locked="0"/>
    </xf>
    <xf numFmtId="14" fontId="0" fillId="6" borderId="33" xfId="0" applyNumberFormat="1" applyFill="1" applyBorder="1" applyProtection="1">
      <protection locked="0"/>
    </xf>
    <xf numFmtId="0" fontId="0" fillId="0" borderId="34" xfId="0" applyBorder="1" applyProtection="1">
      <protection hidden="1"/>
    </xf>
    <xf numFmtId="14" fontId="0" fillId="6" borderId="25" xfId="0" applyNumberFormat="1" applyFill="1" applyBorder="1" applyProtection="1">
      <protection locked="0"/>
    </xf>
    <xf numFmtId="0" fontId="0" fillId="2" borderId="9" xfId="0" applyFill="1" applyBorder="1" applyAlignment="1">
      <alignment wrapText="1"/>
    </xf>
    <xf numFmtId="0" fontId="0" fillId="0" borderId="0" xfId="0" applyAlignment="1">
      <alignment horizontal="center" vertic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29" xfId="0" applyFill="1" applyBorder="1" applyAlignment="1" applyProtection="1">
      <alignment horizontal="left" vertical="top" wrapText="1"/>
      <protection locked="0"/>
    </xf>
    <xf numFmtId="0" fontId="0" fillId="6" borderId="24"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0" fillId="2" borderId="22" xfId="0" applyFill="1" applyBorder="1" applyAlignment="1">
      <alignment horizontal="center"/>
    </xf>
    <xf numFmtId="0" fontId="0" fillId="2" borderId="23" xfId="0" applyFill="1" applyBorder="1" applyAlignment="1">
      <alignment horizontal="center"/>
    </xf>
    <xf numFmtId="0" fontId="0" fillId="2" borderId="0" xfId="0" applyFill="1" applyAlignment="1">
      <alignment horizontal="center"/>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0" fillId="6" borderId="12"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36"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10"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37" xfId="0" applyFill="1" applyBorder="1" applyAlignment="1" applyProtection="1">
      <alignment horizontal="left" vertical="top"/>
      <protection locked="0"/>
    </xf>
    <xf numFmtId="0" fontId="0" fillId="6" borderId="38"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0" xfId="0" applyFill="1" applyBorder="1" applyAlignment="1">
      <alignment horizontal="left" wrapText="1"/>
    </xf>
    <xf numFmtId="0" fontId="0" fillId="2" borderId="10" xfId="0" applyFill="1" applyBorder="1" applyAlignment="1">
      <alignment horizontal="center"/>
    </xf>
    <xf numFmtId="0" fontId="0" fillId="2" borderId="9" xfId="0" applyFill="1" applyBorder="1" applyAlignment="1">
      <alignment horizontal="center"/>
    </xf>
    <xf numFmtId="0" fontId="0" fillId="0" borderId="0" xfId="0" applyAlignment="1">
      <alignment horizontal="center"/>
    </xf>
    <xf numFmtId="0" fontId="0" fillId="6" borderId="9" xfId="0" applyFill="1" applyBorder="1" applyAlignment="1" applyProtection="1">
      <alignment horizontal="left" vertical="top" wrapText="1"/>
      <protection locked="0"/>
    </xf>
    <xf numFmtId="0" fontId="0" fillId="6" borderId="16" xfId="0" applyFill="1" applyBorder="1" applyAlignment="1" applyProtection="1">
      <alignment horizontal="left" vertical="top"/>
      <protection locked="0"/>
    </xf>
    <xf numFmtId="0" fontId="0" fillId="6" borderId="19"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12" xfId="0" applyFill="1" applyBorder="1" applyAlignment="1" applyProtection="1">
      <alignment horizontal="center" vertical="top"/>
      <protection locked="0"/>
    </xf>
    <xf numFmtId="0" fontId="0" fillId="6" borderId="13" xfId="0" applyFill="1" applyBorder="1" applyAlignment="1" applyProtection="1">
      <alignment horizontal="center" vertical="top"/>
      <protection locked="0"/>
    </xf>
    <xf numFmtId="0" fontId="0" fillId="6" borderId="14" xfId="0" applyFill="1" applyBorder="1" applyAlignment="1" applyProtection="1">
      <alignment horizontal="center" vertical="top"/>
      <protection locked="0"/>
    </xf>
    <xf numFmtId="0" fontId="0" fillId="6" borderId="15" xfId="0" applyFill="1" applyBorder="1" applyAlignment="1" applyProtection="1">
      <alignment horizontal="center" vertical="top"/>
      <protection locked="0"/>
    </xf>
    <xf numFmtId="0" fontId="0" fillId="6" borderId="35" xfId="0" applyFill="1" applyBorder="1" applyAlignment="1" applyProtection="1">
      <alignment horizontal="center" vertical="top"/>
      <protection locked="0"/>
    </xf>
    <xf numFmtId="0" fontId="0" fillId="6" borderId="36" xfId="0" applyFill="1" applyBorder="1" applyAlignment="1" applyProtection="1">
      <alignment horizontal="center" vertical="top"/>
      <protection locked="0"/>
    </xf>
    <xf numFmtId="0" fontId="4" fillId="6" borderId="22"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4" fillId="6" borderId="23"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cellStyle name="Normal" xfId="0" builtinId="0"/>
    <cellStyle name="Porcentaje" xfId="1" builtinId="5"/>
  </cellStyles>
  <dxfs count="56">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COMITES DE CONCILIACION'!A1"/><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PAGOS!A1"/><Relationship Id="rId7"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JUDICIALES!A1"/><Relationship Id="rId5" Type="http://schemas.openxmlformats.org/officeDocument/2006/relationships/hyperlink" Target="#PREJUDICIALES!A1"/><Relationship Id="rId4" Type="http://schemas.openxmlformats.org/officeDocument/2006/relationships/hyperlink" Target="#'COMITES DE CONCILIACION'!A1"/></Relationships>
</file>

<file path=xl/drawings/_rels/drawing3.xml.rels><?xml version="1.0" encoding="UTF-8" standalone="yes"?>
<Relationships xmlns="http://schemas.openxmlformats.org/package/2006/relationships"><Relationship Id="rId3" Type="http://schemas.openxmlformats.org/officeDocument/2006/relationships/hyperlink" Target="#USUARIOS!A1"/><Relationship Id="rId7"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REJUDICIALES!A1"/><Relationship Id="rId5" Type="http://schemas.openxmlformats.org/officeDocument/2006/relationships/hyperlink" Target="#'COMITES DE CONCILIACION'!A1"/><Relationship Id="rId4" Type="http://schemas.openxmlformats.org/officeDocument/2006/relationships/hyperlink" Target="#PAGOS!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PRE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COMITES DE CONCILIACION'!A1"/><Relationship Id="rId5" Type="http://schemas.openxmlformats.org/officeDocument/2006/relationships/hyperlink" Target="#PAGOS!A1"/><Relationship Id="rId4" Type="http://schemas.openxmlformats.org/officeDocument/2006/relationships/hyperlink" Target="#USUARIOS!A1"/></Relationships>
</file>

<file path=xl/drawings/_rels/drawing5.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6.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PREJUDICIALE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PAG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9.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9</xdr:col>
      <xdr:colOff>476249</xdr:colOff>
      <xdr:row>8</xdr:row>
      <xdr:rowOff>161924</xdr:rowOff>
    </xdr:from>
    <xdr:to>
      <xdr:col>11</xdr:col>
      <xdr:colOff>752249</xdr:colOff>
      <xdr:row>11</xdr:row>
      <xdr:rowOff>22424</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xmlns="" id="{00000000-0008-0000-0000-000003000000}"/>
            </a:ext>
          </a:extLst>
        </xdr:cNvPr>
        <xdr:cNvSpPr/>
      </xdr:nvSpPr>
      <xdr:spPr>
        <a:xfrm>
          <a:off x="7334249" y="19049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628649</xdr:colOff>
      <xdr:row>11</xdr:row>
      <xdr:rowOff>180974</xdr:rowOff>
    </xdr:from>
    <xdr:to>
      <xdr:col>4</xdr:col>
      <xdr:colOff>142649</xdr:colOff>
      <xdr:row>14</xdr:row>
      <xdr:rowOff>41474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xmlns="" id="{00000000-0008-0000-0000-000004000000}"/>
            </a:ext>
          </a:extLst>
        </xdr:cNvPr>
        <xdr:cNvSpPr/>
      </xdr:nvSpPr>
      <xdr:spPr>
        <a:xfrm>
          <a:off x="1390649" y="249554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xmlns="" id="{00000000-0008-0000-0000-000005000000}"/>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xmlns="" id="{00000000-0008-0000-0000-000006000000}"/>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xmlns="" id="{00000000-0008-0000-0000-000007000000}"/>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7</xdr:col>
      <xdr:colOff>76199</xdr:colOff>
      <xdr:row>11</xdr:row>
      <xdr:rowOff>171449</xdr:rowOff>
    </xdr:from>
    <xdr:to>
      <xdr:col>9</xdr:col>
      <xdr:colOff>352199</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xmlns="" id="{00000000-0008-0000-0000-000009000000}"/>
            </a:ext>
          </a:extLst>
        </xdr:cNvPr>
        <xdr:cNvSpPr/>
      </xdr:nvSpPr>
      <xdr:spPr>
        <a:xfrm>
          <a:off x="5410199" y="24860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9</xdr:col>
      <xdr:colOff>495299</xdr:colOff>
      <xdr:row>11</xdr:row>
      <xdr:rowOff>142874</xdr:rowOff>
    </xdr:from>
    <xdr:to>
      <xdr:col>12</xdr:col>
      <xdr:colOff>0</xdr:colOff>
      <xdr:row>14</xdr:row>
      <xdr:rowOff>3374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xmlns="" id="{00000000-0008-0000-0000-00000A000000}"/>
            </a:ext>
          </a:extLst>
        </xdr:cNvPr>
        <xdr:cNvSpPr/>
      </xdr:nvSpPr>
      <xdr:spPr>
        <a:xfrm>
          <a:off x="7353299" y="245744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twoCellAnchor>
    <xdr:from>
      <xdr:col>4</xdr:col>
      <xdr:colOff>342899</xdr:colOff>
      <xdr:row>11</xdr:row>
      <xdr:rowOff>171448</xdr:rowOff>
    </xdr:from>
    <xdr:to>
      <xdr:col>6</xdr:col>
      <xdr:colOff>618899</xdr:colOff>
      <xdr:row>14</xdr:row>
      <xdr:rowOff>28575</xdr:rowOff>
    </xdr:to>
    <xdr:sp macro="" textlink="">
      <xdr:nvSpPr>
        <xdr:cNvPr id="2" name="Rectángulo: esquinas redondeadas 1">
          <a:hlinkClick xmlns:r="http://schemas.openxmlformats.org/officeDocument/2006/relationships" r:id="rId8"/>
          <a:extLst>
            <a:ext uri="{FF2B5EF4-FFF2-40B4-BE49-F238E27FC236}">
              <a16:creationId xmlns:a16="http://schemas.microsoft.com/office/drawing/2014/main" xmlns="" id="{FD9F4C03-1F27-4347-92A1-D0F1385D432E}"/>
            </a:ext>
          </a:extLst>
        </xdr:cNvPr>
        <xdr:cNvSpPr/>
      </xdr:nvSpPr>
      <xdr:spPr>
        <a:xfrm>
          <a:off x="3390899" y="2486023"/>
          <a:ext cx="1800000" cy="428627"/>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bIns="0" rtlCol="0" anchor="ctr"/>
        <a:lstStyle/>
        <a:p>
          <a:pPr algn="ctr"/>
          <a:r>
            <a:rPr lang="es-CO" sz="1400">
              <a:solidFill>
                <a:schemeClr val="tx1"/>
              </a:solidFill>
            </a:rPr>
            <a:t>Comites</a:t>
          </a:r>
          <a:r>
            <a:rPr lang="es-CO" sz="1400" baseline="0">
              <a:solidFill>
                <a:schemeClr val="tx1"/>
              </a:solidFill>
            </a:rPr>
            <a:t> de Conciliación</a:t>
          </a:r>
          <a:endParaRPr lang="es-CO"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1530742</xdr:colOff>
      <xdr:row>1</xdr:row>
      <xdr:rowOff>38208</xdr:rowOff>
    </xdr:from>
    <xdr:to>
      <xdr:col>6</xdr:col>
      <xdr:colOff>958719</xdr:colOff>
      <xdr:row>3</xdr:row>
      <xdr:rowOff>74917</xdr:rowOff>
    </xdr:to>
    <xdr:sp macro="" textlink="">
      <xdr:nvSpPr>
        <xdr:cNvPr id="11" name="Rectángulo: esquinas redondeadas 10">
          <a:hlinkClick xmlns:r="http://schemas.openxmlformats.org/officeDocument/2006/relationships" r:id="rId1"/>
          <a:extLst>
            <a:ext uri="{FF2B5EF4-FFF2-40B4-BE49-F238E27FC236}">
              <a16:creationId xmlns:a16="http://schemas.microsoft.com/office/drawing/2014/main" xmlns="" id="{00000000-0008-0000-0100-00000B000000}"/>
            </a:ext>
          </a:extLst>
        </xdr:cNvPr>
        <xdr:cNvSpPr/>
      </xdr:nvSpPr>
      <xdr:spPr>
        <a:xfrm>
          <a:off x="10798888" y="230848"/>
          <a:ext cx="1440000" cy="42199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1474117</xdr:colOff>
      <xdr:row>1</xdr:row>
      <xdr:rowOff>55761</xdr:rowOff>
    </xdr:from>
    <xdr:to>
      <xdr:col>4</xdr:col>
      <xdr:colOff>1110882</xdr:colOff>
      <xdr:row>3</xdr:row>
      <xdr:rowOff>61005</xdr:rowOff>
    </xdr:to>
    <xdr:sp macro="" textlink="">
      <xdr:nvSpPr>
        <xdr:cNvPr id="2" name="Rectángulo: esquinas redondeadas 1">
          <a:hlinkClick xmlns:r="http://schemas.openxmlformats.org/officeDocument/2006/relationships" r:id="rId2"/>
          <a:extLst>
            <a:ext uri="{FF2B5EF4-FFF2-40B4-BE49-F238E27FC236}">
              <a16:creationId xmlns:a16="http://schemas.microsoft.com/office/drawing/2014/main" xmlns="" id="{877EA62A-F502-471A-AEA1-A644C0899C08}"/>
            </a:ext>
          </a:extLst>
        </xdr:cNvPr>
        <xdr:cNvSpPr/>
      </xdr:nvSpPr>
      <xdr:spPr>
        <a:xfrm>
          <a:off x="5080774" y="248401"/>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4</xdr:col>
      <xdr:colOff>2787281</xdr:colOff>
      <xdr:row>1</xdr:row>
      <xdr:rowOff>36712</xdr:rowOff>
    </xdr:from>
    <xdr:to>
      <xdr:col>5</xdr:col>
      <xdr:colOff>395877</xdr:colOff>
      <xdr:row>3</xdr:row>
      <xdr:rowOff>70531</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xmlns="" id="{2005240D-65D6-43D9-8969-9495B9F6F1F6}"/>
            </a:ext>
          </a:extLst>
        </xdr:cNvPr>
        <xdr:cNvSpPr/>
      </xdr:nvSpPr>
      <xdr:spPr>
        <a:xfrm>
          <a:off x="8224023" y="229352"/>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1244233</xdr:colOff>
      <xdr:row>1</xdr:row>
      <xdr:rowOff>55762</xdr:rowOff>
    </xdr:from>
    <xdr:to>
      <xdr:col>4</xdr:col>
      <xdr:colOff>2634885</xdr:colOff>
      <xdr:row>3</xdr:row>
      <xdr:rowOff>70532</xdr:rowOff>
    </xdr:to>
    <xdr:sp macro="" textlink="">
      <xdr:nvSpPr>
        <xdr:cNvPr id="4" name="Rectángulo: esquinas redondeadas 3">
          <a:hlinkClick xmlns:r="http://schemas.openxmlformats.org/officeDocument/2006/relationships" r:id="rId4"/>
          <a:extLst>
            <a:ext uri="{FF2B5EF4-FFF2-40B4-BE49-F238E27FC236}">
              <a16:creationId xmlns:a16="http://schemas.microsoft.com/office/drawing/2014/main" xmlns="" id="{6EADFEE6-3FE8-4BF4-9ADC-203BBC77B387}"/>
            </a:ext>
          </a:extLst>
        </xdr:cNvPr>
        <xdr:cNvSpPr/>
      </xdr:nvSpPr>
      <xdr:spPr>
        <a:xfrm>
          <a:off x="6680975" y="248402"/>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781253</xdr:colOff>
      <xdr:row>1</xdr:row>
      <xdr:rowOff>55762</xdr:rowOff>
    </xdr:from>
    <xdr:to>
      <xdr:col>3</xdr:col>
      <xdr:colOff>1359817</xdr:colOff>
      <xdr:row>3</xdr:row>
      <xdr:rowOff>61006</xdr:rowOff>
    </xdr:to>
    <xdr:sp macro="" textlink="">
      <xdr:nvSpPr>
        <xdr:cNvPr id="5" name="Rectángulo: esquinas redondeadas 4">
          <a:hlinkClick xmlns:r="http://schemas.openxmlformats.org/officeDocument/2006/relationships" r:id="rId5"/>
          <a:extLst>
            <a:ext uri="{FF2B5EF4-FFF2-40B4-BE49-F238E27FC236}">
              <a16:creationId xmlns:a16="http://schemas.microsoft.com/office/drawing/2014/main" xmlns="" id="{897D9E83-F333-43D1-921D-C10762B93A3D}"/>
            </a:ext>
          </a:extLst>
        </xdr:cNvPr>
        <xdr:cNvSpPr/>
      </xdr:nvSpPr>
      <xdr:spPr>
        <a:xfrm>
          <a:off x="3499624" y="248402"/>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1</xdr:col>
      <xdr:colOff>1551826</xdr:colOff>
      <xdr:row>1</xdr:row>
      <xdr:rowOff>32107</xdr:rowOff>
    </xdr:from>
    <xdr:to>
      <xdr:col>2</xdr:col>
      <xdr:colOff>701545</xdr:colOff>
      <xdr:row>3</xdr:row>
      <xdr:rowOff>46876</xdr:rowOff>
    </xdr:to>
    <xdr:sp macro="" textlink="">
      <xdr:nvSpPr>
        <xdr:cNvPr id="6" name="Rectángulo: esquinas redondeadas 5">
          <a:hlinkClick xmlns:r="http://schemas.openxmlformats.org/officeDocument/2006/relationships" r:id="rId6"/>
          <a:extLst>
            <a:ext uri="{FF2B5EF4-FFF2-40B4-BE49-F238E27FC236}">
              <a16:creationId xmlns:a16="http://schemas.microsoft.com/office/drawing/2014/main" xmlns="" id="{66D5E870-65A9-4D13-9312-2BFD0FABC106}"/>
            </a:ext>
          </a:extLst>
        </xdr:cNvPr>
        <xdr:cNvSpPr/>
      </xdr:nvSpPr>
      <xdr:spPr>
        <a:xfrm>
          <a:off x="1979916"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10702</xdr:colOff>
      <xdr:row>1</xdr:row>
      <xdr:rowOff>32107</xdr:rowOff>
    </xdr:from>
    <xdr:to>
      <xdr:col>1</xdr:col>
      <xdr:colOff>1450702</xdr:colOff>
      <xdr:row>3</xdr:row>
      <xdr:rowOff>46876</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xmlns="" id="{C2033EB4-4152-47B6-9791-578C57D18BDF}"/>
            </a:ext>
          </a:extLst>
        </xdr:cNvPr>
        <xdr:cNvSpPr/>
      </xdr:nvSpPr>
      <xdr:spPr>
        <a:xfrm>
          <a:off x="438792"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25329</xdr:colOff>
      <xdr:row>1</xdr:row>
      <xdr:rowOff>122778</xdr:rowOff>
    </xdr:from>
    <xdr:to>
      <xdr:col>7</xdr:col>
      <xdr:colOff>1551264</xdr:colOff>
      <xdr:row>4</xdr:row>
      <xdr:rowOff>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xmlns="" id="{00000000-0008-0000-0200-000005000000}"/>
            </a:ext>
          </a:extLst>
        </xdr:cNvPr>
        <xdr:cNvSpPr/>
      </xdr:nvSpPr>
      <xdr:spPr>
        <a:xfrm>
          <a:off x="11518131" y="321652"/>
          <a:ext cx="1525935" cy="442441"/>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594632</xdr:colOff>
      <xdr:row>1</xdr:row>
      <xdr:rowOff>144653</xdr:rowOff>
    </xdr:from>
    <xdr:to>
      <xdr:col>4</xdr:col>
      <xdr:colOff>669367</xdr:colOff>
      <xdr:row>3</xdr:row>
      <xdr:rowOff>158365</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xmlns="" id="{0A060D6A-93C7-4A05-B579-6EB9ADA7B7D5}"/>
            </a:ext>
          </a:extLst>
        </xdr:cNvPr>
        <xdr:cNvSpPr/>
      </xdr:nvSpPr>
      <xdr:spPr>
        <a:xfrm>
          <a:off x="5692077" y="343527"/>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1</xdr:col>
      <xdr:colOff>753626</xdr:colOff>
      <xdr:row>1</xdr:row>
      <xdr:rowOff>125604</xdr:rowOff>
    </xdr:from>
    <xdr:to>
      <xdr:col>2</xdr:col>
      <xdr:colOff>1429533</xdr:colOff>
      <xdr:row>3</xdr:row>
      <xdr:rowOff>148841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xmlns="" id="{9992DAE2-146A-4C79-826B-0EE6C06D8B7F}"/>
            </a:ext>
          </a:extLst>
        </xdr:cNvPr>
        <xdr:cNvSpPr/>
      </xdr:nvSpPr>
      <xdr:spPr>
        <a:xfrm>
          <a:off x="1015302" y="324478"/>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6</xdr:col>
      <xdr:colOff>545436</xdr:colOff>
      <xdr:row>1</xdr:row>
      <xdr:rowOff>125604</xdr:rowOff>
    </xdr:from>
    <xdr:to>
      <xdr:col>6</xdr:col>
      <xdr:colOff>1985436</xdr:colOff>
      <xdr:row>3</xdr:row>
      <xdr:rowOff>167891</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xmlns="" id="{C02F964D-C783-4704-98F8-B674A1BC8528}"/>
            </a:ext>
          </a:extLst>
        </xdr:cNvPr>
        <xdr:cNvSpPr/>
      </xdr:nvSpPr>
      <xdr:spPr>
        <a:xfrm>
          <a:off x="8835326" y="324478"/>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802718</xdr:colOff>
      <xdr:row>1</xdr:row>
      <xdr:rowOff>144654</xdr:rowOff>
    </xdr:from>
    <xdr:to>
      <xdr:col>6</xdr:col>
      <xdr:colOff>393040</xdr:colOff>
      <xdr:row>3</xdr:row>
      <xdr:rowOff>167892</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xmlns="" id="{7286B60D-E563-42E3-B3E0-09882B9B4919}"/>
            </a:ext>
          </a:extLst>
        </xdr:cNvPr>
        <xdr:cNvSpPr/>
      </xdr:nvSpPr>
      <xdr:spPr>
        <a:xfrm>
          <a:off x="7292278" y="343528"/>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3085158</xdr:colOff>
      <xdr:row>1</xdr:row>
      <xdr:rowOff>144654</xdr:rowOff>
    </xdr:from>
    <xdr:to>
      <xdr:col>3</xdr:col>
      <xdr:colOff>480332</xdr:colOff>
      <xdr:row>3</xdr:row>
      <xdr:rowOff>158366</xdr:rowOff>
    </xdr:to>
    <xdr:sp macro="" textlink="">
      <xdr:nvSpPr>
        <xdr:cNvPr id="12" name="Rectángulo: esquinas redondeadas 11">
          <a:hlinkClick xmlns:r="http://schemas.openxmlformats.org/officeDocument/2006/relationships" r:id="rId6"/>
          <a:extLst>
            <a:ext uri="{FF2B5EF4-FFF2-40B4-BE49-F238E27FC236}">
              <a16:creationId xmlns:a16="http://schemas.microsoft.com/office/drawing/2014/main" xmlns="" id="{AB27557B-3CC3-4755-8270-5C555FC4942C}"/>
            </a:ext>
          </a:extLst>
        </xdr:cNvPr>
        <xdr:cNvSpPr/>
      </xdr:nvSpPr>
      <xdr:spPr>
        <a:xfrm>
          <a:off x="4110927" y="343528"/>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1565450</xdr:colOff>
      <xdr:row>1</xdr:row>
      <xdr:rowOff>120999</xdr:rowOff>
    </xdr:from>
    <xdr:to>
      <xdr:col>2</xdr:col>
      <xdr:colOff>3005450</xdr:colOff>
      <xdr:row>3</xdr:row>
      <xdr:rowOff>144236</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xmlns="" id="{98D119EB-DA40-471E-960E-641EDEBB7791}"/>
            </a:ext>
          </a:extLst>
        </xdr:cNvPr>
        <xdr:cNvSpPr/>
      </xdr:nvSpPr>
      <xdr:spPr>
        <a:xfrm>
          <a:off x="2591219" y="319873"/>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628649</xdr:colOff>
      <xdr:row>2</xdr:row>
      <xdr:rowOff>28574</xdr:rowOff>
    </xdr:from>
    <xdr:to>
      <xdr:col>8</xdr:col>
      <xdr:colOff>96974</xdr:colOff>
      <xdr:row>4</xdr:row>
      <xdr:rowOff>76199</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xmlns="" id="{00000000-0008-0000-0300-000005000000}"/>
            </a:ext>
          </a:extLst>
        </xdr:cNvPr>
        <xdr:cNvSpPr/>
      </xdr:nvSpPr>
      <xdr:spPr>
        <a:xfrm>
          <a:off x="12449174" y="342899"/>
          <a:ext cx="18114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2</xdr:col>
      <xdr:colOff>4676775</xdr:colOff>
      <xdr:row>2</xdr:row>
      <xdr:rowOff>47624</xdr:rowOff>
    </xdr:from>
    <xdr:to>
      <xdr:col>5</xdr:col>
      <xdr:colOff>19050</xdr:colOff>
      <xdr:row>4</xdr:row>
      <xdr:rowOff>57149</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xmlns="" id="{E8A9DC0C-2582-4DB2-8DD0-3B62B59E2A90}"/>
            </a:ext>
          </a:extLst>
        </xdr:cNvPr>
        <xdr:cNvSpPr/>
      </xdr:nvSpPr>
      <xdr:spPr>
        <a:xfrm>
          <a:off x="5695950" y="361949"/>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1543050</xdr:colOff>
      <xdr:row>2</xdr:row>
      <xdr:rowOff>38100</xdr:rowOff>
    </xdr:from>
    <xdr:to>
      <xdr:col>2</xdr:col>
      <xdr:colOff>2983050</xdr:colOff>
      <xdr:row>4</xdr:row>
      <xdr:rowOff>57150</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xmlns="" id="{E89B785E-2075-45DA-A117-5E42AFAA9218}"/>
            </a:ext>
          </a:extLst>
        </xdr:cNvPr>
        <xdr:cNvSpPr/>
      </xdr:nvSpPr>
      <xdr:spPr>
        <a:xfrm>
          <a:off x="2562225" y="3524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0</xdr:colOff>
      <xdr:row>2</xdr:row>
      <xdr:rowOff>28575</xdr:rowOff>
    </xdr:from>
    <xdr:to>
      <xdr:col>2</xdr:col>
      <xdr:colOff>1440000</xdr:colOff>
      <xdr:row>4</xdr:row>
      <xdr:rowOff>47625</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xmlns="" id="{4704267C-39FA-4107-BA78-B9EB6486686A}"/>
            </a:ext>
          </a:extLst>
        </xdr:cNvPr>
        <xdr:cNvSpPr/>
      </xdr:nvSpPr>
      <xdr:spPr>
        <a:xfrm>
          <a:off x="1019175" y="3429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1695449</xdr:colOff>
      <xdr:row>2</xdr:row>
      <xdr:rowOff>28575</xdr:rowOff>
    </xdr:from>
    <xdr:to>
      <xdr:col>5</xdr:col>
      <xdr:colOff>3135449</xdr:colOff>
      <xdr:row>4</xdr:row>
      <xdr:rowOff>66675</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xmlns="" id="{8C58A092-C285-40DA-B38B-5CA6B4AF6FB7}"/>
            </a:ext>
          </a:extLst>
        </xdr:cNvPr>
        <xdr:cNvSpPr/>
      </xdr:nvSpPr>
      <xdr:spPr>
        <a:xfrm>
          <a:off x="8839199" y="342900"/>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152401</xdr:colOff>
      <xdr:row>2</xdr:row>
      <xdr:rowOff>47625</xdr:rowOff>
    </xdr:from>
    <xdr:to>
      <xdr:col>5</xdr:col>
      <xdr:colOff>1543053</xdr:colOff>
      <xdr:row>4</xdr:row>
      <xdr:rowOff>66676</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xmlns="" id="{51A1C679-D4C5-4D4D-BE65-6A85CB4FD5A1}"/>
            </a:ext>
          </a:extLst>
        </xdr:cNvPr>
        <xdr:cNvSpPr/>
      </xdr:nvSpPr>
      <xdr:spPr>
        <a:xfrm>
          <a:off x="7296151" y="361950"/>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3095625</xdr:colOff>
      <xdr:row>2</xdr:row>
      <xdr:rowOff>47625</xdr:rowOff>
    </xdr:from>
    <xdr:to>
      <xdr:col>2</xdr:col>
      <xdr:colOff>4562475</xdr:colOff>
      <xdr:row>4</xdr:row>
      <xdr:rowOff>57150</xdr:rowOff>
    </xdr:to>
    <xdr:sp macro="" textlink="">
      <xdr:nvSpPr>
        <xdr:cNvPr id="23" name="Rectángulo: esquinas redondeadas 22">
          <a:hlinkClick xmlns:r="http://schemas.openxmlformats.org/officeDocument/2006/relationships" r:id="rId7"/>
          <a:extLst>
            <a:ext uri="{FF2B5EF4-FFF2-40B4-BE49-F238E27FC236}">
              <a16:creationId xmlns:a16="http://schemas.microsoft.com/office/drawing/2014/main" xmlns="" id="{B476473C-7660-4180-AF58-E4C5A94623A4}"/>
            </a:ext>
          </a:extLst>
        </xdr:cNvPr>
        <xdr:cNvSpPr/>
      </xdr:nvSpPr>
      <xdr:spPr>
        <a:xfrm>
          <a:off x="4114800" y="361950"/>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552449</xdr:colOff>
      <xdr:row>1</xdr:row>
      <xdr:rowOff>190499</xdr:rowOff>
    </xdr:from>
    <xdr:to>
      <xdr:col>7</xdr:col>
      <xdr:colOff>382724</xdr:colOff>
      <xdr:row>4</xdr:row>
      <xdr:rowOff>28574</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xmlns="" id="{00000000-0008-0000-0400-000005000000}"/>
            </a:ext>
          </a:extLst>
        </xdr:cNvPr>
        <xdr:cNvSpPr/>
      </xdr:nvSpPr>
      <xdr:spPr>
        <a:xfrm>
          <a:off x="10620374" y="390524"/>
          <a:ext cx="1440000" cy="40957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495300</xdr:colOff>
      <xdr:row>2</xdr:row>
      <xdr:rowOff>19049</xdr:rowOff>
    </xdr:from>
    <xdr:to>
      <xdr:col>5</xdr:col>
      <xdr:colOff>152400</xdr:colOff>
      <xdr:row>4</xdr:row>
      <xdr:rowOff>28574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xmlns="" id="{95105DEF-F746-49F3-8DB6-2D5C8888EB06}"/>
            </a:ext>
          </a:extLst>
        </xdr:cNvPr>
        <xdr:cNvSpPr/>
      </xdr:nvSpPr>
      <xdr:spPr>
        <a:xfrm>
          <a:off x="5562600" y="40957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1409700</xdr:colOff>
      <xdr:row>2</xdr:row>
      <xdr:rowOff>9525</xdr:rowOff>
    </xdr:from>
    <xdr:to>
      <xdr:col>2</xdr:col>
      <xdr:colOff>2849700</xdr:colOff>
      <xdr:row>4</xdr:row>
      <xdr:rowOff>28575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xmlns="" id="{E42A8725-0E76-421E-A639-62C89DFE5A47}"/>
            </a:ext>
          </a:extLst>
        </xdr:cNvPr>
        <xdr:cNvSpPr/>
      </xdr:nvSpPr>
      <xdr:spPr>
        <a:xfrm>
          <a:off x="2428875" y="40005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2971799</xdr:colOff>
      <xdr:row>2</xdr:row>
      <xdr:rowOff>19050</xdr:rowOff>
    </xdr:from>
    <xdr:to>
      <xdr:col>3</xdr:col>
      <xdr:colOff>363674</xdr:colOff>
      <xdr:row>4</xdr:row>
      <xdr:rowOff>38100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xmlns="" id="{D61E35E1-60B0-4EFB-8E98-10F6F963670B}"/>
            </a:ext>
          </a:extLst>
        </xdr:cNvPr>
        <xdr:cNvSpPr/>
      </xdr:nvSpPr>
      <xdr:spPr>
        <a:xfrm>
          <a:off x="3990974"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628650</xdr:colOff>
      <xdr:row>2</xdr:row>
      <xdr:rowOff>0</xdr:rowOff>
    </xdr:from>
    <xdr:to>
      <xdr:col>2</xdr:col>
      <xdr:colOff>1306650</xdr:colOff>
      <xdr:row>4</xdr:row>
      <xdr:rowOff>19050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xmlns="" id="{CB181022-D0EF-4CF7-A1A5-1550B7231274}"/>
            </a:ext>
          </a:extLst>
        </xdr:cNvPr>
        <xdr:cNvSpPr/>
      </xdr:nvSpPr>
      <xdr:spPr>
        <a:xfrm>
          <a:off x="885825" y="3905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1828799</xdr:colOff>
      <xdr:row>2</xdr:row>
      <xdr:rowOff>0</xdr:rowOff>
    </xdr:from>
    <xdr:to>
      <xdr:col>6</xdr:col>
      <xdr:colOff>77924</xdr:colOff>
      <xdr:row>4</xdr:row>
      <xdr:rowOff>38100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xmlns="" id="{089DF350-98A9-432E-A024-69887B25FBAF}"/>
            </a:ext>
          </a:extLst>
        </xdr:cNvPr>
        <xdr:cNvSpPr/>
      </xdr:nvSpPr>
      <xdr:spPr>
        <a:xfrm>
          <a:off x="8705849" y="39052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285751</xdr:colOff>
      <xdr:row>2</xdr:row>
      <xdr:rowOff>19050</xdr:rowOff>
    </xdr:from>
    <xdr:to>
      <xdr:col>5</xdr:col>
      <xdr:colOff>1676403</xdr:colOff>
      <xdr:row>4</xdr:row>
      <xdr:rowOff>38101</xdr:rowOff>
    </xdr:to>
    <xdr:sp macro="" textlink="">
      <xdr:nvSpPr>
        <xdr:cNvPr id="18" name="Rectángulo: esquinas redondeadas 17">
          <a:hlinkClick xmlns:r="http://schemas.openxmlformats.org/officeDocument/2006/relationships" r:id="rId7"/>
          <a:extLst>
            <a:ext uri="{FF2B5EF4-FFF2-40B4-BE49-F238E27FC236}">
              <a16:creationId xmlns:a16="http://schemas.microsoft.com/office/drawing/2014/main" xmlns="" id="{ACFCBC11-F2A5-4009-B5CE-4DE1F7793435}"/>
            </a:ext>
          </a:extLst>
        </xdr:cNvPr>
        <xdr:cNvSpPr/>
      </xdr:nvSpPr>
      <xdr:spPr>
        <a:xfrm>
          <a:off x="7162801" y="40957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180974</xdr:colOff>
      <xdr:row>2</xdr:row>
      <xdr:rowOff>38100</xdr:rowOff>
    </xdr:from>
    <xdr:to>
      <xdr:col>7</xdr:col>
      <xdr:colOff>11249</xdr:colOff>
      <xdr:row>4</xdr:row>
      <xdr:rowOff>95250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xmlns="" id="{00000000-0008-0000-0500-000005000000}"/>
            </a:ext>
          </a:extLst>
        </xdr:cNvPr>
        <xdr:cNvSpPr/>
      </xdr:nvSpPr>
      <xdr:spPr>
        <a:xfrm>
          <a:off x="10887074" y="428625"/>
          <a:ext cx="1278075" cy="43815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1085850</xdr:colOff>
      <xdr:row>2</xdr:row>
      <xdr:rowOff>38099</xdr:rowOff>
    </xdr:from>
    <xdr:to>
      <xdr:col>5</xdr:col>
      <xdr:colOff>742950</xdr:colOff>
      <xdr:row>4</xdr:row>
      <xdr:rowOff>47624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xmlns="" id="{57424AE4-813D-493A-900D-37E428F4086D}"/>
            </a:ext>
          </a:extLst>
        </xdr:cNvPr>
        <xdr:cNvSpPr/>
      </xdr:nvSpPr>
      <xdr:spPr>
        <a:xfrm>
          <a:off x="5676900" y="42862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1524000</xdr:colOff>
      <xdr:row>2</xdr:row>
      <xdr:rowOff>28575</xdr:rowOff>
    </xdr:from>
    <xdr:to>
      <xdr:col>2</xdr:col>
      <xdr:colOff>2964000</xdr:colOff>
      <xdr:row>4</xdr:row>
      <xdr:rowOff>47625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xmlns="" id="{A33D74BA-1345-498E-9827-427E04A5B70A}"/>
            </a:ext>
          </a:extLst>
        </xdr:cNvPr>
        <xdr:cNvSpPr/>
      </xdr:nvSpPr>
      <xdr:spPr>
        <a:xfrm>
          <a:off x="2543175" y="4191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3086099</xdr:colOff>
      <xdr:row>2</xdr:row>
      <xdr:rowOff>38100</xdr:rowOff>
    </xdr:from>
    <xdr:to>
      <xdr:col>3</xdr:col>
      <xdr:colOff>954224</xdr:colOff>
      <xdr:row>4</xdr:row>
      <xdr:rowOff>57150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xmlns="" id="{FE877FE9-CC38-4124-A056-1D604F8581DE}"/>
            </a:ext>
          </a:extLst>
        </xdr:cNvPr>
        <xdr:cNvSpPr/>
      </xdr:nvSpPr>
      <xdr:spPr>
        <a:xfrm>
          <a:off x="4105274" y="4286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742950</xdr:colOff>
      <xdr:row>2</xdr:row>
      <xdr:rowOff>19050</xdr:rowOff>
    </xdr:from>
    <xdr:to>
      <xdr:col>2</xdr:col>
      <xdr:colOff>1420950</xdr:colOff>
      <xdr:row>4</xdr:row>
      <xdr:rowOff>38100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xmlns="" id="{8B77BE8E-8B8D-4B89-81A1-0184A53AD6EF}"/>
            </a:ext>
          </a:extLst>
        </xdr:cNvPr>
        <xdr:cNvSpPr/>
      </xdr:nvSpPr>
      <xdr:spPr>
        <a:xfrm>
          <a:off x="1000125"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2419349</xdr:colOff>
      <xdr:row>2</xdr:row>
      <xdr:rowOff>19050</xdr:rowOff>
    </xdr:from>
    <xdr:to>
      <xdr:col>5</xdr:col>
      <xdr:colOff>3859349</xdr:colOff>
      <xdr:row>4</xdr:row>
      <xdr:rowOff>57150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xmlns="" id="{F5EF7CDB-4DD0-40E9-84A6-1D1D39CCD2AA}"/>
            </a:ext>
          </a:extLst>
        </xdr:cNvPr>
        <xdr:cNvSpPr/>
      </xdr:nvSpPr>
      <xdr:spPr>
        <a:xfrm>
          <a:off x="8820149" y="40957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876301</xdr:colOff>
      <xdr:row>2</xdr:row>
      <xdr:rowOff>38100</xdr:rowOff>
    </xdr:from>
    <xdr:to>
      <xdr:col>5</xdr:col>
      <xdr:colOff>2266953</xdr:colOff>
      <xdr:row>4</xdr:row>
      <xdr:rowOff>57151</xdr:rowOff>
    </xdr:to>
    <xdr:sp macro="" textlink="">
      <xdr:nvSpPr>
        <xdr:cNvPr id="33" name="Rectángulo: esquinas redondeadas 32">
          <a:hlinkClick xmlns:r="http://schemas.openxmlformats.org/officeDocument/2006/relationships" r:id="rId7"/>
          <a:extLst>
            <a:ext uri="{FF2B5EF4-FFF2-40B4-BE49-F238E27FC236}">
              <a16:creationId xmlns:a16="http://schemas.microsoft.com/office/drawing/2014/main" xmlns="" id="{BD7A3786-9E5D-4739-B579-ACE40554ED81}"/>
            </a:ext>
          </a:extLst>
        </xdr:cNvPr>
        <xdr:cNvSpPr/>
      </xdr:nvSpPr>
      <xdr:spPr>
        <a:xfrm>
          <a:off x="7277101" y="42862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323849</xdr:colOff>
      <xdr:row>2</xdr:row>
      <xdr:rowOff>38100</xdr:rowOff>
    </xdr:from>
    <xdr:to>
      <xdr:col>4</xdr:col>
      <xdr:colOff>276225</xdr:colOff>
      <xdr:row>4</xdr:row>
      <xdr:rowOff>38100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728FED85-3F7F-452E-9155-7450765409EE}"/>
            </a:ext>
          </a:extLst>
        </xdr:cNvPr>
        <xdr:cNvSpPr/>
      </xdr:nvSpPr>
      <xdr:spPr>
        <a:xfrm>
          <a:off x="4419599" y="428625"/>
          <a:ext cx="134302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381000</xdr:colOff>
      <xdr:row>2</xdr:row>
      <xdr:rowOff>28574</xdr:rowOff>
    </xdr:from>
    <xdr:to>
      <xdr:col>5</xdr:col>
      <xdr:colOff>1401900</xdr:colOff>
      <xdr:row>4</xdr:row>
      <xdr:rowOff>38099</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1BCD52D3-3A52-4453-9CB7-74F64A685477}"/>
            </a:ext>
          </a:extLst>
        </xdr:cNvPr>
        <xdr:cNvSpPr/>
      </xdr:nvSpPr>
      <xdr:spPr>
        <a:xfrm>
          <a:off x="5867400" y="419099"/>
          <a:ext cx="144000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2019299</xdr:colOff>
      <xdr:row>2</xdr:row>
      <xdr:rowOff>38099</xdr:rowOff>
    </xdr:from>
    <xdr:to>
      <xdr:col>3</xdr:col>
      <xdr:colOff>219075</xdr:colOff>
      <xdr:row>4</xdr:row>
      <xdr:rowOff>47624</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8AC3672C-3B8F-4A2E-9F94-F972E0D38F1F}"/>
            </a:ext>
          </a:extLst>
        </xdr:cNvPr>
        <xdr:cNvSpPr/>
      </xdr:nvSpPr>
      <xdr:spPr>
        <a:xfrm>
          <a:off x="3038474" y="428624"/>
          <a:ext cx="1276351"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4</xdr:row>
      <xdr:rowOff>28575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B433DD06-9B52-42B5-A200-12F2ACAF1E34}"/>
            </a:ext>
          </a:extLst>
        </xdr:cNvPr>
        <xdr:cNvSpPr/>
      </xdr:nvSpPr>
      <xdr:spPr>
        <a:xfrm>
          <a:off x="8924924" y="419100"/>
          <a:ext cx="1440000" cy="381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28574</xdr:rowOff>
    </xdr:from>
    <xdr:to>
      <xdr:col>2</xdr:col>
      <xdr:colOff>561975</xdr:colOff>
      <xdr:row>4</xdr:row>
      <xdr:rowOff>38099</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6E667404-7521-4714-B327-B7B3E3CB7CAB}"/>
            </a:ext>
          </a:extLst>
        </xdr:cNvPr>
        <xdr:cNvSpPr/>
      </xdr:nvSpPr>
      <xdr:spPr>
        <a:xfrm>
          <a:off x="381000" y="419099"/>
          <a:ext cx="120015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695324</xdr:colOff>
      <xdr:row>2</xdr:row>
      <xdr:rowOff>38100</xdr:rowOff>
    </xdr:from>
    <xdr:to>
      <xdr:col>2</xdr:col>
      <xdr:colOff>1905000</xdr:colOff>
      <xdr:row>4</xdr:row>
      <xdr:rowOff>38100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8B8205D1-5109-4A14-87E3-A0616CC425FB}"/>
            </a:ext>
          </a:extLst>
        </xdr:cNvPr>
        <xdr:cNvSpPr/>
      </xdr:nvSpPr>
      <xdr:spPr>
        <a:xfrm>
          <a:off x="1714499" y="428625"/>
          <a:ext cx="120967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1485900</xdr:colOff>
      <xdr:row>2</xdr:row>
      <xdr:rowOff>28575</xdr:rowOff>
    </xdr:from>
    <xdr:to>
      <xdr:col>6</xdr:col>
      <xdr:colOff>497025</xdr:colOff>
      <xdr:row>4</xdr:row>
      <xdr:rowOff>28575</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xmlns="" id="{30E971C9-73B7-4C57-8CD4-45E2E7BDEBC5}"/>
            </a:ext>
          </a:extLst>
        </xdr:cNvPr>
        <xdr:cNvSpPr/>
      </xdr:nvSpPr>
      <xdr:spPr>
        <a:xfrm>
          <a:off x="7391400" y="419100"/>
          <a:ext cx="1440000" cy="3810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161924</xdr:colOff>
      <xdr:row>2</xdr:row>
      <xdr:rowOff>9524</xdr:rowOff>
    </xdr:from>
    <xdr:to>
      <xdr:col>5</xdr:col>
      <xdr:colOff>1038225</xdr:colOff>
      <xdr:row>4</xdr:row>
      <xdr:rowOff>38099</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00000000-0008-0000-0600-000002000000}"/>
            </a:ext>
          </a:extLst>
        </xdr:cNvPr>
        <xdr:cNvSpPr/>
      </xdr:nvSpPr>
      <xdr:spPr>
        <a:xfrm>
          <a:off x="5514974" y="400049"/>
          <a:ext cx="129540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3</xdr:col>
      <xdr:colOff>200025</xdr:colOff>
      <xdr:row>1</xdr:row>
      <xdr:rowOff>190499</xdr:rowOff>
    </xdr:from>
    <xdr:to>
      <xdr:col>4</xdr:col>
      <xdr:colOff>19050</xdr:colOff>
      <xdr:row>4</xdr:row>
      <xdr:rowOff>47624</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00000000-0008-0000-0600-000003000000}"/>
            </a:ext>
          </a:extLst>
        </xdr:cNvPr>
        <xdr:cNvSpPr/>
      </xdr:nvSpPr>
      <xdr:spPr>
        <a:xfrm>
          <a:off x="4162425" y="390524"/>
          <a:ext cx="1209675" cy="4286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1924048</xdr:colOff>
      <xdr:row>2</xdr:row>
      <xdr:rowOff>0</xdr:rowOff>
    </xdr:from>
    <xdr:to>
      <xdr:col>3</xdr:col>
      <xdr:colOff>66674</xdr:colOff>
      <xdr:row>4</xdr:row>
      <xdr:rowOff>28575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00000000-0008-0000-0600-000004000000}"/>
            </a:ext>
          </a:extLst>
        </xdr:cNvPr>
        <xdr:cNvSpPr/>
      </xdr:nvSpPr>
      <xdr:spPr>
        <a:xfrm>
          <a:off x="2943223" y="390525"/>
          <a:ext cx="108585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581024</xdr:colOff>
      <xdr:row>1</xdr:row>
      <xdr:rowOff>190499</xdr:rowOff>
    </xdr:from>
    <xdr:to>
      <xdr:col>7</xdr:col>
      <xdr:colOff>411299</xdr:colOff>
      <xdr:row>4</xdr:row>
      <xdr:rowOff>47625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00000000-0008-0000-0600-000005000000}"/>
            </a:ext>
          </a:extLst>
        </xdr:cNvPr>
        <xdr:cNvSpPr/>
      </xdr:nvSpPr>
      <xdr:spPr>
        <a:xfrm>
          <a:off x="8782049" y="390524"/>
          <a:ext cx="1440000" cy="428626"/>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1</xdr:row>
      <xdr:rowOff>171449</xdr:rowOff>
    </xdr:from>
    <xdr:to>
      <xdr:col>2</xdr:col>
      <xdr:colOff>504825</xdr:colOff>
      <xdr:row>4</xdr:row>
      <xdr:rowOff>28575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00000000-0008-0000-0600-000006000000}"/>
            </a:ext>
          </a:extLst>
        </xdr:cNvPr>
        <xdr:cNvSpPr/>
      </xdr:nvSpPr>
      <xdr:spPr>
        <a:xfrm>
          <a:off x="381000" y="371474"/>
          <a:ext cx="1143000"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647699</xdr:colOff>
      <xdr:row>1</xdr:row>
      <xdr:rowOff>171450</xdr:rowOff>
    </xdr:from>
    <xdr:to>
      <xdr:col>2</xdr:col>
      <xdr:colOff>1771650</xdr:colOff>
      <xdr:row>4</xdr:row>
      <xdr:rowOff>19050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00000000-0008-0000-0600-000007000000}"/>
            </a:ext>
          </a:extLst>
        </xdr:cNvPr>
        <xdr:cNvSpPr/>
      </xdr:nvSpPr>
      <xdr:spPr>
        <a:xfrm>
          <a:off x="1666874" y="371475"/>
          <a:ext cx="1123951" cy="4191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1190623</xdr:colOff>
      <xdr:row>2</xdr:row>
      <xdr:rowOff>9524</xdr:rowOff>
    </xdr:from>
    <xdr:to>
      <xdr:col>6</xdr:col>
      <xdr:colOff>47625</xdr:colOff>
      <xdr:row>4</xdr:row>
      <xdr:rowOff>57150</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xmlns="" id="{FD53AD1F-883E-49FC-A3F1-5F4C1C08CFDE}"/>
            </a:ext>
          </a:extLst>
        </xdr:cNvPr>
        <xdr:cNvSpPr/>
      </xdr:nvSpPr>
      <xdr:spPr>
        <a:xfrm>
          <a:off x="6962773" y="400049"/>
          <a:ext cx="1285877"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179294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00000000-0008-0000-0700-000002000000}"/>
            </a:ext>
          </a:extLst>
        </xdr:cNvPr>
        <xdr:cNvSpPr/>
      </xdr:nvSpPr>
      <xdr:spPr>
        <a:xfrm>
          <a:off x="7798734" y="200025"/>
          <a:ext cx="1443362" cy="405093"/>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M17"/>
  <sheetViews>
    <sheetView showGridLines="0" workbookViewId="0"/>
  </sheetViews>
  <sheetFormatPr baseColWidth="10" defaultRowHeight="15" x14ac:dyDescent="0.25"/>
  <sheetData>
    <row r="1" spans="2:13" ht="15.75" thickBot="1" x14ac:dyDescent="0.3"/>
    <row r="2" spans="2:13" x14ac:dyDescent="0.25">
      <c r="B2" s="2"/>
      <c r="C2" s="3"/>
      <c r="D2" s="3"/>
      <c r="E2" s="3"/>
      <c r="F2" s="3"/>
      <c r="G2" s="3"/>
      <c r="H2" s="3"/>
      <c r="I2" s="3"/>
      <c r="J2" s="3"/>
      <c r="K2" s="3"/>
      <c r="L2" s="3"/>
      <c r="M2" s="4"/>
    </row>
    <row r="3" spans="2:13" ht="23.25" x14ac:dyDescent="0.35">
      <c r="B3" s="89" t="s">
        <v>72</v>
      </c>
      <c r="C3" s="90"/>
      <c r="D3" s="90"/>
      <c r="E3" s="90"/>
      <c r="F3" s="90"/>
      <c r="G3" s="90"/>
      <c r="H3" s="90"/>
      <c r="I3" s="90"/>
      <c r="J3" s="90"/>
      <c r="K3" s="90"/>
      <c r="L3" s="90"/>
      <c r="M3" s="91"/>
    </row>
    <row r="4" spans="2:13" ht="23.25" x14ac:dyDescent="0.35">
      <c r="B4" s="89" t="s">
        <v>11</v>
      </c>
      <c r="C4" s="90"/>
      <c r="D4" s="90"/>
      <c r="E4" s="90"/>
      <c r="F4" s="90"/>
      <c r="G4" s="90"/>
      <c r="H4" s="90"/>
      <c r="I4" s="90"/>
      <c r="J4" s="90"/>
      <c r="K4" s="90"/>
      <c r="L4" s="90"/>
      <c r="M4" s="91"/>
    </row>
    <row r="5" spans="2:13" x14ac:dyDescent="0.25">
      <c r="B5" s="5"/>
      <c r="M5" s="6"/>
    </row>
    <row r="6" spans="2:13" x14ac:dyDescent="0.25">
      <c r="B6" s="5"/>
      <c r="C6" s="92" t="s">
        <v>83</v>
      </c>
      <c r="D6" s="92"/>
      <c r="E6" s="92"/>
      <c r="F6" s="92"/>
      <c r="G6" s="92"/>
      <c r="H6" s="92"/>
      <c r="I6" s="92"/>
      <c r="J6" s="92"/>
      <c r="K6" s="92"/>
      <c r="L6" s="92"/>
      <c r="M6" s="6"/>
    </row>
    <row r="7" spans="2:13" x14ac:dyDescent="0.25">
      <c r="B7" s="5"/>
      <c r="C7" s="92"/>
      <c r="D7" s="92"/>
      <c r="E7" s="92"/>
      <c r="F7" s="92"/>
      <c r="G7" s="92"/>
      <c r="H7" s="92"/>
      <c r="I7" s="92"/>
      <c r="J7" s="92"/>
      <c r="K7" s="92"/>
      <c r="L7" s="92"/>
      <c r="M7" s="6"/>
    </row>
    <row r="8" spans="2:13" x14ac:dyDescent="0.25">
      <c r="B8" s="5"/>
      <c r="M8" s="6"/>
    </row>
    <row r="9" spans="2:13" x14ac:dyDescent="0.25">
      <c r="B9" s="5"/>
      <c r="M9" s="6"/>
    </row>
    <row r="10" spans="2:13" x14ac:dyDescent="0.25">
      <c r="B10" s="5"/>
      <c r="M10" s="6"/>
    </row>
    <row r="11" spans="2:13" x14ac:dyDescent="0.25">
      <c r="B11" s="5"/>
      <c r="M11" s="6"/>
    </row>
    <row r="12" spans="2:13" x14ac:dyDescent="0.25">
      <c r="B12" s="5"/>
      <c r="M12" s="6"/>
    </row>
    <row r="13" spans="2:13" x14ac:dyDescent="0.25">
      <c r="B13" s="5"/>
      <c r="M13" s="6"/>
    </row>
    <row r="14" spans="2:13" x14ac:dyDescent="0.25">
      <c r="B14" s="5"/>
      <c r="M14" s="6"/>
    </row>
    <row r="15" spans="2:13" x14ac:dyDescent="0.25">
      <c r="B15" s="5"/>
      <c r="M15" s="6"/>
    </row>
    <row r="16" spans="2:13" x14ac:dyDescent="0.25">
      <c r="B16" s="5"/>
      <c r="M16" s="6"/>
    </row>
    <row r="17" spans="2:13" ht="15.75" thickBot="1" x14ac:dyDescent="0.3">
      <c r="B17" s="7"/>
      <c r="C17" s="8"/>
      <c r="D17" s="8"/>
      <c r="E17" s="8"/>
      <c r="F17" s="8"/>
      <c r="G17" s="8"/>
      <c r="H17" s="8"/>
      <c r="I17" s="8"/>
      <c r="J17" s="8"/>
      <c r="K17" s="8"/>
      <c r="L17" s="8"/>
      <c r="M17" s="9"/>
    </row>
  </sheetData>
  <sheetProtection algorithmName="SHA-512" hashValue="Z30T8tOW+U6YEXSAq0Lh83etmZ0BsgykdyCBAMX8FQvjcfLK800kxCdBmrbGavw2v3PpX1MlTyTzMp8kBLU9uA==" saltValue="wag4mmpqS04nCBS4eUILWA==" spinCount="100000" sheet="1" objects="1" scenarios="1"/>
  <mergeCells count="3">
    <mergeCell ref="B3:M3"/>
    <mergeCell ref="B4:M4"/>
    <mergeCell ref="C6:L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27"/>
  <sheetViews>
    <sheetView topLeftCell="A397" workbookViewId="0">
      <selection activeCell="A427" sqref="A427"/>
    </sheetView>
  </sheetViews>
  <sheetFormatPr baseColWidth="10" defaultRowHeight="15" x14ac:dyDescent="0.25"/>
  <cols>
    <col min="1" max="1" width="125" customWidth="1"/>
  </cols>
  <sheetData>
    <row r="1" spans="1:1" x14ac:dyDescent="0.25">
      <c r="A1" t="s">
        <v>155</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row r="42" spans="1:1" x14ac:dyDescent="0.25">
      <c r="A42" t="s">
        <v>221</v>
      </c>
    </row>
    <row r="43" spans="1:1" x14ac:dyDescent="0.25">
      <c r="A43" t="s">
        <v>222</v>
      </c>
    </row>
    <row r="44" spans="1:1" x14ac:dyDescent="0.25">
      <c r="A44" t="s">
        <v>223</v>
      </c>
    </row>
    <row r="45" spans="1:1" x14ac:dyDescent="0.25">
      <c r="A45" t="s">
        <v>224</v>
      </c>
    </row>
    <row r="46" spans="1:1" x14ac:dyDescent="0.25">
      <c r="A46" t="s">
        <v>225</v>
      </c>
    </row>
    <row r="47" spans="1:1" x14ac:dyDescent="0.25">
      <c r="A47" t="s">
        <v>226</v>
      </c>
    </row>
    <row r="48" spans="1:1" x14ac:dyDescent="0.25">
      <c r="A48" t="s">
        <v>227</v>
      </c>
    </row>
    <row r="49" spans="1:1" x14ac:dyDescent="0.25">
      <c r="A49" t="s">
        <v>228</v>
      </c>
    </row>
    <row r="50" spans="1:1" x14ac:dyDescent="0.25">
      <c r="A50" t="s">
        <v>229</v>
      </c>
    </row>
    <row r="51" spans="1:1" x14ac:dyDescent="0.25">
      <c r="A51" t="s">
        <v>230</v>
      </c>
    </row>
    <row r="52" spans="1:1" x14ac:dyDescent="0.25">
      <c r="A52" t="s">
        <v>231</v>
      </c>
    </row>
    <row r="53" spans="1:1" x14ac:dyDescent="0.25">
      <c r="A53" t="s">
        <v>232</v>
      </c>
    </row>
    <row r="54" spans="1:1" x14ac:dyDescent="0.25">
      <c r="A54" t="s">
        <v>233</v>
      </c>
    </row>
    <row r="55" spans="1:1" x14ac:dyDescent="0.25">
      <c r="A55" t="s">
        <v>234</v>
      </c>
    </row>
    <row r="56" spans="1:1" x14ac:dyDescent="0.25">
      <c r="A56" t="s">
        <v>235</v>
      </c>
    </row>
    <row r="57" spans="1:1" x14ac:dyDescent="0.25">
      <c r="A57" t="s">
        <v>236</v>
      </c>
    </row>
    <row r="58" spans="1:1" x14ac:dyDescent="0.25">
      <c r="A58" t="s">
        <v>237</v>
      </c>
    </row>
    <row r="59" spans="1:1" x14ac:dyDescent="0.25">
      <c r="A59" t="s">
        <v>238</v>
      </c>
    </row>
    <row r="60" spans="1:1" x14ac:dyDescent="0.25">
      <c r="A60" t="s">
        <v>239</v>
      </c>
    </row>
    <row r="61" spans="1:1" x14ac:dyDescent="0.25">
      <c r="A61" t="s">
        <v>240</v>
      </c>
    </row>
    <row r="62" spans="1:1" x14ac:dyDescent="0.25">
      <c r="A62" t="s">
        <v>241</v>
      </c>
    </row>
    <row r="63" spans="1:1" x14ac:dyDescent="0.25">
      <c r="A63" t="s">
        <v>242</v>
      </c>
    </row>
    <row r="64" spans="1:1" x14ac:dyDescent="0.25">
      <c r="A64" t="s">
        <v>243</v>
      </c>
    </row>
    <row r="65" spans="1:1" x14ac:dyDescent="0.25">
      <c r="A65" t="s">
        <v>244</v>
      </c>
    </row>
    <row r="66" spans="1:1" x14ac:dyDescent="0.25">
      <c r="A66" t="s">
        <v>245</v>
      </c>
    </row>
    <row r="67" spans="1:1" x14ac:dyDescent="0.25">
      <c r="A67" t="s">
        <v>246</v>
      </c>
    </row>
    <row r="68" spans="1:1" x14ac:dyDescent="0.25">
      <c r="A68" t="s">
        <v>247</v>
      </c>
    </row>
    <row r="69" spans="1:1" x14ac:dyDescent="0.25">
      <c r="A69" t="s">
        <v>248</v>
      </c>
    </row>
    <row r="70" spans="1:1" x14ac:dyDescent="0.25">
      <c r="A70" t="s">
        <v>249</v>
      </c>
    </row>
    <row r="71" spans="1:1" x14ac:dyDescent="0.25">
      <c r="A71" t="s">
        <v>250</v>
      </c>
    </row>
    <row r="72" spans="1:1" x14ac:dyDescent="0.25">
      <c r="A72" t="s">
        <v>251</v>
      </c>
    </row>
    <row r="73" spans="1:1" x14ac:dyDescent="0.25">
      <c r="A73" t="s">
        <v>252</v>
      </c>
    </row>
    <row r="74" spans="1:1" x14ac:dyDescent="0.25">
      <c r="A74" t="s">
        <v>253</v>
      </c>
    </row>
    <row r="75" spans="1:1" x14ac:dyDescent="0.25">
      <c r="A75" t="s">
        <v>254</v>
      </c>
    </row>
    <row r="76" spans="1:1" x14ac:dyDescent="0.25">
      <c r="A76" t="s">
        <v>255</v>
      </c>
    </row>
    <row r="77" spans="1:1" x14ac:dyDescent="0.25">
      <c r="A77" t="s">
        <v>256</v>
      </c>
    </row>
    <row r="78" spans="1:1" x14ac:dyDescent="0.25">
      <c r="A78" t="s">
        <v>257</v>
      </c>
    </row>
    <row r="79" spans="1:1" x14ac:dyDescent="0.25">
      <c r="A79" t="s">
        <v>258</v>
      </c>
    </row>
    <row r="80" spans="1:1" x14ac:dyDescent="0.25">
      <c r="A80" t="s">
        <v>259</v>
      </c>
    </row>
    <row r="81" spans="1:1" x14ac:dyDescent="0.25">
      <c r="A81" t="s">
        <v>260</v>
      </c>
    </row>
    <row r="82" spans="1:1" x14ac:dyDescent="0.25">
      <c r="A82" t="s">
        <v>261</v>
      </c>
    </row>
    <row r="83" spans="1:1" x14ac:dyDescent="0.25">
      <c r="A83" t="s">
        <v>262</v>
      </c>
    </row>
    <row r="84" spans="1:1" x14ac:dyDescent="0.25">
      <c r="A84" t="s">
        <v>263</v>
      </c>
    </row>
    <row r="85" spans="1:1" x14ac:dyDescent="0.25">
      <c r="A85" t="s">
        <v>264</v>
      </c>
    </row>
    <row r="86" spans="1:1" x14ac:dyDescent="0.25">
      <c r="A86" t="s">
        <v>265</v>
      </c>
    </row>
    <row r="87" spans="1:1" x14ac:dyDescent="0.25">
      <c r="A87" t="s">
        <v>266</v>
      </c>
    </row>
    <row r="88" spans="1:1" x14ac:dyDescent="0.25">
      <c r="A88" t="s">
        <v>267</v>
      </c>
    </row>
    <row r="89" spans="1:1" x14ac:dyDescent="0.25">
      <c r="A89" t="s">
        <v>268</v>
      </c>
    </row>
    <row r="90" spans="1:1" x14ac:dyDescent="0.25">
      <c r="A90" t="s">
        <v>269</v>
      </c>
    </row>
    <row r="91" spans="1:1" x14ac:dyDescent="0.25">
      <c r="A91" t="s">
        <v>270</v>
      </c>
    </row>
    <row r="92" spans="1:1" x14ac:dyDescent="0.25">
      <c r="A92" t="s">
        <v>271</v>
      </c>
    </row>
    <row r="93" spans="1:1" x14ac:dyDescent="0.25">
      <c r="A93" t="s">
        <v>272</v>
      </c>
    </row>
    <row r="94" spans="1:1" x14ac:dyDescent="0.25">
      <c r="A94" t="s">
        <v>273</v>
      </c>
    </row>
    <row r="95" spans="1:1" x14ac:dyDescent="0.25">
      <c r="A95" t="s">
        <v>274</v>
      </c>
    </row>
    <row r="96" spans="1:1" x14ac:dyDescent="0.25">
      <c r="A96" t="s">
        <v>275</v>
      </c>
    </row>
    <row r="97" spans="1:1" x14ac:dyDescent="0.25">
      <c r="A97" t="s">
        <v>276</v>
      </c>
    </row>
    <row r="98" spans="1:1" x14ac:dyDescent="0.25">
      <c r="A98" t="s">
        <v>277</v>
      </c>
    </row>
    <row r="99" spans="1:1" x14ac:dyDescent="0.25">
      <c r="A99" t="s">
        <v>278</v>
      </c>
    </row>
    <row r="100" spans="1:1" x14ac:dyDescent="0.25">
      <c r="A100" t="s">
        <v>279</v>
      </c>
    </row>
    <row r="101" spans="1:1" x14ac:dyDescent="0.25">
      <c r="A101" t="s">
        <v>280</v>
      </c>
    </row>
    <row r="102" spans="1:1" x14ac:dyDescent="0.25">
      <c r="A102" t="s">
        <v>281</v>
      </c>
    </row>
    <row r="103" spans="1:1" x14ac:dyDescent="0.25">
      <c r="A103" t="s">
        <v>282</v>
      </c>
    </row>
    <row r="104" spans="1:1" x14ac:dyDescent="0.25">
      <c r="A104" t="s">
        <v>283</v>
      </c>
    </row>
    <row r="105" spans="1:1" x14ac:dyDescent="0.25">
      <c r="A105" t="s">
        <v>284</v>
      </c>
    </row>
    <row r="106" spans="1:1" x14ac:dyDescent="0.25">
      <c r="A106" t="s">
        <v>285</v>
      </c>
    </row>
    <row r="107" spans="1:1" x14ac:dyDescent="0.25">
      <c r="A107" t="s">
        <v>286</v>
      </c>
    </row>
    <row r="108" spans="1:1" x14ac:dyDescent="0.25">
      <c r="A108" t="s">
        <v>287</v>
      </c>
    </row>
    <row r="109" spans="1:1" x14ac:dyDescent="0.25">
      <c r="A109" t="s">
        <v>288</v>
      </c>
    </row>
    <row r="110" spans="1:1" x14ac:dyDescent="0.25">
      <c r="A110" t="s">
        <v>289</v>
      </c>
    </row>
    <row r="111" spans="1:1" x14ac:dyDescent="0.25">
      <c r="A111" t="s">
        <v>290</v>
      </c>
    </row>
    <row r="112" spans="1:1" x14ac:dyDescent="0.25">
      <c r="A112" t="s">
        <v>291</v>
      </c>
    </row>
    <row r="113" spans="1:1" x14ac:dyDescent="0.25">
      <c r="A113" t="s">
        <v>292</v>
      </c>
    </row>
    <row r="114" spans="1:1" x14ac:dyDescent="0.25">
      <c r="A114" t="s">
        <v>293</v>
      </c>
    </row>
    <row r="115" spans="1:1" x14ac:dyDescent="0.25">
      <c r="A115" t="s">
        <v>294</v>
      </c>
    </row>
    <row r="116" spans="1:1" x14ac:dyDescent="0.25">
      <c r="A116" t="s">
        <v>295</v>
      </c>
    </row>
    <row r="117" spans="1:1" x14ac:dyDescent="0.25">
      <c r="A117" t="s">
        <v>296</v>
      </c>
    </row>
    <row r="118" spans="1:1" x14ac:dyDescent="0.25">
      <c r="A118" t="s">
        <v>297</v>
      </c>
    </row>
    <row r="119" spans="1:1" x14ac:dyDescent="0.25">
      <c r="A119" t="s">
        <v>298</v>
      </c>
    </row>
    <row r="120" spans="1:1" x14ac:dyDescent="0.25">
      <c r="A120" t="s">
        <v>299</v>
      </c>
    </row>
    <row r="121" spans="1:1" x14ac:dyDescent="0.25">
      <c r="A121" t="s">
        <v>300</v>
      </c>
    </row>
    <row r="122" spans="1:1" x14ac:dyDescent="0.25">
      <c r="A122" t="s">
        <v>301</v>
      </c>
    </row>
    <row r="123" spans="1:1" x14ac:dyDescent="0.25">
      <c r="A123" t="s">
        <v>302</v>
      </c>
    </row>
    <row r="124" spans="1:1" x14ac:dyDescent="0.25">
      <c r="A124" t="s">
        <v>303</v>
      </c>
    </row>
    <row r="125" spans="1:1" x14ac:dyDescent="0.25">
      <c r="A125" t="s">
        <v>304</v>
      </c>
    </row>
    <row r="126" spans="1:1" x14ac:dyDescent="0.25">
      <c r="A126" t="s">
        <v>305</v>
      </c>
    </row>
    <row r="127" spans="1:1" x14ac:dyDescent="0.25">
      <c r="A127" t="s">
        <v>306</v>
      </c>
    </row>
    <row r="128" spans="1:1" x14ac:dyDescent="0.25">
      <c r="A128" t="s">
        <v>307</v>
      </c>
    </row>
    <row r="129" spans="1:1" x14ac:dyDescent="0.25">
      <c r="A129" t="s">
        <v>308</v>
      </c>
    </row>
    <row r="130" spans="1:1" x14ac:dyDescent="0.25">
      <c r="A130" t="s">
        <v>309</v>
      </c>
    </row>
    <row r="131" spans="1:1" x14ac:dyDescent="0.25">
      <c r="A131" t="s">
        <v>310</v>
      </c>
    </row>
    <row r="132" spans="1:1" x14ac:dyDescent="0.25">
      <c r="A132" t="s">
        <v>311</v>
      </c>
    </row>
    <row r="133" spans="1:1" x14ac:dyDescent="0.25">
      <c r="A133" t="s">
        <v>312</v>
      </c>
    </row>
    <row r="134" spans="1:1" x14ac:dyDescent="0.25">
      <c r="A134" t="s">
        <v>313</v>
      </c>
    </row>
    <row r="135" spans="1:1" x14ac:dyDescent="0.25">
      <c r="A135" t="s">
        <v>314</v>
      </c>
    </row>
    <row r="136" spans="1:1" x14ac:dyDescent="0.25">
      <c r="A136" t="s">
        <v>315</v>
      </c>
    </row>
    <row r="137" spans="1:1" x14ac:dyDescent="0.25">
      <c r="A137" t="s">
        <v>316</v>
      </c>
    </row>
    <row r="138" spans="1:1" x14ac:dyDescent="0.25">
      <c r="A138" t="s">
        <v>317</v>
      </c>
    </row>
    <row r="139" spans="1:1" x14ac:dyDescent="0.25">
      <c r="A139" t="s">
        <v>318</v>
      </c>
    </row>
    <row r="140" spans="1:1" x14ac:dyDescent="0.25">
      <c r="A140" t="s">
        <v>319</v>
      </c>
    </row>
    <row r="141" spans="1:1" x14ac:dyDescent="0.25">
      <c r="A141" t="s">
        <v>320</v>
      </c>
    </row>
    <row r="142" spans="1:1" x14ac:dyDescent="0.25">
      <c r="A142" t="s">
        <v>321</v>
      </c>
    </row>
    <row r="143" spans="1:1" x14ac:dyDescent="0.25">
      <c r="A143" t="s">
        <v>322</v>
      </c>
    </row>
    <row r="144" spans="1:1" x14ac:dyDescent="0.25">
      <c r="A144" t="s">
        <v>323</v>
      </c>
    </row>
    <row r="145" spans="1:1" x14ac:dyDescent="0.25">
      <c r="A145" t="s">
        <v>324</v>
      </c>
    </row>
    <row r="146" spans="1:1" x14ac:dyDescent="0.25">
      <c r="A146" t="s">
        <v>325</v>
      </c>
    </row>
    <row r="147" spans="1:1" x14ac:dyDescent="0.25">
      <c r="A147" t="s">
        <v>326</v>
      </c>
    </row>
    <row r="148" spans="1:1" x14ac:dyDescent="0.25">
      <c r="A148" t="s">
        <v>327</v>
      </c>
    </row>
    <row r="149" spans="1:1" x14ac:dyDescent="0.25">
      <c r="A149" t="s">
        <v>328</v>
      </c>
    </row>
    <row r="150" spans="1:1" x14ac:dyDescent="0.25">
      <c r="A150" t="s">
        <v>329</v>
      </c>
    </row>
    <row r="151" spans="1:1" x14ac:dyDescent="0.25">
      <c r="A151" t="s">
        <v>330</v>
      </c>
    </row>
    <row r="152" spans="1:1" x14ac:dyDescent="0.25">
      <c r="A152" t="s">
        <v>331</v>
      </c>
    </row>
    <row r="153" spans="1:1" x14ac:dyDescent="0.25">
      <c r="A153" t="s">
        <v>332</v>
      </c>
    </row>
    <row r="154" spans="1:1" x14ac:dyDescent="0.25">
      <c r="A154" t="s">
        <v>333</v>
      </c>
    </row>
    <row r="155" spans="1:1" x14ac:dyDescent="0.25">
      <c r="A155" t="s">
        <v>334</v>
      </c>
    </row>
    <row r="156" spans="1:1" x14ac:dyDescent="0.25">
      <c r="A156" t="s">
        <v>335</v>
      </c>
    </row>
    <row r="157" spans="1:1" x14ac:dyDescent="0.25">
      <c r="A157" t="s">
        <v>336</v>
      </c>
    </row>
    <row r="158" spans="1:1" x14ac:dyDescent="0.25">
      <c r="A158" t="s">
        <v>337</v>
      </c>
    </row>
    <row r="159" spans="1:1" x14ac:dyDescent="0.25">
      <c r="A159" t="s">
        <v>338</v>
      </c>
    </row>
    <row r="160" spans="1:1" x14ac:dyDescent="0.25">
      <c r="A160" t="s">
        <v>339</v>
      </c>
    </row>
    <row r="161" spans="1:1" x14ac:dyDescent="0.25">
      <c r="A161" t="s">
        <v>340</v>
      </c>
    </row>
    <row r="162" spans="1:1" x14ac:dyDescent="0.25">
      <c r="A162" t="s">
        <v>341</v>
      </c>
    </row>
    <row r="163" spans="1:1" x14ac:dyDescent="0.25">
      <c r="A163" t="s">
        <v>342</v>
      </c>
    </row>
    <row r="164" spans="1:1" x14ac:dyDescent="0.25">
      <c r="A164" t="s">
        <v>343</v>
      </c>
    </row>
    <row r="165" spans="1:1" x14ac:dyDescent="0.25">
      <c r="A165" t="s">
        <v>344</v>
      </c>
    </row>
    <row r="166" spans="1:1" x14ac:dyDescent="0.25">
      <c r="A166" t="s">
        <v>345</v>
      </c>
    </row>
    <row r="167" spans="1:1" x14ac:dyDescent="0.25">
      <c r="A167" t="s">
        <v>346</v>
      </c>
    </row>
    <row r="168" spans="1:1" x14ac:dyDescent="0.25">
      <c r="A168" t="s">
        <v>347</v>
      </c>
    </row>
    <row r="169" spans="1:1" x14ac:dyDescent="0.25">
      <c r="A169" t="s">
        <v>348</v>
      </c>
    </row>
    <row r="170" spans="1:1" x14ac:dyDescent="0.25">
      <c r="A170" t="s">
        <v>349</v>
      </c>
    </row>
    <row r="171" spans="1:1" x14ac:dyDescent="0.25">
      <c r="A171" t="s">
        <v>350</v>
      </c>
    </row>
    <row r="172" spans="1:1" x14ac:dyDescent="0.25">
      <c r="A172" t="s">
        <v>351</v>
      </c>
    </row>
    <row r="173" spans="1:1" x14ac:dyDescent="0.25">
      <c r="A173" t="s">
        <v>352</v>
      </c>
    </row>
    <row r="174" spans="1:1" x14ac:dyDescent="0.25">
      <c r="A174" t="s">
        <v>353</v>
      </c>
    </row>
    <row r="175" spans="1:1" x14ac:dyDescent="0.25">
      <c r="A175" t="s">
        <v>354</v>
      </c>
    </row>
    <row r="176" spans="1:1" x14ac:dyDescent="0.25">
      <c r="A176" t="s">
        <v>355</v>
      </c>
    </row>
    <row r="177" spans="1:1" x14ac:dyDescent="0.25">
      <c r="A177" t="s">
        <v>356</v>
      </c>
    </row>
    <row r="178" spans="1:1" x14ac:dyDescent="0.25">
      <c r="A178" t="s">
        <v>357</v>
      </c>
    </row>
    <row r="179" spans="1:1" x14ac:dyDescent="0.25">
      <c r="A179" t="s">
        <v>358</v>
      </c>
    </row>
    <row r="180" spans="1:1" x14ac:dyDescent="0.25">
      <c r="A180" t="s">
        <v>359</v>
      </c>
    </row>
    <row r="181" spans="1:1" x14ac:dyDescent="0.25">
      <c r="A181" t="s">
        <v>360</v>
      </c>
    </row>
    <row r="182" spans="1:1" x14ac:dyDescent="0.25">
      <c r="A182" t="s">
        <v>361</v>
      </c>
    </row>
    <row r="183" spans="1:1" x14ac:dyDescent="0.25">
      <c r="A183" t="s">
        <v>362</v>
      </c>
    </row>
    <row r="184" spans="1:1" x14ac:dyDescent="0.25">
      <c r="A184" t="s">
        <v>363</v>
      </c>
    </row>
    <row r="185" spans="1:1" x14ac:dyDescent="0.25">
      <c r="A185" t="s">
        <v>364</v>
      </c>
    </row>
    <row r="186" spans="1:1" x14ac:dyDescent="0.25">
      <c r="A186" t="s">
        <v>365</v>
      </c>
    </row>
    <row r="187" spans="1:1" x14ac:dyDescent="0.25">
      <c r="A187" t="s">
        <v>366</v>
      </c>
    </row>
    <row r="188" spans="1:1" x14ac:dyDescent="0.25">
      <c r="A188" t="s">
        <v>367</v>
      </c>
    </row>
    <row r="189" spans="1:1" x14ac:dyDescent="0.25">
      <c r="A189" t="s">
        <v>368</v>
      </c>
    </row>
    <row r="190" spans="1:1" x14ac:dyDescent="0.25">
      <c r="A190" t="s">
        <v>369</v>
      </c>
    </row>
    <row r="191" spans="1:1" x14ac:dyDescent="0.25">
      <c r="A191" t="s">
        <v>370</v>
      </c>
    </row>
    <row r="192" spans="1:1" x14ac:dyDescent="0.25">
      <c r="A192" t="s">
        <v>371</v>
      </c>
    </row>
    <row r="193" spans="1:1" x14ac:dyDescent="0.25">
      <c r="A193" t="s">
        <v>372</v>
      </c>
    </row>
    <row r="194" spans="1:1" x14ac:dyDescent="0.25">
      <c r="A194" t="s">
        <v>373</v>
      </c>
    </row>
    <row r="195" spans="1:1" x14ac:dyDescent="0.25">
      <c r="A195" t="s">
        <v>374</v>
      </c>
    </row>
    <row r="196" spans="1:1" x14ac:dyDescent="0.25">
      <c r="A196" t="s">
        <v>375</v>
      </c>
    </row>
    <row r="197" spans="1:1" x14ac:dyDescent="0.25">
      <c r="A197" t="s">
        <v>376</v>
      </c>
    </row>
    <row r="198" spans="1:1" x14ac:dyDescent="0.25">
      <c r="A198" t="s">
        <v>377</v>
      </c>
    </row>
    <row r="199" spans="1:1" x14ac:dyDescent="0.25">
      <c r="A199" t="s">
        <v>378</v>
      </c>
    </row>
    <row r="200" spans="1:1" x14ac:dyDescent="0.25">
      <c r="A200" t="s">
        <v>379</v>
      </c>
    </row>
    <row r="201" spans="1:1" x14ac:dyDescent="0.25">
      <c r="A201" t="s">
        <v>380</v>
      </c>
    </row>
    <row r="202" spans="1:1" x14ac:dyDescent="0.25">
      <c r="A202" t="s">
        <v>381</v>
      </c>
    </row>
    <row r="203" spans="1:1" x14ac:dyDescent="0.25">
      <c r="A203" t="s">
        <v>382</v>
      </c>
    </row>
    <row r="204" spans="1:1" x14ac:dyDescent="0.25">
      <c r="A204" t="s">
        <v>383</v>
      </c>
    </row>
    <row r="205" spans="1:1" x14ac:dyDescent="0.25">
      <c r="A205" t="s">
        <v>384</v>
      </c>
    </row>
    <row r="206" spans="1:1" x14ac:dyDescent="0.25">
      <c r="A206" t="s">
        <v>385</v>
      </c>
    </row>
    <row r="207" spans="1:1" x14ac:dyDescent="0.25">
      <c r="A207" t="s">
        <v>386</v>
      </c>
    </row>
    <row r="208" spans="1:1" x14ac:dyDescent="0.25">
      <c r="A208" t="s">
        <v>387</v>
      </c>
    </row>
    <row r="209" spans="1:1" x14ac:dyDescent="0.25">
      <c r="A209" t="s">
        <v>388</v>
      </c>
    </row>
    <row r="210" spans="1:1" x14ac:dyDescent="0.25">
      <c r="A210" t="s">
        <v>389</v>
      </c>
    </row>
    <row r="211" spans="1:1" x14ac:dyDescent="0.25">
      <c r="A211" t="s">
        <v>390</v>
      </c>
    </row>
    <row r="212" spans="1:1" x14ac:dyDescent="0.25">
      <c r="A212" t="s">
        <v>391</v>
      </c>
    </row>
    <row r="213" spans="1:1" x14ac:dyDescent="0.25">
      <c r="A213" t="s">
        <v>392</v>
      </c>
    </row>
    <row r="214" spans="1:1" x14ac:dyDescent="0.25">
      <c r="A214" t="s">
        <v>393</v>
      </c>
    </row>
    <row r="215" spans="1:1" x14ac:dyDescent="0.25">
      <c r="A215" t="s">
        <v>394</v>
      </c>
    </row>
    <row r="216" spans="1:1" x14ac:dyDescent="0.25">
      <c r="A216" t="s">
        <v>395</v>
      </c>
    </row>
    <row r="217" spans="1:1" x14ac:dyDescent="0.25">
      <c r="A217" t="s">
        <v>396</v>
      </c>
    </row>
    <row r="218" spans="1:1" x14ac:dyDescent="0.25">
      <c r="A218" t="s">
        <v>397</v>
      </c>
    </row>
    <row r="219" spans="1:1" x14ac:dyDescent="0.25">
      <c r="A219" t="s">
        <v>398</v>
      </c>
    </row>
    <row r="220" spans="1:1" x14ac:dyDescent="0.25">
      <c r="A220" t="s">
        <v>399</v>
      </c>
    </row>
    <row r="221" spans="1:1" x14ac:dyDescent="0.25">
      <c r="A221" t="s">
        <v>400</v>
      </c>
    </row>
    <row r="222" spans="1:1" x14ac:dyDescent="0.25">
      <c r="A222" t="s">
        <v>401</v>
      </c>
    </row>
    <row r="223" spans="1:1" x14ac:dyDescent="0.25">
      <c r="A223" t="s">
        <v>402</v>
      </c>
    </row>
    <row r="224" spans="1:1" x14ac:dyDescent="0.25">
      <c r="A224" t="s">
        <v>403</v>
      </c>
    </row>
    <row r="225" spans="1:1" x14ac:dyDescent="0.25">
      <c r="A225" t="s">
        <v>404</v>
      </c>
    </row>
    <row r="226" spans="1:1" x14ac:dyDescent="0.25">
      <c r="A226" t="s">
        <v>405</v>
      </c>
    </row>
    <row r="227" spans="1:1" x14ac:dyDescent="0.25">
      <c r="A227" t="s">
        <v>406</v>
      </c>
    </row>
    <row r="228" spans="1:1" x14ac:dyDescent="0.25">
      <c r="A228" t="s">
        <v>407</v>
      </c>
    </row>
    <row r="229" spans="1:1" x14ac:dyDescent="0.25">
      <c r="A229" t="s">
        <v>408</v>
      </c>
    </row>
    <row r="230" spans="1:1" x14ac:dyDescent="0.25">
      <c r="A230" t="s">
        <v>409</v>
      </c>
    </row>
    <row r="231" spans="1:1" x14ac:dyDescent="0.25">
      <c r="A231" t="s">
        <v>410</v>
      </c>
    </row>
    <row r="232" spans="1:1" x14ac:dyDescent="0.25">
      <c r="A232" t="s">
        <v>411</v>
      </c>
    </row>
    <row r="233" spans="1:1" x14ac:dyDescent="0.25">
      <c r="A233" t="s">
        <v>412</v>
      </c>
    </row>
    <row r="234" spans="1:1" x14ac:dyDescent="0.25">
      <c r="A234" t="s">
        <v>413</v>
      </c>
    </row>
    <row r="235" spans="1:1" x14ac:dyDescent="0.25">
      <c r="A235" t="s">
        <v>414</v>
      </c>
    </row>
    <row r="236" spans="1:1" x14ac:dyDescent="0.25">
      <c r="A236" t="s">
        <v>415</v>
      </c>
    </row>
    <row r="237" spans="1:1" x14ac:dyDescent="0.25">
      <c r="A237" t="s">
        <v>416</v>
      </c>
    </row>
    <row r="238" spans="1:1" x14ac:dyDescent="0.25">
      <c r="A238" t="s">
        <v>417</v>
      </c>
    </row>
    <row r="239" spans="1:1" x14ac:dyDescent="0.25">
      <c r="A239" t="s">
        <v>418</v>
      </c>
    </row>
    <row r="240" spans="1:1" x14ac:dyDescent="0.25">
      <c r="A240" t="s">
        <v>419</v>
      </c>
    </row>
    <row r="241" spans="1:1" x14ac:dyDescent="0.25">
      <c r="A241" t="s">
        <v>420</v>
      </c>
    </row>
    <row r="242" spans="1:1" x14ac:dyDescent="0.25">
      <c r="A242" t="s">
        <v>421</v>
      </c>
    </row>
    <row r="243" spans="1:1" x14ac:dyDescent="0.25">
      <c r="A243" t="s">
        <v>422</v>
      </c>
    </row>
    <row r="244" spans="1:1" x14ac:dyDescent="0.25">
      <c r="A244" t="s">
        <v>423</v>
      </c>
    </row>
    <row r="245" spans="1:1" x14ac:dyDescent="0.25">
      <c r="A245" t="s">
        <v>424</v>
      </c>
    </row>
    <row r="246" spans="1:1" x14ac:dyDescent="0.25">
      <c r="A246" t="s">
        <v>425</v>
      </c>
    </row>
    <row r="247" spans="1:1" x14ac:dyDescent="0.25">
      <c r="A247" t="s">
        <v>426</v>
      </c>
    </row>
    <row r="248" spans="1:1" x14ac:dyDescent="0.25">
      <c r="A248" t="s">
        <v>427</v>
      </c>
    </row>
    <row r="249" spans="1:1" x14ac:dyDescent="0.25">
      <c r="A249" t="s">
        <v>428</v>
      </c>
    </row>
    <row r="250" spans="1:1" x14ac:dyDescent="0.25">
      <c r="A250" t="s">
        <v>429</v>
      </c>
    </row>
    <row r="251" spans="1:1" x14ac:dyDescent="0.25">
      <c r="A251" t="s">
        <v>430</v>
      </c>
    </row>
    <row r="252" spans="1:1" x14ac:dyDescent="0.25">
      <c r="A252" t="s">
        <v>431</v>
      </c>
    </row>
    <row r="253" spans="1:1" x14ac:dyDescent="0.25">
      <c r="A253" t="s">
        <v>432</v>
      </c>
    </row>
    <row r="254" spans="1:1" x14ac:dyDescent="0.25">
      <c r="A254" t="s">
        <v>433</v>
      </c>
    </row>
    <row r="255" spans="1:1" x14ac:dyDescent="0.25">
      <c r="A255" t="s">
        <v>434</v>
      </c>
    </row>
    <row r="256" spans="1:1" x14ac:dyDescent="0.25">
      <c r="A256" t="s">
        <v>435</v>
      </c>
    </row>
    <row r="257" spans="1:1" x14ac:dyDescent="0.25">
      <c r="A257" t="s">
        <v>436</v>
      </c>
    </row>
    <row r="258" spans="1:1" x14ac:dyDescent="0.25">
      <c r="A258" t="s">
        <v>437</v>
      </c>
    </row>
    <row r="259" spans="1:1" x14ac:dyDescent="0.25">
      <c r="A259" t="s">
        <v>438</v>
      </c>
    </row>
    <row r="260" spans="1:1" x14ac:dyDescent="0.25">
      <c r="A260" t="s">
        <v>439</v>
      </c>
    </row>
    <row r="261" spans="1:1" x14ac:dyDescent="0.25">
      <c r="A261" t="s">
        <v>440</v>
      </c>
    </row>
    <row r="262" spans="1:1" x14ac:dyDescent="0.25">
      <c r="A262" t="s">
        <v>441</v>
      </c>
    </row>
    <row r="263" spans="1:1" x14ac:dyDescent="0.25">
      <c r="A263" t="s">
        <v>442</v>
      </c>
    </row>
    <row r="264" spans="1:1" x14ac:dyDescent="0.25">
      <c r="A264" t="s">
        <v>443</v>
      </c>
    </row>
    <row r="265" spans="1:1" x14ac:dyDescent="0.25">
      <c r="A265" t="s">
        <v>444</v>
      </c>
    </row>
    <row r="266" spans="1:1" x14ac:dyDescent="0.25">
      <c r="A266" t="s">
        <v>445</v>
      </c>
    </row>
    <row r="267" spans="1:1" x14ac:dyDescent="0.25">
      <c r="A267" t="s">
        <v>446</v>
      </c>
    </row>
    <row r="268" spans="1:1" x14ac:dyDescent="0.25">
      <c r="A268" t="s">
        <v>447</v>
      </c>
    </row>
    <row r="269" spans="1:1" x14ac:dyDescent="0.25">
      <c r="A269" t="s">
        <v>448</v>
      </c>
    </row>
    <row r="270" spans="1:1" x14ac:dyDescent="0.25">
      <c r="A270" t="s">
        <v>449</v>
      </c>
    </row>
    <row r="271" spans="1:1" x14ac:dyDescent="0.25">
      <c r="A271" t="s">
        <v>450</v>
      </c>
    </row>
    <row r="272" spans="1:1" x14ac:dyDescent="0.25">
      <c r="A272" t="s">
        <v>451</v>
      </c>
    </row>
    <row r="273" spans="1:1" x14ac:dyDescent="0.25">
      <c r="A273" t="s">
        <v>452</v>
      </c>
    </row>
    <row r="274" spans="1:1" x14ac:dyDescent="0.25">
      <c r="A274" t="s">
        <v>453</v>
      </c>
    </row>
    <row r="275" spans="1:1" x14ac:dyDescent="0.25">
      <c r="A275" t="s">
        <v>454</v>
      </c>
    </row>
    <row r="276" spans="1:1" x14ac:dyDescent="0.25">
      <c r="A276" t="s">
        <v>455</v>
      </c>
    </row>
    <row r="277" spans="1:1" x14ac:dyDescent="0.25">
      <c r="A277" t="s">
        <v>456</v>
      </c>
    </row>
    <row r="278" spans="1:1" x14ac:dyDescent="0.25">
      <c r="A278" t="s">
        <v>457</v>
      </c>
    </row>
    <row r="279" spans="1:1" x14ac:dyDescent="0.25">
      <c r="A279" t="s">
        <v>458</v>
      </c>
    </row>
    <row r="280" spans="1:1" x14ac:dyDescent="0.25">
      <c r="A280" t="s">
        <v>459</v>
      </c>
    </row>
    <row r="281" spans="1:1" x14ac:dyDescent="0.25">
      <c r="A281" t="s">
        <v>460</v>
      </c>
    </row>
    <row r="282" spans="1:1" x14ac:dyDescent="0.25">
      <c r="A282" t="s">
        <v>461</v>
      </c>
    </row>
    <row r="283" spans="1:1" x14ac:dyDescent="0.25">
      <c r="A283" t="s">
        <v>462</v>
      </c>
    </row>
    <row r="284" spans="1:1" x14ac:dyDescent="0.25">
      <c r="A284" t="s">
        <v>463</v>
      </c>
    </row>
    <row r="285" spans="1:1" x14ac:dyDescent="0.25">
      <c r="A285" t="s">
        <v>464</v>
      </c>
    </row>
    <row r="286" spans="1:1" x14ac:dyDescent="0.25">
      <c r="A286" t="s">
        <v>465</v>
      </c>
    </row>
    <row r="287" spans="1:1" x14ac:dyDescent="0.25">
      <c r="A287" t="s">
        <v>466</v>
      </c>
    </row>
    <row r="288" spans="1:1" x14ac:dyDescent="0.25">
      <c r="A288" t="s">
        <v>467</v>
      </c>
    </row>
    <row r="289" spans="1:1" x14ac:dyDescent="0.25">
      <c r="A289" t="s">
        <v>468</v>
      </c>
    </row>
    <row r="290" spans="1:1" x14ac:dyDescent="0.25">
      <c r="A290" t="s">
        <v>469</v>
      </c>
    </row>
    <row r="291" spans="1:1" x14ac:dyDescent="0.25">
      <c r="A291" t="s">
        <v>470</v>
      </c>
    </row>
    <row r="292" spans="1:1" x14ac:dyDescent="0.25">
      <c r="A292" t="s">
        <v>471</v>
      </c>
    </row>
    <row r="293" spans="1:1" x14ac:dyDescent="0.25">
      <c r="A293" t="s">
        <v>472</v>
      </c>
    </row>
    <row r="294" spans="1:1" x14ac:dyDescent="0.25">
      <c r="A294" t="s">
        <v>473</v>
      </c>
    </row>
    <row r="295" spans="1:1" x14ac:dyDescent="0.25">
      <c r="A295" t="s">
        <v>474</v>
      </c>
    </row>
    <row r="296" spans="1:1" x14ac:dyDescent="0.25">
      <c r="A296" t="s">
        <v>475</v>
      </c>
    </row>
    <row r="297" spans="1:1" x14ac:dyDescent="0.25">
      <c r="A297" t="s">
        <v>476</v>
      </c>
    </row>
    <row r="298" spans="1:1" x14ac:dyDescent="0.25">
      <c r="A298" t="s">
        <v>477</v>
      </c>
    </row>
    <row r="299" spans="1:1" x14ac:dyDescent="0.25">
      <c r="A299" t="s">
        <v>478</v>
      </c>
    </row>
    <row r="300" spans="1:1" x14ac:dyDescent="0.25">
      <c r="A300" t="s">
        <v>479</v>
      </c>
    </row>
    <row r="301" spans="1:1" x14ac:dyDescent="0.25">
      <c r="A301" t="s">
        <v>480</v>
      </c>
    </row>
    <row r="302" spans="1:1" x14ac:dyDescent="0.25">
      <c r="A302" t="s">
        <v>481</v>
      </c>
    </row>
    <row r="303" spans="1:1" x14ac:dyDescent="0.25">
      <c r="A303" t="s">
        <v>482</v>
      </c>
    </row>
    <row r="304" spans="1:1" x14ac:dyDescent="0.25">
      <c r="A304" t="s">
        <v>483</v>
      </c>
    </row>
    <row r="305" spans="1:1" x14ac:dyDescent="0.25">
      <c r="A305" t="s">
        <v>484</v>
      </c>
    </row>
    <row r="306" spans="1:1" x14ac:dyDescent="0.25">
      <c r="A306" t="s">
        <v>485</v>
      </c>
    </row>
    <row r="307" spans="1:1" x14ac:dyDescent="0.25">
      <c r="A307" t="s">
        <v>486</v>
      </c>
    </row>
    <row r="308" spans="1:1" x14ac:dyDescent="0.25">
      <c r="A308" t="s">
        <v>487</v>
      </c>
    </row>
    <row r="309" spans="1:1" x14ac:dyDescent="0.25">
      <c r="A309" t="s">
        <v>488</v>
      </c>
    </row>
    <row r="310" spans="1:1" x14ac:dyDescent="0.25">
      <c r="A310" t="s">
        <v>489</v>
      </c>
    </row>
    <row r="311" spans="1:1" x14ac:dyDescent="0.25">
      <c r="A311" t="s">
        <v>490</v>
      </c>
    </row>
    <row r="312" spans="1:1" x14ac:dyDescent="0.25">
      <c r="A312" t="s">
        <v>491</v>
      </c>
    </row>
    <row r="313" spans="1:1" x14ac:dyDescent="0.25">
      <c r="A313" t="s">
        <v>492</v>
      </c>
    </row>
    <row r="314" spans="1:1" x14ac:dyDescent="0.25">
      <c r="A314" t="s">
        <v>493</v>
      </c>
    </row>
    <row r="315" spans="1:1" x14ac:dyDescent="0.25">
      <c r="A315" t="s">
        <v>494</v>
      </c>
    </row>
    <row r="316" spans="1:1" x14ac:dyDescent="0.25">
      <c r="A316" t="s">
        <v>495</v>
      </c>
    </row>
    <row r="317" spans="1:1" x14ac:dyDescent="0.25">
      <c r="A317" t="s">
        <v>496</v>
      </c>
    </row>
    <row r="318" spans="1:1" x14ac:dyDescent="0.25">
      <c r="A318" t="s">
        <v>497</v>
      </c>
    </row>
    <row r="319" spans="1:1" x14ac:dyDescent="0.25">
      <c r="A319" t="s">
        <v>498</v>
      </c>
    </row>
    <row r="320" spans="1:1" x14ac:dyDescent="0.25">
      <c r="A320" t="s">
        <v>499</v>
      </c>
    </row>
    <row r="321" spans="1:1" x14ac:dyDescent="0.25">
      <c r="A321" t="s">
        <v>500</v>
      </c>
    </row>
    <row r="322" spans="1:1" x14ac:dyDescent="0.25">
      <c r="A322" t="s">
        <v>501</v>
      </c>
    </row>
    <row r="323" spans="1:1" x14ac:dyDescent="0.25">
      <c r="A323" t="s">
        <v>502</v>
      </c>
    </row>
    <row r="324" spans="1:1" x14ac:dyDescent="0.25">
      <c r="A324" t="s">
        <v>503</v>
      </c>
    </row>
    <row r="325" spans="1:1" x14ac:dyDescent="0.25">
      <c r="A325" t="s">
        <v>504</v>
      </c>
    </row>
    <row r="326" spans="1:1" x14ac:dyDescent="0.25">
      <c r="A326" t="s">
        <v>505</v>
      </c>
    </row>
    <row r="327" spans="1:1" x14ac:dyDescent="0.25">
      <c r="A327" t="s">
        <v>506</v>
      </c>
    </row>
    <row r="328" spans="1:1" x14ac:dyDescent="0.25">
      <c r="A328" t="s">
        <v>507</v>
      </c>
    </row>
    <row r="329" spans="1:1" x14ac:dyDescent="0.25">
      <c r="A329" t="s">
        <v>508</v>
      </c>
    </row>
    <row r="330" spans="1:1" x14ac:dyDescent="0.25">
      <c r="A330" t="s">
        <v>509</v>
      </c>
    </row>
    <row r="331" spans="1:1" x14ac:dyDescent="0.25">
      <c r="A331" t="s">
        <v>510</v>
      </c>
    </row>
    <row r="332" spans="1:1" x14ac:dyDescent="0.25">
      <c r="A332" t="s">
        <v>511</v>
      </c>
    </row>
    <row r="333" spans="1:1" x14ac:dyDescent="0.25">
      <c r="A333" t="s">
        <v>512</v>
      </c>
    </row>
    <row r="334" spans="1:1" x14ac:dyDescent="0.25">
      <c r="A334" t="s">
        <v>513</v>
      </c>
    </row>
    <row r="335" spans="1:1" x14ac:dyDescent="0.25">
      <c r="A335" t="s">
        <v>514</v>
      </c>
    </row>
    <row r="336" spans="1:1" x14ac:dyDescent="0.25">
      <c r="A336" t="s">
        <v>515</v>
      </c>
    </row>
    <row r="337" spans="1:1" x14ac:dyDescent="0.25">
      <c r="A337" t="s">
        <v>516</v>
      </c>
    </row>
    <row r="338" spans="1:1" x14ac:dyDescent="0.25">
      <c r="A338" t="s">
        <v>517</v>
      </c>
    </row>
    <row r="339" spans="1:1" x14ac:dyDescent="0.25">
      <c r="A339" t="s">
        <v>518</v>
      </c>
    </row>
    <row r="340" spans="1:1" x14ac:dyDescent="0.25">
      <c r="A340" t="s">
        <v>519</v>
      </c>
    </row>
    <row r="341" spans="1:1" x14ac:dyDescent="0.25">
      <c r="A341" t="s">
        <v>520</v>
      </c>
    </row>
    <row r="342" spans="1:1" x14ac:dyDescent="0.25">
      <c r="A342" t="s">
        <v>521</v>
      </c>
    </row>
    <row r="343" spans="1:1" x14ac:dyDescent="0.25">
      <c r="A343" t="s">
        <v>522</v>
      </c>
    </row>
    <row r="344" spans="1:1" x14ac:dyDescent="0.25">
      <c r="A344" t="s">
        <v>523</v>
      </c>
    </row>
    <row r="345" spans="1:1" x14ac:dyDescent="0.25">
      <c r="A345" t="s">
        <v>524</v>
      </c>
    </row>
    <row r="346" spans="1:1" x14ac:dyDescent="0.25">
      <c r="A346" t="s">
        <v>525</v>
      </c>
    </row>
    <row r="347" spans="1:1" x14ac:dyDescent="0.25">
      <c r="A347" t="s">
        <v>526</v>
      </c>
    </row>
    <row r="348" spans="1:1" x14ac:dyDescent="0.25">
      <c r="A348" t="s">
        <v>527</v>
      </c>
    </row>
    <row r="349" spans="1:1" x14ac:dyDescent="0.25">
      <c r="A349" t="s">
        <v>528</v>
      </c>
    </row>
    <row r="350" spans="1:1" x14ac:dyDescent="0.25">
      <c r="A350" t="s">
        <v>529</v>
      </c>
    </row>
    <row r="351" spans="1:1" x14ac:dyDescent="0.25">
      <c r="A351" t="s">
        <v>530</v>
      </c>
    </row>
    <row r="352" spans="1:1" x14ac:dyDescent="0.25">
      <c r="A352" t="s">
        <v>531</v>
      </c>
    </row>
    <row r="353" spans="1:1" x14ac:dyDescent="0.25">
      <c r="A353" t="s">
        <v>532</v>
      </c>
    </row>
    <row r="354" spans="1:1" x14ac:dyDescent="0.25">
      <c r="A354" t="s">
        <v>533</v>
      </c>
    </row>
    <row r="355" spans="1:1" x14ac:dyDescent="0.25">
      <c r="A355" t="s">
        <v>534</v>
      </c>
    </row>
    <row r="356" spans="1:1" x14ac:dyDescent="0.25">
      <c r="A356" t="s">
        <v>535</v>
      </c>
    </row>
    <row r="357" spans="1:1" x14ac:dyDescent="0.25">
      <c r="A357" t="s">
        <v>536</v>
      </c>
    </row>
    <row r="358" spans="1:1" x14ac:dyDescent="0.25">
      <c r="A358" t="s">
        <v>537</v>
      </c>
    </row>
    <row r="359" spans="1:1" x14ac:dyDescent="0.25">
      <c r="A359" t="s">
        <v>538</v>
      </c>
    </row>
    <row r="360" spans="1:1" x14ac:dyDescent="0.25">
      <c r="A360" t="s">
        <v>539</v>
      </c>
    </row>
    <row r="361" spans="1:1" x14ac:dyDescent="0.25">
      <c r="A361" t="s">
        <v>540</v>
      </c>
    </row>
    <row r="362" spans="1:1" x14ac:dyDescent="0.25">
      <c r="A362" t="s">
        <v>541</v>
      </c>
    </row>
    <row r="363" spans="1:1" x14ac:dyDescent="0.25">
      <c r="A363" t="s">
        <v>542</v>
      </c>
    </row>
    <row r="364" spans="1:1" x14ac:dyDescent="0.25">
      <c r="A364" t="s">
        <v>543</v>
      </c>
    </row>
    <row r="365" spans="1:1" x14ac:dyDescent="0.25">
      <c r="A365" t="s">
        <v>544</v>
      </c>
    </row>
    <row r="366" spans="1:1" x14ac:dyDescent="0.25">
      <c r="A366" t="s">
        <v>545</v>
      </c>
    </row>
    <row r="367" spans="1:1" x14ac:dyDescent="0.25">
      <c r="A367" t="s">
        <v>546</v>
      </c>
    </row>
    <row r="368" spans="1:1" x14ac:dyDescent="0.25">
      <c r="A368" t="s">
        <v>547</v>
      </c>
    </row>
    <row r="369" spans="1:1" x14ac:dyDescent="0.25">
      <c r="A369" t="s">
        <v>548</v>
      </c>
    </row>
    <row r="370" spans="1:1" x14ac:dyDescent="0.25">
      <c r="A370" t="s">
        <v>549</v>
      </c>
    </row>
    <row r="371" spans="1:1" x14ac:dyDescent="0.25">
      <c r="A371" t="s">
        <v>550</v>
      </c>
    </row>
    <row r="372" spans="1:1" x14ac:dyDescent="0.25">
      <c r="A372" t="s">
        <v>551</v>
      </c>
    </row>
    <row r="373" spans="1:1" x14ac:dyDescent="0.25">
      <c r="A373" t="s">
        <v>552</v>
      </c>
    </row>
    <row r="374" spans="1:1" x14ac:dyDescent="0.25">
      <c r="A374" t="s">
        <v>553</v>
      </c>
    </row>
    <row r="375" spans="1:1" x14ac:dyDescent="0.25">
      <c r="A375" t="s">
        <v>554</v>
      </c>
    </row>
    <row r="376" spans="1:1" x14ac:dyDescent="0.25">
      <c r="A376" t="s">
        <v>555</v>
      </c>
    </row>
    <row r="377" spans="1:1" x14ac:dyDescent="0.25">
      <c r="A377" t="s">
        <v>556</v>
      </c>
    </row>
    <row r="378" spans="1:1" x14ac:dyDescent="0.25">
      <c r="A378" t="s">
        <v>557</v>
      </c>
    </row>
    <row r="379" spans="1:1" x14ac:dyDescent="0.25">
      <c r="A379" t="s">
        <v>558</v>
      </c>
    </row>
    <row r="380" spans="1:1" x14ac:dyDescent="0.25">
      <c r="A380" t="s">
        <v>559</v>
      </c>
    </row>
    <row r="381" spans="1:1" x14ac:dyDescent="0.25">
      <c r="A381" t="s">
        <v>560</v>
      </c>
    </row>
    <row r="382" spans="1:1" x14ac:dyDescent="0.25">
      <c r="A382" t="s">
        <v>561</v>
      </c>
    </row>
    <row r="383" spans="1:1" x14ac:dyDescent="0.25">
      <c r="A383" t="s">
        <v>562</v>
      </c>
    </row>
    <row r="384" spans="1:1" x14ac:dyDescent="0.25">
      <c r="A384" t="s">
        <v>563</v>
      </c>
    </row>
    <row r="385" spans="1:1" x14ac:dyDescent="0.25">
      <c r="A385" t="s">
        <v>564</v>
      </c>
    </row>
    <row r="386" spans="1:1" x14ac:dyDescent="0.25">
      <c r="A386" t="s">
        <v>565</v>
      </c>
    </row>
    <row r="387" spans="1:1" x14ac:dyDescent="0.25">
      <c r="A387" t="s">
        <v>566</v>
      </c>
    </row>
    <row r="388" spans="1:1" x14ac:dyDescent="0.25">
      <c r="A388" t="s">
        <v>567</v>
      </c>
    </row>
    <row r="389" spans="1:1" x14ac:dyDescent="0.25">
      <c r="A389" t="s">
        <v>568</v>
      </c>
    </row>
    <row r="390" spans="1:1" x14ac:dyDescent="0.25">
      <c r="A390" t="s">
        <v>569</v>
      </c>
    </row>
    <row r="391" spans="1:1" x14ac:dyDescent="0.25">
      <c r="A391" t="s">
        <v>570</v>
      </c>
    </row>
    <row r="392" spans="1:1" x14ac:dyDescent="0.25">
      <c r="A392" t="s">
        <v>571</v>
      </c>
    </row>
    <row r="393" spans="1:1" x14ac:dyDescent="0.25">
      <c r="A393" t="s">
        <v>572</v>
      </c>
    </row>
    <row r="394" spans="1:1" x14ac:dyDescent="0.25">
      <c r="A394" t="s">
        <v>573</v>
      </c>
    </row>
    <row r="395" spans="1:1" x14ac:dyDescent="0.25">
      <c r="A395" t="s">
        <v>574</v>
      </c>
    </row>
    <row r="396" spans="1:1" x14ac:dyDescent="0.25">
      <c r="A396" t="s">
        <v>575</v>
      </c>
    </row>
    <row r="397" spans="1:1" x14ac:dyDescent="0.25">
      <c r="A397" t="s">
        <v>576</v>
      </c>
    </row>
    <row r="398" spans="1:1" x14ac:dyDescent="0.25">
      <c r="A398" t="s">
        <v>577</v>
      </c>
    </row>
    <row r="399" spans="1:1" x14ac:dyDescent="0.25">
      <c r="A399" t="s">
        <v>578</v>
      </c>
    </row>
    <row r="400" spans="1:1" x14ac:dyDescent="0.25">
      <c r="A400" t="s">
        <v>579</v>
      </c>
    </row>
    <row r="401" spans="1:1" x14ac:dyDescent="0.25">
      <c r="A401" t="s">
        <v>580</v>
      </c>
    </row>
    <row r="402" spans="1:1" x14ac:dyDescent="0.25">
      <c r="A402" t="s">
        <v>581</v>
      </c>
    </row>
    <row r="403" spans="1:1" x14ac:dyDescent="0.25">
      <c r="A403" t="s">
        <v>582</v>
      </c>
    </row>
    <row r="404" spans="1:1" x14ac:dyDescent="0.25">
      <c r="A404" t="s">
        <v>583</v>
      </c>
    </row>
    <row r="405" spans="1:1" x14ac:dyDescent="0.25">
      <c r="A405" t="s">
        <v>584</v>
      </c>
    </row>
    <row r="406" spans="1:1" x14ac:dyDescent="0.25">
      <c r="A406" t="s">
        <v>585</v>
      </c>
    </row>
    <row r="407" spans="1:1" x14ac:dyDescent="0.25">
      <c r="A407" t="s">
        <v>586</v>
      </c>
    </row>
    <row r="408" spans="1:1" x14ac:dyDescent="0.25">
      <c r="A408" t="s">
        <v>587</v>
      </c>
    </row>
    <row r="409" spans="1:1" x14ac:dyDescent="0.25">
      <c r="A409" t="s">
        <v>588</v>
      </c>
    </row>
    <row r="410" spans="1:1" x14ac:dyDescent="0.25">
      <c r="A410" t="s">
        <v>589</v>
      </c>
    </row>
    <row r="411" spans="1:1" x14ac:dyDescent="0.25">
      <c r="A411" t="s">
        <v>590</v>
      </c>
    </row>
    <row r="412" spans="1:1" x14ac:dyDescent="0.25">
      <c r="A412" t="s">
        <v>591</v>
      </c>
    </row>
    <row r="413" spans="1:1" x14ac:dyDescent="0.25">
      <c r="A413" t="s">
        <v>592</v>
      </c>
    </row>
    <row r="414" spans="1:1" x14ac:dyDescent="0.25">
      <c r="A414" t="s">
        <v>593</v>
      </c>
    </row>
    <row r="415" spans="1:1" x14ac:dyDescent="0.25">
      <c r="A415" t="s">
        <v>594</v>
      </c>
    </row>
    <row r="416" spans="1:1" x14ac:dyDescent="0.25">
      <c r="A416" t="s">
        <v>595</v>
      </c>
    </row>
    <row r="417" spans="1:1" x14ac:dyDescent="0.25">
      <c r="A417" t="s">
        <v>596</v>
      </c>
    </row>
    <row r="418" spans="1:1" x14ac:dyDescent="0.25">
      <c r="A418" t="s">
        <v>597</v>
      </c>
    </row>
    <row r="419" spans="1:1" x14ac:dyDescent="0.25">
      <c r="A419" t="s">
        <v>598</v>
      </c>
    </row>
    <row r="420" spans="1:1" x14ac:dyDescent="0.25">
      <c r="A420" t="s">
        <v>599</v>
      </c>
    </row>
    <row r="421" spans="1:1" x14ac:dyDescent="0.25">
      <c r="A421" t="s">
        <v>600</v>
      </c>
    </row>
    <row r="422" spans="1:1" x14ac:dyDescent="0.25">
      <c r="A422" t="s">
        <v>601</v>
      </c>
    </row>
    <row r="423" spans="1:1" x14ac:dyDescent="0.25">
      <c r="A423" t="s">
        <v>602</v>
      </c>
    </row>
    <row r="424" spans="1:1" x14ac:dyDescent="0.25">
      <c r="A424" t="s">
        <v>603</v>
      </c>
    </row>
    <row r="425" spans="1:1" x14ac:dyDescent="0.25">
      <c r="A425" t="s">
        <v>156</v>
      </c>
    </row>
    <row r="426" spans="1:1" x14ac:dyDescent="0.25">
      <c r="A426" t="s">
        <v>157</v>
      </c>
    </row>
    <row r="427" spans="1:1" x14ac:dyDescent="0.25">
      <c r="A427" t="s">
        <v>164</v>
      </c>
    </row>
  </sheetData>
  <sheetProtection algorithmName="SHA-512" hashValue="Aij6aoiAF3e4gtJzi5pxdOgTWuyvYmgEIJ5hlIHAeMAR+zoyLVndisKf8UKnnsXKzYeHc+miS+YtycNIu18v8w==" saltValue="kc8fYU3iSQdGAJB5YoREBQ==" spinCount="100000" sheet="1" objects="1" scenarios="1"/>
  <sortState ref="A2:A419">
    <sortCondition ref="A2:A41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CJ18"/>
  <sheetViews>
    <sheetView zoomScaleNormal="100" workbookViewId="0">
      <selection activeCell="I3" sqref="I3"/>
    </sheetView>
  </sheetViews>
  <sheetFormatPr baseColWidth="10" defaultColWidth="10.7109375" defaultRowHeight="15" x14ac:dyDescent="0.25"/>
  <cols>
    <col min="1" max="1" width="34.5703125" style="56" customWidth="1"/>
    <col min="2" max="2" width="29.5703125" style="56" customWidth="1"/>
    <col min="3" max="74" width="10.7109375" style="56"/>
    <col min="75" max="75" width="15.42578125" style="56" customWidth="1"/>
    <col min="76" max="16384" width="10.7109375" style="56"/>
  </cols>
  <sheetData>
    <row r="2" spans="1:88" x14ac:dyDescent="0.25">
      <c r="A2" s="59" t="s">
        <v>36</v>
      </c>
      <c r="B2" s="59" t="s">
        <v>101</v>
      </c>
      <c r="C2" s="59" t="s">
        <v>21</v>
      </c>
      <c r="D2" s="59" t="s">
        <v>22</v>
      </c>
      <c r="E2" s="59" t="s">
        <v>26</v>
      </c>
      <c r="F2" s="59" t="s">
        <v>20</v>
      </c>
      <c r="G2" s="59" t="s">
        <v>92</v>
      </c>
      <c r="H2" s="59" t="s">
        <v>93</v>
      </c>
      <c r="I2" s="60" t="s">
        <v>102</v>
      </c>
      <c r="J2" s="60" t="s">
        <v>103</v>
      </c>
      <c r="K2" s="60" t="s">
        <v>104</v>
      </c>
      <c r="L2" s="60" t="s">
        <v>105</v>
      </c>
      <c r="M2" s="60" t="s">
        <v>106</v>
      </c>
      <c r="N2" s="60" t="s">
        <v>107</v>
      </c>
      <c r="O2" s="60" t="s">
        <v>108</v>
      </c>
      <c r="P2" s="59" t="s">
        <v>27</v>
      </c>
      <c r="Q2" s="59" t="s">
        <v>28</v>
      </c>
      <c r="R2" s="59" t="s">
        <v>29</v>
      </c>
      <c r="S2" s="59" t="s">
        <v>109</v>
      </c>
      <c r="T2" s="59" t="s">
        <v>110</v>
      </c>
      <c r="U2" s="59" t="s">
        <v>35</v>
      </c>
      <c r="V2" s="59" t="s">
        <v>111</v>
      </c>
      <c r="W2" s="59" t="s">
        <v>77</v>
      </c>
      <c r="X2" s="59" t="s">
        <v>78</v>
      </c>
      <c r="Y2" s="59" t="s">
        <v>79</v>
      </c>
      <c r="Z2" s="59" t="s">
        <v>80</v>
      </c>
      <c r="AA2" s="59" t="s">
        <v>81</v>
      </c>
      <c r="AB2" s="60" t="s">
        <v>112</v>
      </c>
      <c r="AC2" s="60" t="s">
        <v>113</v>
      </c>
      <c r="AD2" s="60" t="s">
        <v>114</v>
      </c>
      <c r="AE2" s="59" t="s">
        <v>33</v>
      </c>
      <c r="AF2" s="59" t="s">
        <v>58</v>
      </c>
      <c r="AG2" s="59" t="s">
        <v>59</v>
      </c>
      <c r="AH2" s="59" t="s">
        <v>34</v>
      </c>
      <c r="AI2" s="59" t="s">
        <v>115</v>
      </c>
      <c r="AJ2" s="59" t="s">
        <v>116</v>
      </c>
      <c r="AK2" s="59" t="s">
        <v>117</v>
      </c>
      <c r="AL2" s="59" t="s">
        <v>118</v>
      </c>
      <c r="AM2" s="59" t="s">
        <v>119</v>
      </c>
      <c r="AN2" s="59" t="s">
        <v>120</v>
      </c>
      <c r="AO2" s="59" t="s">
        <v>121</v>
      </c>
      <c r="AP2" s="59" t="s">
        <v>122</v>
      </c>
      <c r="AQ2" s="61" t="s">
        <v>51</v>
      </c>
      <c r="AR2" s="61" t="s">
        <v>52</v>
      </c>
      <c r="AS2" s="61" t="s">
        <v>48</v>
      </c>
      <c r="AT2" s="61" t="s">
        <v>49</v>
      </c>
      <c r="AU2" s="61" t="s">
        <v>50</v>
      </c>
      <c r="AV2" s="61" t="s">
        <v>53</v>
      </c>
      <c r="AW2" s="61" t="s">
        <v>65</v>
      </c>
      <c r="AX2" s="61" t="s">
        <v>55</v>
      </c>
      <c r="AY2" s="61" t="s">
        <v>56</v>
      </c>
      <c r="AZ2" s="61" t="s">
        <v>67</v>
      </c>
      <c r="BA2" s="61" t="s">
        <v>68</v>
      </c>
      <c r="BB2" s="62" t="s">
        <v>123</v>
      </c>
      <c r="BC2" s="62" t="s">
        <v>82</v>
      </c>
      <c r="BD2" s="63" t="s">
        <v>124</v>
      </c>
      <c r="BE2" s="63" t="s">
        <v>125</v>
      </c>
      <c r="BF2" s="63" t="s">
        <v>126</v>
      </c>
      <c r="BG2" s="63" t="s">
        <v>127</v>
      </c>
      <c r="BH2" s="63" t="s">
        <v>128</v>
      </c>
      <c r="BI2" s="63" t="s">
        <v>129</v>
      </c>
      <c r="BJ2" s="63" t="s">
        <v>130</v>
      </c>
      <c r="BK2" s="63" t="s">
        <v>131</v>
      </c>
      <c r="BL2" s="63" t="s">
        <v>132</v>
      </c>
      <c r="BM2" s="63" t="s">
        <v>133</v>
      </c>
      <c r="BN2" s="63" t="s">
        <v>134</v>
      </c>
      <c r="BO2" s="63" t="s">
        <v>135</v>
      </c>
      <c r="BP2" s="63" t="s">
        <v>170</v>
      </c>
      <c r="BQ2" s="63" t="s">
        <v>171</v>
      </c>
      <c r="BR2" s="63" t="s">
        <v>172</v>
      </c>
      <c r="BS2" s="63" t="s">
        <v>173</v>
      </c>
      <c r="BT2" s="63" t="s">
        <v>174</v>
      </c>
      <c r="BU2" s="63" t="s">
        <v>175</v>
      </c>
      <c r="BV2" s="63" t="s">
        <v>179</v>
      </c>
      <c r="BW2" s="63" t="s">
        <v>626</v>
      </c>
      <c r="BX2" s="63" t="s">
        <v>627</v>
      </c>
      <c r="BY2" s="63" t="s">
        <v>628</v>
      </c>
      <c r="BZ2" s="63" t="s">
        <v>629</v>
      </c>
      <c r="CA2" s="63"/>
      <c r="CB2" s="63"/>
      <c r="CC2" s="63"/>
      <c r="CD2" s="63"/>
      <c r="CE2" s="63"/>
      <c r="CF2" s="63"/>
      <c r="CG2" s="63"/>
      <c r="CH2" s="63"/>
      <c r="CI2" s="63"/>
      <c r="CJ2" s="63"/>
    </row>
    <row r="3" spans="1:88" x14ac:dyDescent="0.25">
      <c r="A3" s="56" t="str">
        <f>'Resumen General'!C5</f>
        <v>AGENCIA DE DESARROLLO RURAL-ADR</v>
      </c>
      <c r="B3" s="56" t="str">
        <f>'Resumen General'!C6</f>
        <v>WILSON GIOVANNY PATIÑO SUÁREZ</v>
      </c>
      <c r="C3" s="56">
        <f>+ABOGADOS!D11</f>
        <v>2</v>
      </c>
      <c r="D3" s="56">
        <f>+ABOGADOS!D12</f>
        <v>2</v>
      </c>
      <c r="E3" s="56">
        <f>+ABOGADOS!D13</f>
        <v>2</v>
      </c>
      <c r="F3" s="56">
        <f>+ABOGADOS!D14</f>
        <v>0</v>
      </c>
      <c r="G3" s="56">
        <f>+ABOGADOS!D17</f>
        <v>0</v>
      </c>
      <c r="H3" s="56">
        <f>+ABOGADOS!D18</f>
        <v>0</v>
      </c>
      <c r="I3" s="56">
        <f>+ABOGADOS!H10</f>
        <v>2</v>
      </c>
      <c r="J3" s="56">
        <f>+ABOGADOS!H11</f>
        <v>2</v>
      </c>
      <c r="K3" s="56">
        <f>+ABOGADOS!H12</f>
        <v>2</v>
      </c>
      <c r="L3" s="56">
        <f>+ABOGADOS!H17</f>
        <v>2</v>
      </c>
      <c r="M3" s="56">
        <f>+ABOGADOS!H18</f>
        <v>0</v>
      </c>
      <c r="N3" s="56">
        <f>+ABOGADOS!H19</f>
        <v>0</v>
      </c>
      <c r="O3" s="56">
        <f>+ABOGADOS!H20</f>
        <v>0</v>
      </c>
      <c r="P3" s="56">
        <f>+JUDICIALES!D11</f>
        <v>183</v>
      </c>
      <c r="Q3" s="56">
        <f>+JUDICIALES!D12</f>
        <v>181</v>
      </c>
      <c r="R3" s="56">
        <f>+JUDICIALES!D13</f>
        <v>0</v>
      </c>
      <c r="S3" s="56">
        <f>+JUDICIALES!D16</f>
        <v>5</v>
      </c>
      <c r="T3" s="56">
        <f>+JUDICIALES!D17</f>
        <v>3</v>
      </c>
      <c r="U3" s="56">
        <f>+JUDICIALES!D21</f>
        <v>90</v>
      </c>
      <c r="V3" s="56">
        <f>+JUDICIALES!D22</f>
        <v>51</v>
      </c>
      <c r="W3" s="56">
        <f>JUDICIALES!D28</f>
        <v>3</v>
      </c>
      <c r="X3" s="56">
        <f>JUDICIALES!D29</f>
        <v>3</v>
      </c>
      <c r="Y3" s="56">
        <f>JUDICIALES!D30</f>
        <v>1</v>
      </c>
      <c r="Z3" s="56">
        <f>JUDICIALES!D31</f>
        <v>0</v>
      </c>
      <c r="AA3" s="56">
        <f>JUDICIALES!D32</f>
        <v>0</v>
      </c>
      <c r="AB3" s="56">
        <f>+JUDICIALES!G9</f>
        <v>1</v>
      </c>
      <c r="AC3" s="56">
        <f>+JUDICIALES!G10</f>
        <v>4</v>
      </c>
      <c r="AD3" s="56">
        <f>+JUDICIALES!G11</f>
        <v>4</v>
      </c>
      <c r="AE3" s="56">
        <f>+JUDICIALES!G15</f>
        <v>172</v>
      </c>
      <c r="AF3" s="56">
        <f>+JUDICIALES!G16</f>
        <v>169</v>
      </c>
      <c r="AG3" s="56">
        <f>+JUDICIALES!G17</f>
        <v>1</v>
      </c>
      <c r="AH3" s="56">
        <f>+JUDICIALES!G18</f>
        <v>2</v>
      </c>
      <c r="AI3" s="56">
        <f>+JUDICIALES!G21</f>
        <v>18</v>
      </c>
      <c r="AJ3" s="56">
        <f>+JUDICIALES!G22</f>
        <v>53</v>
      </c>
      <c r="AK3" s="56">
        <f>+JUDICIALES!G23</f>
        <v>52</v>
      </c>
      <c r="AL3" s="56">
        <f>+JUDICIALES!G24</f>
        <v>46</v>
      </c>
      <c r="AM3" s="56">
        <f>+JUDICIALES!H21</f>
        <v>8</v>
      </c>
      <c r="AN3" s="56">
        <f>+JUDICIALES!H22</f>
        <v>52</v>
      </c>
      <c r="AO3" s="56">
        <f>+JUDICIALES!H23</f>
        <v>52</v>
      </c>
      <c r="AP3" s="56">
        <f>+JUDICIALES!H24</f>
        <v>45</v>
      </c>
      <c r="AQ3" s="56">
        <f>+PREJUDICIALES!D10</f>
        <v>0</v>
      </c>
      <c r="AR3" s="56">
        <f>+PREJUDICIALES!D11</f>
        <v>4</v>
      </c>
      <c r="AS3" s="56">
        <f>+PREJUDICIALES!D12</f>
        <v>4</v>
      </c>
      <c r="AT3" s="56">
        <f>+PREJUDICIALES!D13</f>
        <v>0</v>
      </c>
      <c r="AU3" s="56">
        <f>+PREJUDICIALES!D14</f>
        <v>0</v>
      </c>
      <c r="AV3" s="56">
        <f>+PREJUDICIALES!D17</f>
        <v>8</v>
      </c>
      <c r="AW3" s="56">
        <f>+PREJUDICIALES!D18</f>
        <v>6</v>
      </c>
      <c r="AX3" s="56">
        <f>+PREJUDICIALES!G12</f>
        <v>0</v>
      </c>
      <c r="AY3" s="56">
        <f>+PREJUDICIALES!G13</f>
        <v>0</v>
      </c>
      <c r="AZ3" s="56">
        <f>+ARBITRAMENTOS!D9</f>
        <v>0</v>
      </c>
      <c r="BA3" s="56">
        <f>+ARBITRAMENTOS!D10</f>
        <v>0</v>
      </c>
      <c r="BB3" s="56">
        <f>ARBITRAMENTOS!G9</f>
        <v>0</v>
      </c>
      <c r="BC3" s="56">
        <f>ARBITRAMENTOS!G10</f>
        <v>0</v>
      </c>
      <c r="BD3" s="56" t="str">
        <f>+PAGOS!D9</f>
        <v>No</v>
      </c>
      <c r="BE3" s="56" t="str">
        <f>+PAGOS!D10</f>
        <v>N/A</v>
      </c>
      <c r="BF3" s="57">
        <f>USUARIOS!D9</f>
        <v>45322</v>
      </c>
      <c r="BG3" s="57">
        <f>ABOGADOS!D7</f>
        <v>45322</v>
      </c>
      <c r="BH3" s="57">
        <f>JUDICIALES!D8</f>
        <v>45329</v>
      </c>
      <c r="BI3" s="56" t="str">
        <f>+USUARIOS!C19</f>
        <v>La Oficina de Control Interno evidenció la existencia de periodos de tiempo en los cuales no hubo usuario asignado a los roles de Jefe Jurídico y Jefe Financiero ante el retiro de los usuarios anteriores y atraso en la designación y activación de nuevo usuario, por lo cual se recomienda tomar medidas de articulación con la Dirección de Talento Humano respecto a la notificación de retiros de los funcionarios asignados a los roles existentes en el sistema eKOGUI
Teniendo en cuenta que en el periodo evaluado se crearon nuevos roles de JEFE JURÍDICO, JEFE FINANCIERO y ENLACE DE PAGOS, se obtuvo evidencia de correo electrónico del 22 de diciembre de 2023 proveniente de la ANDJE y dirigido a los funcionarios designados para dichos roles, en el que se relacionaron los links para llevar a cabo las capacitaciones correspondientes a cada uno de ellos, no obstante, de acuerdo con lo informado por la Oficina Jurídica mediante correo electrónico del 16 de enero de 2024, estas se encontraban previstas para realizarse el 29 de diciembre de 2023, no obstante, ante las actividades que se debían realizar por cierre de vigencia, no fue posible su ejecución, por ende los funcionarios no presentan certificación de capacitación.
Se recomienda la programación de capacitaciones periodicas sobre cada rol, a fin de mantener al día frente a las actualizaciones del sistema, funciones, entre otros aspectos relevantes.</v>
      </c>
      <c r="BJ3" s="56">
        <f>+ABOGADOS!C22</f>
        <v>0</v>
      </c>
      <c r="BK3" s="56" t="str">
        <f>+JUDICIALES!F28</f>
        <v>La Oficina de Control Interno evidenció diferencias entre la información sustraída del aplicativo eKOGUI y la base de datos que posee la Oficina Jurídica, en cuanto a los procesos activos y terminados, situación sobre la que se considera se deben tomar medidas a fin de evitar la perdida de control de los procesos, por tal asunto se recomienda que las actualizaciones y registro de la información que se haga en el sistema se realice de manera concomitante a cada actuación, sea judicial o prejudicial, de tal manera que la información reportada esté actualizada en tiempo real.
El proceso ID. eKOGUI 2021288 registra como “Desfavorable” en la ficha del caso dispuesta en el sistema, por cuantía de 6 Salarios Mínimos Mensuales Legales Vigentes, correspondiente a las costas decretadas a favor de la ADR en la sentencia de ejecutoria del proceso, no obstante, de acuerdo con lo indicado por la Oficina Jurídica, la terminación del proceso se había realizado sin tener en cuenta el sentido del fallo de segunda instancia, el cual cambió la calificación del riesgo, situación que llevó a tener que realizar la corrección del estado del mismo, pasando de TERMINADO a ACTIVO.
Frente a los procesos que se señaló presentaban una calificación de riesgo anterior al 1 de julio de 2023 o que no contaban con calificación, la Oficina jurídica presentó justificación sobre dos (2) de ellos mientras que no hubo explicación de la ausencia de calificación del riesgo del proceso 2452118.
Se observó además diferencias en la provisión contable realizada al 31 de diciembre de 2023, por cuanto en el sistema se registró un mayor valor de provisión contable respecto al reportado a la Secretaría General - Dirección Administrativa y Financiera.</v>
      </c>
      <c r="BL3" s="56" t="str">
        <f>+PREJUDICIALES!F17</f>
        <v>Se diligencia la información del apartado de "ACTUALIZACIÓN" con cero (0), toda vez que no existe información de procesos prejudiciales activos con anterioridad al 30 de junio de 2023, para realizar la validación solicitada.
Producto del análisis realizado se observó una diferencia en la cantidad de procesos "Activos" y "Terminados" entre la base de de datos que maneja la Oficina Jurídica y lo establecido en el sistema eKOGUI, así como diferencia en el estado de los procesos.</v>
      </c>
      <c r="BM3" s="56">
        <f>+ARBITRAMENTOS!C13</f>
        <v>0</v>
      </c>
      <c r="BN3" s="56">
        <f>+PAGOS!F8</f>
        <v>0</v>
      </c>
      <c r="BO3" s="56">
        <f>'Resumen General'!B26</f>
        <v>0</v>
      </c>
      <c r="BP3" s="56" t="str">
        <f>USUARIOS!C20</f>
        <v>Si</v>
      </c>
      <c r="BQ3" s="56" t="str">
        <f>ABOGADOS!D26</f>
        <v>N/A</v>
      </c>
      <c r="BR3" s="56" t="str">
        <f>JUDICIALES!H34</f>
        <v>Si</v>
      </c>
      <c r="BS3" s="56" t="str">
        <f>PREJUDICIALES!G23</f>
        <v>No</v>
      </c>
      <c r="BT3" s="56" t="str">
        <f>ARBITRAMENTOS!D17</f>
        <v>N/A</v>
      </c>
      <c r="BU3" s="56">
        <f>PAGOS!G11</f>
        <v>0</v>
      </c>
      <c r="BV3" s="56">
        <f>'Resumen General'!C30</f>
        <v>0</v>
      </c>
      <c r="BW3" s="56" t="str">
        <f>'COMITES DE CONCILIACION'!D9</f>
        <v>Si</v>
      </c>
      <c r="BX3" s="56" t="str">
        <f>'COMITES DE CONCILIACION'!D10</f>
        <v>Si</v>
      </c>
      <c r="BY3" s="56">
        <f>'COMITES DE CONCILIACION'!F8</f>
        <v>0</v>
      </c>
      <c r="BZ3" s="56">
        <f>'COMITES DE CONCILIACION'!G11</f>
        <v>0</v>
      </c>
    </row>
    <row r="12" spans="1:88" x14ac:dyDescent="0.25">
      <c r="A12" s="59" t="s">
        <v>36</v>
      </c>
      <c r="B12" s="59" t="s">
        <v>15</v>
      </c>
      <c r="C12" s="59" t="s">
        <v>16</v>
      </c>
      <c r="D12" s="59" t="s">
        <v>6</v>
      </c>
      <c r="E12" s="59" t="s">
        <v>7</v>
      </c>
      <c r="F12" s="59" t="s">
        <v>17</v>
      </c>
      <c r="G12" s="59" t="s">
        <v>73</v>
      </c>
    </row>
    <row r="13" spans="1:88" x14ac:dyDescent="0.25">
      <c r="A13" s="56" t="str">
        <f t="shared" ref="A13:A18" si="0">$A$3</f>
        <v>AGENCIA DE DESARROLLO RURAL-ADR</v>
      </c>
      <c r="B13" s="56" t="s">
        <v>0</v>
      </c>
      <c r="C13" s="56" t="str">
        <f>USUARIOS!C12</f>
        <v>Si</v>
      </c>
      <c r="D13" s="58">
        <f>USUARIOS!D12</f>
        <v>45232</v>
      </c>
      <c r="E13" s="56" t="str">
        <f>USUARIOS!E12</f>
        <v>Luis Mauricio Diaz Rincón</v>
      </c>
      <c r="F13" s="58">
        <f>USUARIOS!F12</f>
        <v>0</v>
      </c>
      <c r="G13" s="56" t="str">
        <f>USUARIOS!G12</f>
        <v>DESACTUALIZADO</v>
      </c>
    </row>
    <row r="14" spans="1:88" x14ac:dyDescent="0.25">
      <c r="A14" s="56" t="str">
        <f t="shared" si="0"/>
        <v>AGENCIA DE DESARROLLO RURAL-ADR</v>
      </c>
      <c r="B14" s="56" t="s">
        <v>1</v>
      </c>
      <c r="C14" s="56" t="str">
        <f>USUARIOS!C13</f>
        <v>Si</v>
      </c>
      <c r="D14" s="58">
        <f>USUARIOS!D13</f>
        <v>45273</v>
      </c>
      <c r="E14" s="56" t="str">
        <f>USUARIOS!E13</f>
        <v>Ana Catalina Sarmiento</v>
      </c>
      <c r="F14" s="58">
        <f>USUARIOS!F13</f>
        <v>0</v>
      </c>
      <c r="G14" s="56" t="str">
        <f>USUARIOS!G13</f>
        <v>DESACTUALIZADO</v>
      </c>
    </row>
    <row r="15" spans="1:88" x14ac:dyDescent="0.25">
      <c r="A15" s="56" t="str">
        <f t="shared" si="0"/>
        <v>AGENCIA DE DESARROLLO RURAL-ADR</v>
      </c>
      <c r="B15" s="56" t="s">
        <v>2</v>
      </c>
      <c r="C15" s="56" t="str">
        <f>USUARIOS!C14</f>
        <v>Si</v>
      </c>
      <c r="D15" s="58">
        <f>USUARIOS!D14</f>
        <v>45232</v>
      </c>
      <c r="E15" s="56" t="str">
        <f>USUARIOS!E14</f>
        <v>Angie Johana Torres Herrera</v>
      </c>
      <c r="F15" s="58">
        <f>USUARIOS!F14</f>
        <v>0</v>
      </c>
      <c r="G15" s="56" t="str">
        <f>USUARIOS!G14</f>
        <v>DESACTUALIZADO</v>
      </c>
    </row>
    <row r="16" spans="1:88" x14ac:dyDescent="0.25">
      <c r="A16" s="56" t="str">
        <f t="shared" si="0"/>
        <v>AGENCIA DE DESARROLLO RURAL-ADR</v>
      </c>
      <c r="B16" s="56" t="s">
        <v>3</v>
      </c>
      <c r="C16" s="56" t="str">
        <f>USUARIOS!C15</f>
        <v>Si</v>
      </c>
      <c r="D16" s="58">
        <f>USUARIOS!D15</f>
        <v>44588</v>
      </c>
      <c r="E16" s="56" t="str">
        <f>USUARIOS!E15</f>
        <v>Wilson Giovanny Patiño Suárez</v>
      </c>
      <c r="F16" s="58">
        <f>USUARIOS!F15</f>
        <v>44778</v>
      </c>
      <c r="G16" s="56" t="str">
        <f>USUARIOS!G15</f>
        <v/>
      </c>
    </row>
    <row r="17" spans="1:7" x14ac:dyDescent="0.25">
      <c r="A17" s="56" t="str">
        <f t="shared" si="0"/>
        <v>AGENCIA DE DESARROLLO RURAL-ADR</v>
      </c>
      <c r="B17" s="56" t="s">
        <v>4</v>
      </c>
      <c r="C17" s="56" t="str">
        <f>USUARIOS!C16</f>
        <v>Si</v>
      </c>
      <c r="D17" s="58">
        <f>USUARIOS!D16</f>
        <v>45016</v>
      </c>
      <c r="E17" s="56" t="str">
        <f>USUARIOS!E16</f>
        <v>Jackson Sadith Martínez Lozano</v>
      </c>
      <c r="F17" s="58">
        <f>USUARIOS!F16</f>
        <v>45097</v>
      </c>
      <c r="G17" s="56" t="str">
        <f>USUARIOS!G16</f>
        <v/>
      </c>
    </row>
    <row r="18" spans="1:7" x14ac:dyDescent="0.25">
      <c r="A18" s="56" t="str">
        <f t="shared" si="0"/>
        <v>AGENCIA DE DESARROLLO RURAL-ADR</v>
      </c>
      <c r="B18" s="56" t="s">
        <v>5</v>
      </c>
      <c r="C18" s="56" t="str">
        <f>USUARIOS!C17</f>
        <v>Si</v>
      </c>
      <c r="D18" s="58">
        <f>USUARIOS!D17</f>
        <v>43899</v>
      </c>
      <c r="E18" s="56" t="str">
        <f>USUARIOS!E17</f>
        <v>Rosa Estela Padrón Barreto</v>
      </c>
      <c r="F18" s="58">
        <f>USUARIOS!F17</f>
        <v>45085</v>
      </c>
      <c r="G18" s="56" t="str">
        <f>USUARIOS!G17</f>
        <v/>
      </c>
    </row>
  </sheetData>
  <sheetProtection algorithmName="SHA-512" hashValue="HNW1bqZ7d40ehpK4wSgZhYRloudNqOucxK/pAli2Z7l6L9Y3IF/k2zdfOFpKp8+PVND1yjCA9soI8QI/osU1sw==" saltValue="FjaGv+oshQTkQuzR4NwJPg==" spinCount="100000" sheet="1" objects="1" scenarios="1"/>
  <phoneticPr fontId="18"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5:T20"/>
  <sheetViews>
    <sheetView zoomScale="89" zoomScaleNormal="89" workbookViewId="0">
      <selection activeCell="F29" sqref="F2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4"/>
    <col min="10" max="10" width="11.85546875" style="34" bestFit="1" customWidth="1"/>
    <col min="11" max="19" width="11.42578125" style="1"/>
    <col min="20" max="20" width="0" style="1" hidden="1" customWidth="1"/>
    <col min="21" max="16384" width="11.42578125" style="1"/>
  </cols>
  <sheetData>
    <row r="5" spans="2:20" ht="15.75" thickBot="1" x14ac:dyDescent="0.3"/>
    <row r="6" spans="2:20" x14ac:dyDescent="0.25">
      <c r="B6" s="10"/>
      <c r="C6" s="11"/>
      <c r="D6" s="11"/>
      <c r="E6" s="11"/>
      <c r="F6" s="11"/>
      <c r="G6" s="12"/>
    </row>
    <row r="7" spans="2:20" ht="21" x14ac:dyDescent="0.35">
      <c r="B7" s="93" t="s">
        <v>100</v>
      </c>
      <c r="C7" s="94"/>
      <c r="D7" s="94"/>
      <c r="E7" s="94"/>
      <c r="F7" s="94"/>
      <c r="G7" s="95"/>
      <c r="T7" s="1" t="s">
        <v>12</v>
      </c>
    </row>
    <row r="8" spans="2:20" ht="15.75" thickBot="1" x14ac:dyDescent="0.3">
      <c r="B8" s="13"/>
      <c r="D8" s="101" t="s">
        <v>136</v>
      </c>
      <c r="E8" s="101"/>
      <c r="G8" s="14"/>
      <c r="T8" s="1" t="s">
        <v>13</v>
      </c>
    </row>
    <row r="9" spans="2:20" ht="15.75" thickBot="1" x14ac:dyDescent="0.3">
      <c r="B9" s="99" t="s">
        <v>158</v>
      </c>
      <c r="C9" s="100"/>
      <c r="D9" s="86">
        <v>45322</v>
      </c>
      <c r="G9" s="14"/>
      <c r="T9" s="1" t="s">
        <v>14</v>
      </c>
    </row>
    <row r="10" spans="2:20" ht="15.75" thickBot="1" x14ac:dyDescent="0.3">
      <c r="B10" s="13" t="s">
        <v>138</v>
      </c>
      <c r="G10" s="54">
        <v>43545</v>
      </c>
    </row>
    <row r="11" spans="2:20" x14ac:dyDescent="0.25">
      <c r="B11" s="78" t="s">
        <v>15</v>
      </c>
      <c r="C11" s="79" t="s">
        <v>16</v>
      </c>
      <c r="D11" s="80" t="s">
        <v>6</v>
      </c>
      <c r="E11" s="79" t="s">
        <v>7</v>
      </c>
      <c r="F11" s="79" t="s">
        <v>17</v>
      </c>
      <c r="G11" s="81" t="s">
        <v>73</v>
      </c>
    </row>
    <row r="12" spans="2:20" x14ac:dyDescent="0.25">
      <c r="B12" s="19" t="s">
        <v>0</v>
      </c>
      <c r="C12" s="64" t="s">
        <v>12</v>
      </c>
      <c r="D12" s="65">
        <v>45232</v>
      </c>
      <c r="E12" s="64" t="s">
        <v>644</v>
      </c>
      <c r="F12" s="65"/>
      <c r="G12" s="66" t="str">
        <f t="shared" ref="G12:G17" si="0">+IF(C12="Si",IF(F12&lt;$G$10,"DESACTUALIZADO",""),"")</f>
        <v>DESACTUALIZADO</v>
      </c>
      <c r="H12" s="34">
        <f t="shared" ref="H12:H17" si="1">+IF(C12="N/A",1,0)</f>
        <v>0</v>
      </c>
      <c r="I12" s="34">
        <f t="shared" ref="I12:I17" si="2">+IF(C12="Si",1,0)</f>
        <v>1</v>
      </c>
      <c r="J12" s="34">
        <f t="shared" ref="J12:J17" si="3">+IF(C12="No",1,0)</f>
        <v>0</v>
      </c>
    </row>
    <row r="13" spans="2:20" x14ac:dyDescent="0.25">
      <c r="B13" s="19" t="s">
        <v>1</v>
      </c>
      <c r="C13" s="64" t="s">
        <v>12</v>
      </c>
      <c r="D13" s="65">
        <v>45273</v>
      </c>
      <c r="E13" s="64" t="s">
        <v>639</v>
      </c>
      <c r="F13" s="65"/>
      <c r="G13" s="66" t="str">
        <f t="shared" si="0"/>
        <v>DESACTUALIZADO</v>
      </c>
      <c r="H13" s="34">
        <f t="shared" si="1"/>
        <v>0</v>
      </c>
      <c r="I13" s="34">
        <f t="shared" si="2"/>
        <v>1</v>
      </c>
      <c r="J13" s="34">
        <f t="shared" si="3"/>
        <v>0</v>
      </c>
    </row>
    <row r="14" spans="2:20" x14ac:dyDescent="0.25">
      <c r="B14" s="19" t="s">
        <v>2</v>
      </c>
      <c r="C14" s="64" t="s">
        <v>12</v>
      </c>
      <c r="D14" s="65">
        <v>45232</v>
      </c>
      <c r="E14" s="64" t="s">
        <v>643</v>
      </c>
      <c r="F14" s="65"/>
      <c r="G14" s="66" t="str">
        <f t="shared" si="0"/>
        <v>DESACTUALIZADO</v>
      </c>
      <c r="H14" s="34">
        <f t="shared" si="1"/>
        <v>0</v>
      </c>
      <c r="I14" s="34">
        <f t="shared" si="2"/>
        <v>1</v>
      </c>
      <c r="J14" s="34">
        <f t="shared" si="3"/>
        <v>0</v>
      </c>
      <c r="T14" s="38">
        <v>43545</v>
      </c>
    </row>
    <row r="15" spans="2:20" x14ac:dyDescent="0.25">
      <c r="B15" s="19" t="s">
        <v>3</v>
      </c>
      <c r="C15" s="64" t="s">
        <v>12</v>
      </c>
      <c r="D15" s="65">
        <v>44588</v>
      </c>
      <c r="E15" s="64" t="s">
        <v>642</v>
      </c>
      <c r="F15" s="65">
        <v>44778</v>
      </c>
      <c r="G15" s="66" t="str">
        <f t="shared" si="0"/>
        <v/>
      </c>
      <c r="H15" s="34">
        <f t="shared" si="1"/>
        <v>0</v>
      </c>
      <c r="I15" s="34">
        <f t="shared" si="2"/>
        <v>1</v>
      </c>
      <c r="J15" s="34">
        <f t="shared" si="3"/>
        <v>0</v>
      </c>
    </row>
    <row r="16" spans="2:20" x14ac:dyDescent="0.25">
      <c r="B16" s="19" t="s">
        <v>4</v>
      </c>
      <c r="C16" s="64" t="s">
        <v>12</v>
      </c>
      <c r="D16" s="65">
        <v>45016</v>
      </c>
      <c r="E16" s="64" t="s">
        <v>641</v>
      </c>
      <c r="F16" s="65">
        <v>45097</v>
      </c>
      <c r="G16" s="66" t="str">
        <f t="shared" si="0"/>
        <v/>
      </c>
      <c r="H16" s="34">
        <f t="shared" si="1"/>
        <v>0</v>
      </c>
      <c r="I16" s="34">
        <f t="shared" si="2"/>
        <v>1</v>
      </c>
      <c r="J16" s="34">
        <f t="shared" si="3"/>
        <v>0</v>
      </c>
    </row>
    <row r="17" spans="2:10" ht="15.75" thickBot="1" x14ac:dyDescent="0.3">
      <c r="B17" s="82" t="s">
        <v>5</v>
      </c>
      <c r="C17" s="83" t="s">
        <v>12</v>
      </c>
      <c r="D17" s="84">
        <v>43899</v>
      </c>
      <c r="E17" s="83" t="s">
        <v>640</v>
      </c>
      <c r="F17" s="84">
        <v>45085</v>
      </c>
      <c r="G17" s="85" t="str">
        <f t="shared" si="0"/>
        <v/>
      </c>
      <c r="H17" s="34">
        <f t="shared" si="1"/>
        <v>0</v>
      </c>
      <c r="I17" s="34">
        <f t="shared" si="2"/>
        <v>1</v>
      </c>
      <c r="J17" s="34">
        <f t="shared" si="3"/>
        <v>0</v>
      </c>
    </row>
    <row r="18" spans="2:10" ht="15.75" thickBot="1" x14ac:dyDescent="0.3">
      <c r="B18" s="13"/>
      <c r="G18" s="14"/>
    </row>
    <row r="19" spans="2:10" ht="94.5" customHeight="1" thickBot="1" x14ac:dyDescent="0.3">
      <c r="B19" s="77" t="s">
        <v>86</v>
      </c>
      <c r="C19" s="96" t="s">
        <v>647</v>
      </c>
      <c r="D19" s="97"/>
      <c r="E19" s="97"/>
      <c r="F19" s="97"/>
      <c r="G19" s="98"/>
    </row>
    <row r="20" spans="2:10" ht="15.75" thickBot="1" x14ac:dyDescent="0.3">
      <c r="B20" s="75" t="s">
        <v>165</v>
      </c>
      <c r="C20" s="76" t="s">
        <v>12</v>
      </c>
      <c r="D20"/>
      <c r="E20"/>
      <c r="F20"/>
      <c r="G20"/>
    </row>
  </sheetData>
  <sheetProtection algorithmName="SHA-512" hashValue="hz3gPnzfs5TYWvFNRUIId97jBnEQmNCKlM/BOZZPVaxo2OHAKUfr+eyJbpdQXYb1G9R0FD/QNOjBu4BTYHzkJw==" saltValue="NEf2VSoJ3KggeD/JO4Pmzw==" spinCount="100000" sheet="1" objects="1" scenarios="1"/>
  <dataConsolidate/>
  <mergeCells count="4">
    <mergeCell ref="B7:G7"/>
    <mergeCell ref="C19:G19"/>
    <mergeCell ref="B9:C9"/>
    <mergeCell ref="D8:E8"/>
  </mergeCells>
  <conditionalFormatting sqref="C12:C17">
    <cfRule type="containsText" dxfId="55" priority="29" operator="containsText" text="N/A">
      <formula>NOT(ISERROR(SEARCH("N/A",C12)))</formula>
    </cfRule>
  </conditionalFormatting>
  <conditionalFormatting sqref="C19:C20">
    <cfRule type="containsBlanks" dxfId="54" priority="7">
      <formula>LEN(TRIM(C19))=0</formula>
    </cfRule>
  </conditionalFormatting>
  <conditionalFormatting sqref="C20">
    <cfRule type="containsText" dxfId="53" priority="6" operator="containsText" text="N/A">
      <formula>NOT(ISERROR(SEARCH("N/A",C20)))</formula>
    </cfRule>
  </conditionalFormatting>
  <conditionalFormatting sqref="C12:F17">
    <cfRule type="containsBlanks" dxfId="52" priority="31">
      <formula>LEN(TRIM(C12))=0</formula>
    </cfRule>
  </conditionalFormatting>
  <conditionalFormatting sqref="D9">
    <cfRule type="containsBlanks" dxfId="51" priority="36">
      <formula>LEN(TRIM(D9))=0</formula>
    </cfRule>
  </conditionalFormatting>
  <conditionalFormatting sqref="D12:F12 D13:D17">
    <cfRule type="expression" dxfId="50" priority="25">
      <formula>OR($C$12="No",$C$12="N/A")</formula>
    </cfRule>
  </conditionalFormatting>
  <conditionalFormatting sqref="D13:F13">
    <cfRule type="expression" dxfId="49" priority="22">
      <formula>OR($C$13="No",$C$13="N/A")</formula>
    </cfRule>
  </conditionalFormatting>
  <conditionalFormatting sqref="D14:F14">
    <cfRule type="expression" dxfId="48" priority="24">
      <formula>OR($C$14="No",$C$14="N/A")</formula>
    </cfRule>
  </conditionalFormatting>
  <conditionalFormatting sqref="D15:F15">
    <cfRule type="expression" dxfId="47" priority="20">
      <formula>OR($C$15="No",$C$15="N/A")</formula>
    </cfRule>
  </conditionalFormatting>
  <conditionalFormatting sqref="D16:F16">
    <cfRule type="expression" dxfId="46" priority="19">
      <formula>OR($C$16="No",$C$16="N/A")</formula>
    </cfRule>
  </conditionalFormatting>
  <conditionalFormatting sqref="D17:F17">
    <cfRule type="expression" dxfId="45" priority="18">
      <formula>OR($C$17="No",$C$17="N/A")</formula>
    </cfRule>
  </conditionalFormatting>
  <conditionalFormatting sqref="F13:F17">
    <cfRule type="expression" dxfId="44" priority="8">
      <formula>OR($C$12="No",$C$12="N/A")</formula>
    </cfRule>
  </conditionalFormatting>
  <conditionalFormatting sqref="F14">
    <cfRule type="expression" dxfId="43" priority="1">
      <formula>OR($C$12="No",$C$12="N/A")</formula>
    </cfRule>
  </conditionalFormatting>
  <dataValidations xWindow="1152" yWindow="872" count="8">
    <dataValidation type="date" showInputMessage="1" showErrorMessage="1" promptTitle="Fecha de Generacion del Reporte" prompt="Indique la fecha en que genera o elabora este reporte de Usuarios Activos  No Abogados. Puede ser la fecha de descarga de la Informacion." sqref="D9">
      <formula1>45291</formula1>
      <formula2>45366</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formula1>$T$7:$T$9</formula1>
    </dataValidation>
    <dataValidation showInputMessage="1" showErrorMessage="1" sqref="E12 E14:E17"/>
    <dataValidation showInputMessage="1" showErrorMessage="1" errorTitle="Fecha invalida" error="La fecha debe estar entre el 01/01/2011 y el 31/03/2022" sqref="E13"/>
    <dataValidation type="date" showInputMessage="1" showErrorMessage="1" errorTitle="Fecha invalida" error="La fecha debe estar entre el 01/01/2011 y el 30/06/2023" promptTitle="Fecha de Creación del Rol" prompt="Indique la ultima fecha de Creación del Rol en Ekogui que se encuentra en estado Activo en el formato &quot;DD/MM/AAAA&quot;" sqref="D12:D17">
      <formula1>40544</formula1>
      <formula2>45291</formula2>
    </dataValidation>
    <dataValidation type="date" showInputMessage="1" showErrorMessage="1" errorTitle="Fecha invalida" error="La fecha debe estar entre el 01/01/2011 y el 15/09/2023" promptTitle="Fecha de Creación del Rol" prompt="Indique la ultima fecha de Creación del Rol en Ekogui que se encuentra en estado Activo en el formato &quot;DD/MM/AAAA&quot;" sqref="F12:F17">
      <formula1>40544</formula1>
      <formula2>45366</formula2>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9:G19"/>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C20">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W27"/>
  <sheetViews>
    <sheetView showGridLines="0" zoomScale="70" zoomScaleNormal="70" workbookViewId="0">
      <selection activeCell="E42" sqref="E42"/>
    </sheetView>
  </sheetViews>
  <sheetFormatPr baseColWidth="10" defaultRowHeight="15" x14ac:dyDescent="0.25"/>
  <cols>
    <col min="1" max="1" width="3.85546875" style="1" customWidth="1"/>
    <col min="2" max="2" width="11.42578125" style="1"/>
    <col min="3" max="3" width="61.140625" style="1" customWidth="1"/>
    <col min="4" max="4" width="20.85546875" style="1" customWidth="1"/>
    <col min="5" max="5" width="15" style="1" customWidth="1"/>
    <col min="6" max="6" width="12" style="1" customWidth="1"/>
    <col min="7" max="7" width="48" style="1" customWidth="1"/>
    <col min="8" max="8" width="25.42578125" style="1" customWidth="1"/>
    <col min="9" max="9" width="12.5703125" style="1" customWidth="1"/>
    <col min="10" max="19" width="11.42578125" style="1"/>
    <col min="20" max="23" width="0" style="1" hidden="1" customWidth="1"/>
    <col min="24" max="16384" width="11.42578125" style="1"/>
  </cols>
  <sheetData>
    <row r="1" spans="2:23" ht="15.75" thickBot="1" x14ac:dyDescent="0.3"/>
    <row r="2" spans="2:23" x14ac:dyDescent="0.25">
      <c r="B2" s="10"/>
      <c r="C2" s="11"/>
      <c r="D2" s="11"/>
      <c r="E2" s="11"/>
      <c r="F2" s="11"/>
      <c r="G2" s="11"/>
      <c r="H2" s="11"/>
      <c r="I2" s="12"/>
    </row>
    <row r="3" spans="2:23" x14ac:dyDescent="0.25">
      <c r="B3" s="13"/>
      <c r="I3" s="14"/>
      <c r="W3" s="23">
        <f>+IF(D12&lt;=10,D12,IF(ROUNDDOWN(D12*10%,0)&lt;10,10,ROUNDDOWN(D12*10%,0)))</f>
        <v>2</v>
      </c>
    </row>
    <row r="4" spans="2:23" x14ac:dyDescent="0.25">
      <c r="B4" s="13"/>
      <c r="I4" s="14"/>
    </row>
    <row r="5" spans="2:23" x14ac:dyDescent="0.25">
      <c r="B5" s="13"/>
      <c r="D5" s="1" t="s">
        <v>136</v>
      </c>
      <c r="I5" s="14"/>
    </row>
    <row r="6" spans="2:23" ht="15" customHeight="1" x14ac:dyDescent="0.25">
      <c r="B6" s="13"/>
      <c r="H6" s="24"/>
      <c r="I6" s="25"/>
    </row>
    <row r="7" spans="2:23" ht="17.25" customHeight="1" x14ac:dyDescent="0.35">
      <c r="B7" s="13"/>
      <c r="C7" s="18" t="s">
        <v>158</v>
      </c>
      <c r="D7" s="65">
        <v>45322</v>
      </c>
      <c r="E7"/>
      <c r="F7" s="22"/>
      <c r="G7" s="102" t="str">
        <f>"Seleccione una muestra de "&amp;W3&amp;" abogados activos y complete la siguiente tabla"</f>
        <v>Seleccione una muestra de 2 abogados activos y complete la siguiente tabla</v>
      </c>
      <c r="H7" s="103"/>
      <c r="I7" s="25"/>
      <c r="T7" s="1" t="s">
        <v>12</v>
      </c>
    </row>
    <row r="8" spans="2:23" x14ac:dyDescent="0.25">
      <c r="B8" s="13"/>
      <c r="G8" s="104"/>
      <c r="H8" s="105"/>
      <c r="I8" s="14"/>
      <c r="T8" s="1" t="s">
        <v>13</v>
      </c>
    </row>
    <row r="9" spans="2:23" ht="23.25" x14ac:dyDescent="0.25">
      <c r="B9" s="13"/>
      <c r="C9" s="26" t="s">
        <v>166</v>
      </c>
      <c r="F9"/>
      <c r="G9" s="21" t="s">
        <v>89</v>
      </c>
      <c r="H9" s="21" t="s">
        <v>19</v>
      </c>
      <c r="I9" s="14"/>
      <c r="T9" s="1" t="s">
        <v>14</v>
      </c>
    </row>
    <row r="10" spans="2:23" x14ac:dyDescent="0.25">
      <c r="B10" s="13"/>
      <c r="C10" s="20" t="s">
        <v>167</v>
      </c>
      <c r="D10" s="20" t="s">
        <v>23</v>
      </c>
      <c r="E10"/>
      <c r="F10"/>
      <c r="G10" s="18" t="s">
        <v>162</v>
      </c>
      <c r="H10" s="64">
        <v>2</v>
      </c>
      <c r="I10" s="14"/>
    </row>
    <row r="11" spans="2:23" x14ac:dyDescent="0.25">
      <c r="B11" s="13"/>
      <c r="C11" s="18" t="s">
        <v>141</v>
      </c>
      <c r="D11" s="64">
        <v>2</v>
      </c>
      <c r="E11"/>
      <c r="F11"/>
      <c r="G11" s="18" t="s">
        <v>87</v>
      </c>
      <c r="H11" s="64">
        <v>2</v>
      </c>
      <c r="I11" s="14"/>
    </row>
    <row r="12" spans="2:23" x14ac:dyDescent="0.25">
      <c r="B12" s="13"/>
      <c r="C12" s="18" t="s">
        <v>22</v>
      </c>
      <c r="D12" s="64">
        <v>2</v>
      </c>
      <c r="E12"/>
      <c r="F12"/>
      <c r="G12" s="18" t="s">
        <v>88</v>
      </c>
      <c r="H12" s="64">
        <v>2</v>
      </c>
      <c r="I12" s="14"/>
    </row>
    <row r="13" spans="2:23" x14ac:dyDescent="0.25">
      <c r="B13" s="13"/>
      <c r="C13" s="18" t="s">
        <v>26</v>
      </c>
      <c r="D13" s="64">
        <v>2</v>
      </c>
      <c r="E13"/>
      <c r="F13"/>
      <c r="G13" s="41" t="s">
        <v>94</v>
      </c>
      <c r="H13" s="40"/>
      <c r="I13" s="14"/>
    </row>
    <row r="14" spans="2:23" x14ac:dyDescent="0.25">
      <c r="B14" s="13"/>
      <c r="F14"/>
      <c r="G14" s="42" t="s">
        <v>95</v>
      </c>
      <c r="H14" s="43"/>
      <c r="I14" s="14"/>
      <c r="T14" s="38">
        <v>43545</v>
      </c>
    </row>
    <row r="15" spans="2:23" x14ac:dyDescent="0.25">
      <c r="B15" s="13"/>
      <c r="F15"/>
      <c r="I15" s="14"/>
    </row>
    <row r="16" spans="2:23" x14ac:dyDescent="0.25">
      <c r="B16" s="13"/>
      <c r="C16" s="20" t="s">
        <v>24</v>
      </c>
      <c r="D16" s="20" t="s">
        <v>23</v>
      </c>
      <c r="E16"/>
      <c r="F16"/>
      <c r="G16" s="21" t="s">
        <v>98</v>
      </c>
      <c r="H16" s="21" t="s">
        <v>19</v>
      </c>
      <c r="I16" s="14"/>
    </row>
    <row r="17" spans="2:9" x14ac:dyDescent="0.25">
      <c r="B17" s="13"/>
      <c r="C17" s="18" t="s">
        <v>168</v>
      </c>
      <c r="D17" s="64">
        <v>0</v>
      </c>
      <c r="E17"/>
      <c r="F17"/>
      <c r="G17" s="18" t="s">
        <v>637</v>
      </c>
      <c r="H17" s="64">
        <v>2</v>
      </c>
      <c r="I17" s="14"/>
    </row>
    <row r="18" spans="2:9" x14ac:dyDescent="0.25">
      <c r="B18" s="13"/>
      <c r="C18" s="18" t="s">
        <v>169</v>
      </c>
      <c r="D18" s="64">
        <v>0</v>
      </c>
      <c r="E18"/>
      <c r="F18"/>
      <c r="G18" s="35" t="s">
        <v>638</v>
      </c>
      <c r="H18" s="64"/>
      <c r="I18" s="14"/>
    </row>
    <row r="19" spans="2:9" x14ac:dyDescent="0.25">
      <c r="B19" s="13"/>
      <c r="C19" s="46"/>
      <c r="F19"/>
      <c r="G19" s="18" t="s">
        <v>91</v>
      </c>
      <c r="H19" s="64"/>
      <c r="I19" s="14"/>
    </row>
    <row r="20" spans="2:9" x14ac:dyDescent="0.25">
      <c r="B20" s="13"/>
      <c r="C20" s="46"/>
      <c r="F20"/>
      <c r="G20" s="18" t="s">
        <v>25</v>
      </c>
      <c r="H20" s="64"/>
      <c r="I20" s="14"/>
    </row>
    <row r="21" spans="2:9" x14ac:dyDescent="0.25">
      <c r="B21" s="13"/>
      <c r="C21" s="46" t="s">
        <v>90</v>
      </c>
      <c r="F21"/>
      <c r="G21"/>
      <c r="H21"/>
      <c r="I21" s="14"/>
    </row>
    <row r="22" spans="2:9" x14ac:dyDescent="0.25">
      <c r="B22" s="13"/>
      <c r="C22" s="106"/>
      <c r="D22" s="107"/>
      <c r="E22" s="107"/>
      <c r="F22" s="107"/>
      <c r="G22" s="107"/>
      <c r="H22" s="108"/>
      <c r="I22" s="14"/>
    </row>
    <row r="23" spans="2:9" x14ac:dyDescent="0.25">
      <c r="B23" s="13"/>
      <c r="C23" s="109"/>
      <c r="D23" s="110"/>
      <c r="E23" s="110"/>
      <c r="F23" s="110"/>
      <c r="G23" s="110"/>
      <c r="H23" s="111"/>
      <c r="I23" s="14"/>
    </row>
    <row r="24" spans="2:9" x14ac:dyDescent="0.25">
      <c r="B24" s="13"/>
      <c r="C24" s="109"/>
      <c r="D24" s="110"/>
      <c r="E24" s="110"/>
      <c r="F24" s="110"/>
      <c r="G24" s="110"/>
      <c r="H24" s="111"/>
      <c r="I24" s="14"/>
    </row>
    <row r="25" spans="2:9" ht="15.75" thickBot="1" x14ac:dyDescent="0.3">
      <c r="B25" s="13"/>
      <c r="C25" s="112"/>
      <c r="D25" s="113"/>
      <c r="E25" s="113"/>
      <c r="F25" s="113"/>
      <c r="G25" s="113"/>
      <c r="H25" s="114"/>
      <c r="I25" s="14"/>
    </row>
    <row r="26" spans="2:9" ht="15.75" thickBot="1" x14ac:dyDescent="0.3">
      <c r="B26" s="13"/>
      <c r="C26" s="75" t="s">
        <v>165</v>
      </c>
      <c r="D26" s="76" t="s">
        <v>14</v>
      </c>
      <c r="E26"/>
      <c r="F26"/>
      <c r="G26"/>
      <c r="H26"/>
      <c r="I26" s="14"/>
    </row>
    <row r="27" spans="2:9" ht="15.75" thickBot="1" x14ac:dyDescent="0.3">
      <c r="B27" s="15"/>
      <c r="C27" s="16"/>
      <c r="D27" s="16"/>
      <c r="E27" s="16"/>
      <c r="F27" s="16"/>
      <c r="G27" s="16"/>
      <c r="H27" s="16"/>
      <c r="I27" s="17"/>
    </row>
  </sheetData>
  <sheetProtection algorithmName="SHA-512" hashValue="TClMRJLjNzRUXz20ht9SwM8qYMaksoG3jXrCvrIpdqRmArT3wBYcxjom1W0gHUAckZsfxDX0D4TTXL2aY6kdMg==" saltValue="J7gi9vCkbzQRFxzLlUo6RQ==" spinCount="100000" sheet="1" objects="1" scenarios="1"/>
  <mergeCells count="2">
    <mergeCell ref="G7:H8"/>
    <mergeCell ref="C22:H25"/>
  </mergeCells>
  <conditionalFormatting sqref="C22">
    <cfRule type="containsBlanks" dxfId="42" priority="33">
      <formula>LEN(TRIM(C22))=0</formula>
    </cfRule>
  </conditionalFormatting>
  <conditionalFormatting sqref="D7">
    <cfRule type="containsBlanks" dxfId="41" priority="25">
      <formula>LEN(TRIM(D7))=0</formula>
    </cfRule>
  </conditionalFormatting>
  <conditionalFormatting sqref="D11:D13">
    <cfRule type="containsBlanks" dxfId="40" priority="37">
      <formula>LEN(TRIM(D11))=0</formula>
    </cfRule>
  </conditionalFormatting>
  <conditionalFormatting sqref="D17:D18">
    <cfRule type="containsBlanks" dxfId="39" priority="29">
      <formula>LEN(TRIM(D17))=0</formula>
    </cfRule>
  </conditionalFormatting>
  <conditionalFormatting sqref="D26">
    <cfRule type="containsText" dxfId="38" priority="5" operator="containsText" text="N/A">
      <formula>NOT(ISERROR(SEARCH("N/A",D26)))</formula>
    </cfRule>
    <cfRule type="containsBlanks" dxfId="37" priority="6">
      <formula>LEN(TRIM(D26))=0</formula>
    </cfRule>
  </conditionalFormatting>
  <conditionalFormatting sqref="H10:H12">
    <cfRule type="containsBlanks" dxfId="36" priority="28">
      <formula>LEN(TRIM(H10))=0</formula>
    </cfRule>
  </conditionalFormatting>
  <conditionalFormatting sqref="H17:H20">
    <cfRule type="containsBlanks" dxfId="35" priority="27">
      <formula>LEN(TRIM(H17))=0</formula>
    </cfRule>
  </conditionalFormatting>
  <dataValidations xWindow="557" yWindow="514" count="5">
    <dataValidation type="whole" operator="greaterThanOrEqual" showInputMessage="1" showErrorMessage="1" errorTitle="Numero Invalido" promptTitle="Ingrese la cantidad Solicitada" prompt="Ingrese la cantidad Solicitada" sqref="H17:H20 H10:H12 D17:E18 D11:E13">
      <formula1>0</formula1>
    </dataValidation>
    <dataValidation type="date" showInputMessage="1" showErrorMessage="1" errorTitle="FECHA INVALIDA" promptTitle="Fecha de Generacion del Reporte " prompt="Diligenciar la fecha de Generacion de este Reporte de Usuarios Abogados Formato (DD/MM/AAAA)" sqref="E7">
      <formula1>45107</formula1>
      <formula2>45184</formula2>
    </dataValidation>
    <dataValidation type="date" showInputMessage="1" showErrorMessage="1" errorTitle="FECHA INVALIDA" promptTitle="Fecha de Generacion del Reporte " prompt="Diligenciar la fecha de Generacion de este Reporte de Usuarios Abogados Formato (DD/MM/AAAA)" sqref="D7">
      <formula1>45291</formula1>
      <formula2>45366</formula2>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26">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22:H2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W35"/>
  <sheetViews>
    <sheetView showGridLines="0" topLeftCell="A7" zoomScaleNormal="100" workbookViewId="0">
      <selection activeCell="F25" sqref="F25:H25"/>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8.28515625" style="1" customWidth="1"/>
    <col min="9" max="9" width="7.28515625" style="1" customWidth="1"/>
    <col min="10" max="18" width="11.42578125" style="1"/>
    <col min="19" max="23" width="0" style="1" hidden="1" customWidth="1"/>
    <col min="24"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3">
        <f>+IF(D17&lt;=10,D17,IF(ROUNDDOWN(D17*10%,0)&lt;10,10,ROUNDDOWN(D17*10%,0)))</f>
        <v>3</v>
      </c>
    </row>
    <row r="4" spans="2:23" x14ac:dyDescent="0.25">
      <c r="B4" s="13"/>
      <c r="I4" s="14"/>
    </row>
    <row r="5" spans="2:23" ht="9" customHeight="1" x14ac:dyDescent="0.25">
      <c r="B5" s="13"/>
      <c r="I5" s="14"/>
    </row>
    <row r="6" spans="2:23" ht="19.5" customHeight="1" x14ac:dyDescent="0.25">
      <c r="B6" s="13"/>
      <c r="C6" s="125" t="s">
        <v>64</v>
      </c>
      <c r="D6" s="125"/>
      <c r="E6" s="125"/>
      <c r="F6" s="125"/>
      <c r="G6" s="125"/>
      <c r="H6" s="125"/>
      <c r="I6" s="25"/>
    </row>
    <row r="7" spans="2:23" x14ac:dyDescent="0.25">
      <c r="B7" s="13"/>
      <c r="E7" s="67" t="s">
        <v>136</v>
      </c>
      <c r="I7" s="14"/>
      <c r="T7" s="1" t="s">
        <v>12</v>
      </c>
    </row>
    <row r="8" spans="2:23" x14ac:dyDescent="0.25">
      <c r="B8" s="13"/>
      <c r="C8" s="20" t="s">
        <v>158</v>
      </c>
      <c r="D8" s="65">
        <v>45329</v>
      </c>
      <c r="E8"/>
      <c r="F8" s="29" t="s">
        <v>97</v>
      </c>
      <c r="G8" s="72" t="s">
        <v>18</v>
      </c>
      <c r="I8" s="14"/>
      <c r="T8" s="1" t="s">
        <v>13</v>
      </c>
    </row>
    <row r="9" spans="2:23" x14ac:dyDescent="0.25">
      <c r="B9" s="13"/>
      <c r="E9"/>
      <c r="F9" s="18" t="s">
        <v>144</v>
      </c>
      <c r="G9" s="64">
        <v>1</v>
      </c>
      <c r="I9" s="14"/>
      <c r="T9" s="1" t="s">
        <v>14</v>
      </c>
    </row>
    <row r="10" spans="2:23" x14ac:dyDescent="0.25">
      <c r="B10" s="13"/>
      <c r="C10" s="20" t="s">
        <v>604</v>
      </c>
      <c r="D10" s="20" t="s">
        <v>23</v>
      </c>
      <c r="E10"/>
      <c r="F10" s="18" t="s">
        <v>57</v>
      </c>
      <c r="G10" s="64">
        <v>4</v>
      </c>
      <c r="I10" s="14"/>
    </row>
    <row r="11" spans="2:23" x14ac:dyDescent="0.25">
      <c r="B11" s="13"/>
      <c r="C11" s="18" t="s">
        <v>142</v>
      </c>
      <c r="D11" s="64">
        <v>183</v>
      </c>
      <c r="E11"/>
      <c r="F11" s="18" t="s">
        <v>75</v>
      </c>
      <c r="G11" s="64">
        <v>4</v>
      </c>
      <c r="I11" s="14"/>
    </row>
    <row r="12" spans="2:23" x14ac:dyDescent="0.25">
      <c r="B12" s="13"/>
      <c r="C12" s="18" t="s">
        <v>28</v>
      </c>
      <c r="D12" s="64">
        <v>181</v>
      </c>
      <c r="E12"/>
      <c r="F12" s="30" t="s">
        <v>614</v>
      </c>
      <c r="I12" s="14"/>
    </row>
    <row r="13" spans="2:23" x14ac:dyDescent="0.25">
      <c r="B13" s="13"/>
      <c r="C13" s="18" t="s">
        <v>74</v>
      </c>
      <c r="D13" s="64">
        <v>0</v>
      </c>
      <c r="E13"/>
      <c r="F13" s="30" t="s">
        <v>76</v>
      </c>
      <c r="I13" s="14"/>
    </row>
    <row r="14" spans="2:23" x14ac:dyDescent="0.25">
      <c r="B14" s="13"/>
      <c r="C14" s="30" t="s">
        <v>605</v>
      </c>
      <c r="E14"/>
      <c r="F14" s="21" t="s">
        <v>32</v>
      </c>
      <c r="G14" s="20" t="s">
        <v>23</v>
      </c>
      <c r="I14" s="14"/>
      <c r="T14" s="38">
        <v>43545</v>
      </c>
    </row>
    <row r="15" spans="2:23" x14ac:dyDescent="0.25">
      <c r="B15" s="13"/>
      <c r="C15" s="20" t="s">
        <v>606</v>
      </c>
      <c r="D15" s="20" t="s">
        <v>23</v>
      </c>
      <c r="E15"/>
      <c r="F15" s="18" t="s">
        <v>611</v>
      </c>
      <c r="G15" s="64">
        <v>172</v>
      </c>
      <c r="I15" s="14"/>
    </row>
    <row r="16" spans="2:23" x14ac:dyDescent="0.25">
      <c r="B16" s="13"/>
      <c r="C16" s="18" t="s">
        <v>607</v>
      </c>
      <c r="D16" s="64">
        <v>5</v>
      </c>
      <c r="E16"/>
      <c r="F16" s="18" t="s">
        <v>612</v>
      </c>
      <c r="G16" s="64">
        <v>169</v>
      </c>
      <c r="I16" s="14"/>
    </row>
    <row r="17" spans="2:9" x14ac:dyDescent="0.25">
      <c r="B17" s="13"/>
      <c r="C17" s="18" t="s">
        <v>608</v>
      </c>
      <c r="D17" s="64">
        <v>3</v>
      </c>
      <c r="E17"/>
      <c r="F17" s="18" t="s">
        <v>613</v>
      </c>
      <c r="G17" s="64">
        <v>1</v>
      </c>
      <c r="I17" s="14"/>
    </row>
    <row r="18" spans="2:9" x14ac:dyDescent="0.25">
      <c r="B18" s="13"/>
      <c r="C18" s="30" t="s">
        <v>159</v>
      </c>
      <c r="E18"/>
      <c r="F18" s="18" t="s">
        <v>145</v>
      </c>
      <c r="G18" s="64">
        <v>2</v>
      </c>
      <c r="I18" s="14"/>
    </row>
    <row r="19" spans="2:9" x14ac:dyDescent="0.25">
      <c r="B19" s="13"/>
      <c r="E19"/>
      <c r="I19" s="14"/>
    </row>
    <row r="20" spans="2:9" ht="45" customHeight="1" x14ac:dyDescent="0.25">
      <c r="B20" s="13"/>
      <c r="C20" s="39" t="s">
        <v>31</v>
      </c>
      <c r="D20" s="39" t="s">
        <v>23</v>
      </c>
      <c r="E20"/>
      <c r="F20" s="31" t="s">
        <v>96</v>
      </c>
      <c r="G20" s="39" t="s">
        <v>137</v>
      </c>
      <c r="H20" s="32" t="s">
        <v>163</v>
      </c>
      <c r="I20" s="14"/>
    </row>
    <row r="21" spans="2:9" x14ac:dyDescent="0.25">
      <c r="B21" s="13"/>
      <c r="C21" s="48" t="s">
        <v>609</v>
      </c>
      <c r="D21" s="64">
        <v>90</v>
      </c>
      <c r="E21"/>
      <c r="F21" s="18" t="s">
        <v>60</v>
      </c>
      <c r="G21" s="64">
        <v>18</v>
      </c>
      <c r="H21" s="64">
        <v>8</v>
      </c>
      <c r="I21" s="14"/>
    </row>
    <row r="22" spans="2:9" ht="15" customHeight="1" x14ac:dyDescent="0.25">
      <c r="B22" s="13"/>
      <c r="C22" s="48" t="s">
        <v>143</v>
      </c>
      <c r="D22" s="64">
        <v>51</v>
      </c>
      <c r="E22"/>
      <c r="F22" s="18" t="s">
        <v>61</v>
      </c>
      <c r="G22" s="64">
        <v>53</v>
      </c>
      <c r="H22" s="64">
        <v>52</v>
      </c>
      <c r="I22" s="14"/>
    </row>
    <row r="23" spans="2:9" x14ac:dyDescent="0.25">
      <c r="B23" s="13"/>
      <c r="C23" s="73" t="s">
        <v>636</v>
      </c>
      <c r="D23" s="53"/>
      <c r="E23"/>
      <c r="F23" s="18" t="s">
        <v>62</v>
      </c>
      <c r="G23" s="64">
        <v>52</v>
      </c>
      <c r="H23" s="64">
        <v>52</v>
      </c>
      <c r="I23" s="14"/>
    </row>
    <row r="24" spans="2:9" x14ac:dyDescent="0.25">
      <c r="B24" s="13"/>
      <c r="E24"/>
      <c r="F24" s="18" t="s">
        <v>63</v>
      </c>
      <c r="G24" s="64">
        <v>46</v>
      </c>
      <c r="H24" s="64">
        <v>45</v>
      </c>
      <c r="I24" s="14"/>
    </row>
    <row r="25" spans="2:9" ht="30" customHeight="1" x14ac:dyDescent="0.25">
      <c r="B25" s="13"/>
      <c r="C25" s="55" t="str">
        <f>"Seleccione "&amp;W3&amp;" procesos teminados en el segundo semestre de 2023 y llene la siguiente tabla:"</f>
        <v>Seleccione 3 procesos teminados en el segundo semestre de 2023 y llene la siguiente tabla:</v>
      </c>
      <c r="D25" s="50"/>
      <c r="E25"/>
      <c r="F25" s="126" t="s">
        <v>610</v>
      </c>
      <c r="G25" s="126"/>
      <c r="H25" s="126"/>
      <c r="I25" s="14"/>
    </row>
    <row r="26" spans="2:9" ht="15.75" thickBot="1" x14ac:dyDescent="0.3">
      <c r="B26" s="13"/>
      <c r="C26" s="51"/>
      <c r="D26" s="52"/>
      <c r="E26"/>
      <c r="F26" s="49"/>
      <c r="I26" s="14"/>
    </row>
    <row r="27" spans="2:9" x14ac:dyDescent="0.25">
      <c r="B27" s="13"/>
      <c r="C27" s="39" t="s">
        <v>85</v>
      </c>
      <c r="D27" s="39" t="s">
        <v>23</v>
      </c>
      <c r="E27"/>
      <c r="F27" s="115" t="s">
        <v>84</v>
      </c>
      <c r="G27" s="116"/>
      <c r="H27" s="117"/>
      <c r="I27" s="14"/>
    </row>
    <row r="28" spans="2:9" x14ac:dyDescent="0.25">
      <c r="B28" s="13"/>
      <c r="C28" s="18" t="s">
        <v>77</v>
      </c>
      <c r="D28" s="64">
        <v>3</v>
      </c>
      <c r="E28"/>
      <c r="F28" s="118" t="s">
        <v>648</v>
      </c>
      <c r="G28" s="119"/>
      <c r="H28" s="120"/>
      <c r="I28" s="14"/>
    </row>
    <row r="29" spans="2:9" x14ac:dyDescent="0.25">
      <c r="B29" s="13"/>
      <c r="C29" s="18" t="s">
        <v>78</v>
      </c>
      <c r="D29" s="64">
        <v>3</v>
      </c>
      <c r="E29"/>
      <c r="F29" s="121"/>
      <c r="G29" s="119"/>
      <c r="H29" s="120"/>
      <c r="I29" s="14"/>
    </row>
    <row r="30" spans="2:9" x14ac:dyDescent="0.25">
      <c r="B30" s="13"/>
      <c r="C30" s="18" t="s">
        <v>79</v>
      </c>
      <c r="D30" s="64">
        <v>1</v>
      </c>
      <c r="E30"/>
      <c r="F30" s="121"/>
      <c r="G30" s="119"/>
      <c r="H30" s="120"/>
      <c r="I30" s="14"/>
    </row>
    <row r="31" spans="2:9" x14ac:dyDescent="0.25">
      <c r="B31" s="13"/>
      <c r="C31" s="18" t="s">
        <v>80</v>
      </c>
      <c r="D31" s="64">
        <v>0</v>
      </c>
      <c r="E31"/>
      <c r="F31" s="121"/>
      <c r="G31" s="119"/>
      <c r="H31" s="120"/>
      <c r="I31" s="14"/>
    </row>
    <row r="32" spans="2:9" x14ac:dyDescent="0.25">
      <c r="B32" s="13"/>
      <c r="C32" s="18" t="s">
        <v>81</v>
      </c>
      <c r="D32" s="64">
        <v>0</v>
      </c>
      <c r="E32"/>
      <c r="F32" s="121"/>
      <c r="G32" s="119"/>
      <c r="H32" s="120"/>
      <c r="I32" s="14"/>
    </row>
    <row r="33" spans="2:9" ht="15.75" thickBot="1" x14ac:dyDescent="0.3">
      <c r="B33" s="13"/>
      <c r="E33"/>
      <c r="F33" s="122"/>
      <c r="G33" s="123"/>
      <c r="H33" s="124"/>
      <c r="I33" s="14"/>
    </row>
    <row r="34" spans="2:9" ht="15.75" thickBot="1" x14ac:dyDescent="0.3">
      <c r="B34" s="13"/>
      <c r="F34" s="127" t="s">
        <v>165</v>
      </c>
      <c r="G34" s="128"/>
      <c r="H34" s="76" t="s">
        <v>12</v>
      </c>
      <c r="I34" s="14"/>
    </row>
    <row r="35" spans="2:9" ht="15.75" thickBot="1" x14ac:dyDescent="0.3">
      <c r="B35" s="15"/>
      <c r="C35" s="16"/>
      <c r="D35" s="16"/>
      <c r="E35" s="16"/>
      <c r="F35" s="16"/>
      <c r="G35" s="16"/>
      <c r="H35" s="16"/>
      <c r="I35" s="17"/>
    </row>
  </sheetData>
  <sheetProtection algorithmName="SHA-512" hashValue="WNUQH7WAf48adaDLNTWvk6jZfXYX8VUltkYpdA4PXFOO3HTx3hQuoB0Pj6Or4aza0TzzRKt3cAFHe83yiCaQsg==" saltValue="AvxE3psX8OIsBeZi2gwP5Q==" spinCount="100000" sheet="1" objects="1" scenarios="1"/>
  <mergeCells count="5">
    <mergeCell ref="F27:H27"/>
    <mergeCell ref="F28:H33"/>
    <mergeCell ref="C6:H6"/>
    <mergeCell ref="F25:H25"/>
    <mergeCell ref="F34:G34"/>
  </mergeCells>
  <conditionalFormatting sqref="D8">
    <cfRule type="containsBlanks" dxfId="34" priority="25">
      <formula>LEN(TRIM(D8))=0</formula>
    </cfRule>
  </conditionalFormatting>
  <conditionalFormatting sqref="D11:D13">
    <cfRule type="containsBlanks" dxfId="33" priority="23">
      <formula>LEN(TRIM(D11))=0</formula>
    </cfRule>
  </conditionalFormatting>
  <conditionalFormatting sqref="D16:D17">
    <cfRule type="containsBlanks" dxfId="32" priority="22">
      <formula>LEN(TRIM(D16))=0</formula>
    </cfRule>
  </conditionalFormatting>
  <conditionalFormatting sqref="D21:D22">
    <cfRule type="containsBlanks" dxfId="31" priority="21">
      <formula>LEN(TRIM(D21))=0</formula>
    </cfRule>
  </conditionalFormatting>
  <conditionalFormatting sqref="D28:D32">
    <cfRule type="containsBlanks" dxfId="30" priority="20">
      <formula>LEN(TRIM(D28))=0</formula>
    </cfRule>
  </conditionalFormatting>
  <conditionalFormatting sqref="F28">
    <cfRule type="containsBlanks" dxfId="29" priority="15">
      <formula>LEN(TRIM(F28))=0</formula>
    </cfRule>
  </conditionalFormatting>
  <conditionalFormatting sqref="G9:G11">
    <cfRule type="containsBlanks" dxfId="28" priority="18">
      <formula>LEN(TRIM(G9))=0</formula>
    </cfRule>
  </conditionalFormatting>
  <conditionalFormatting sqref="G15:G18">
    <cfRule type="containsBlanks" dxfId="27" priority="17">
      <formula>LEN(TRIM(G15))=0</formula>
    </cfRule>
  </conditionalFormatting>
  <conditionalFormatting sqref="G21:H24">
    <cfRule type="containsBlanks" dxfId="26" priority="16">
      <formula>LEN(TRIM(G21))=0</formula>
    </cfRule>
  </conditionalFormatting>
  <conditionalFormatting sqref="H34">
    <cfRule type="containsText" dxfId="25" priority="5" operator="containsText" text="N/A">
      <formula>NOT(ISERROR(SEARCH("N/A",H34)))</formula>
    </cfRule>
    <cfRule type="containsBlanks" dxfId="24" priority="6">
      <formula>LEN(TRIM(H34))=0</formula>
    </cfRule>
  </conditionalFormatting>
  <dataValidations xWindow="1530" yWindow="666" count="4">
    <dataValidation type="date" showInputMessage="1" showErrorMessage="1" errorTitle="FECHA INVALIDA" promptTitle="Fecha de Generacion del Reporte " prompt="Diligenciar la fecha de Generacion de este Reporte de Procesos Judiciales Formato (DD/MM/AAAA)" sqref="D8">
      <formula1>45291</formula1>
      <formula2>45366</formula2>
    </dataValidation>
    <dataValidation type="whole" operator="greaterThanOrEqual" showInputMessage="1" showErrorMessage="1" errorTitle="Numero Invalido" promptTitle="Ingrese la cantidad Solicitada" prompt="Ingrese la cantidad Solicitada" sqref="D11:D13 D16:D17 D21:D22 D28:D32 G9:G11 G15:G18 G21:H24">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H34">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28:H33"/>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V24"/>
  <sheetViews>
    <sheetView showGridLines="0" tabSelected="1" topLeftCell="D1" workbookViewId="0">
      <selection activeCell="F31" sqref="F31"/>
    </sheetView>
  </sheetViews>
  <sheetFormatPr baseColWidth="10" defaultRowHeight="15" x14ac:dyDescent="0.25"/>
  <cols>
    <col min="1" max="1" width="3.85546875" style="1" customWidth="1"/>
    <col min="2" max="2" width="11.42578125" style="1"/>
    <col min="3" max="3" width="60.71093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c r="V2" s="1">
        <f>+D13+D14</f>
        <v>0</v>
      </c>
    </row>
    <row r="3" spans="2:22" x14ac:dyDescent="0.25">
      <c r="B3" s="13"/>
      <c r="H3" s="14"/>
      <c r="V3" s="23">
        <f>+IF(V2&lt;=20,V2,IF(ROUNDDOWN(V2*10%,0)&lt;20,20,ROUNDDOWN(V2*10%,0)))</f>
        <v>0</v>
      </c>
    </row>
    <row r="4" spans="2:22" x14ac:dyDescent="0.25">
      <c r="B4" s="13"/>
      <c r="H4" s="14"/>
    </row>
    <row r="5" spans="2:22" x14ac:dyDescent="0.25">
      <c r="B5" s="13"/>
      <c r="H5" s="14"/>
    </row>
    <row r="6" spans="2:22" ht="15" customHeight="1" x14ac:dyDescent="0.25">
      <c r="B6" s="13"/>
      <c r="G6" s="24"/>
      <c r="H6" s="25"/>
    </row>
    <row r="7" spans="2:22" ht="23.25" x14ac:dyDescent="0.25">
      <c r="B7" s="13"/>
      <c r="C7" s="125" t="s">
        <v>139</v>
      </c>
      <c r="D7" s="125"/>
      <c r="E7" s="125"/>
      <c r="F7" s="125"/>
      <c r="G7" s="125"/>
      <c r="H7" s="25"/>
      <c r="T7" s="1" t="s">
        <v>12</v>
      </c>
    </row>
    <row r="8" spans="2:22" x14ac:dyDescent="0.25">
      <c r="B8" s="13"/>
      <c r="E8" s="70" t="s">
        <v>136</v>
      </c>
      <c r="H8" s="14"/>
      <c r="T8" s="1" t="s">
        <v>13</v>
      </c>
    </row>
    <row r="9" spans="2:22" ht="15" customHeight="1" x14ac:dyDescent="0.25">
      <c r="B9" s="13"/>
      <c r="C9" s="20" t="s">
        <v>615</v>
      </c>
      <c r="D9" s="20" t="s">
        <v>23</v>
      </c>
      <c r="E9"/>
      <c r="F9" s="102" t="str">
        <f>"Seleccione una muestra de "&amp;V3&amp;" prejudiciales activos registrados antes  y hasta el 30 de junio  de 2023 (mas de 6 meses) y complete la siguiente tabla"</f>
        <v>Seleccione una muestra de 0 prejudiciales activos registrados antes  y hasta el 30 de junio  de 2023 (mas de 6 meses) y complete la siguiente tabla</v>
      </c>
      <c r="G9" s="103"/>
      <c r="H9" s="14"/>
      <c r="T9" s="1" t="s">
        <v>14</v>
      </c>
    </row>
    <row r="10" spans="2:22" x14ac:dyDescent="0.25">
      <c r="B10" s="13"/>
      <c r="C10" s="18" t="s">
        <v>146</v>
      </c>
      <c r="D10" s="64">
        <v>0</v>
      </c>
      <c r="E10"/>
      <c r="F10" s="104"/>
      <c r="G10" s="105"/>
      <c r="H10" s="14"/>
    </row>
    <row r="11" spans="2:22" x14ac:dyDescent="0.25">
      <c r="B11" s="13"/>
      <c r="C11" s="18" t="s">
        <v>52</v>
      </c>
      <c r="D11" s="64">
        <v>4</v>
      </c>
      <c r="E11"/>
      <c r="F11" s="21" t="s">
        <v>31</v>
      </c>
      <c r="G11" s="21" t="s">
        <v>54</v>
      </c>
      <c r="H11" s="14"/>
    </row>
    <row r="12" spans="2:22" x14ac:dyDescent="0.25">
      <c r="B12" s="13"/>
      <c r="C12" s="18" t="s">
        <v>618</v>
      </c>
      <c r="D12" s="64">
        <v>4</v>
      </c>
      <c r="E12"/>
      <c r="F12" s="28" t="s">
        <v>55</v>
      </c>
      <c r="G12" s="64">
        <v>0</v>
      </c>
      <c r="H12" s="14"/>
    </row>
    <row r="13" spans="2:22" x14ac:dyDescent="0.25">
      <c r="B13" s="13"/>
      <c r="C13" s="18" t="s">
        <v>160</v>
      </c>
      <c r="D13" s="64">
        <v>0</v>
      </c>
      <c r="E13"/>
      <c r="F13" s="18" t="s">
        <v>140</v>
      </c>
      <c r="G13" s="64">
        <v>0</v>
      </c>
      <c r="H13" s="14"/>
    </row>
    <row r="14" spans="2:22" x14ac:dyDescent="0.25">
      <c r="B14" s="13"/>
      <c r="C14" s="18" t="s">
        <v>619</v>
      </c>
      <c r="D14" s="64">
        <v>0</v>
      </c>
      <c r="E14"/>
      <c r="F14"/>
      <c r="G14"/>
      <c r="H14" s="14"/>
    </row>
    <row r="15" spans="2:22" x14ac:dyDescent="0.25">
      <c r="B15" s="13"/>
      <c r="E15"/>
      <c r="F15"/>
      <c r="G15"/>
      <c r="H15" s="14"/>
    </row>
    <row r="16" spans="2:22" x14ac:dyDescent="0.25">
      <c r="B16" s="13"/>
      <c r="C16" s="20" t="s">
        <v>620</v>
      </c>
      <c r="D16" s="20" t="s">
        <v>23</v>
      </c>
      <c r="E16"/>
      <c r="F16" s="129" t="s">
        <v>84</v>
      </c>
      <c r="G16" s="129"/>
      <c r="H16" s="14"/>
    </row>
    <row r="17" spans="2:8" x14ac:dyDescent="0.25">
      <c r="B17" s="13"/>
      <c r="C17" s="18" t="s">
        <v>616</v>
      </c>
      <c r="D17" s="64">
        <v>8</v>
      </c>
      <c r="E17"/>
      <c r="F17" s="130" t="s">
        <v>646</v>
      </c>
      <c r="G17" s="119"/>
      <c r="H17" s="14"/>
    </row>
    <row r="18" spans="2:8" x14ac:dyDescent="0.25">
      <c r="B18" s="13"/>
      <c r="C18" s="18" t="s">
        <v>617</v>
      </c>
      <c r="D18" s="64">
        <v>6</v>
      </c>
      <c r="E18"/>
      <c r="F18" s="119"/>
      <c r="G18" s="119"/>
      <c r="H18" s="14"/>
    </row>
    <row r="19" spans="2:8" x14ac:dyDescent="0.25">
      <c r="B19" s="13"/>
      <c r="C19"/>
      <c r="D19"/>
      <c r="E19"/>
      <c r="F19" s="119"/>
      <c r="G19" s="119"/>
      <c r="H19" s="14"/>
    </row>
    <row r="20" spans="2:8" x14ac:dyDescent="0.25">
      <c r="B20" s="13"/>
      <c r="C20"/>
      <c r="D20"/>
      <c r="E20"/>
      <c r="F20" s="119"/>
      <c r="G20" s="119"/>
      <c r="H20" s="14"/>
    </row>
    <row r="21" spans="2:8" x14ac:dyDescent="0.25">
      <c r="B21" s="13"/>
      <c r="E21"/>
      <c r="F21" s="119"/>
      <c r="G21" s="119"/>
      <c r="H21" s="14"/>
    </row>
    <row r="22" spans="2:8" ht="15.75" thickBot="1" x14ac:dyDescent="0.3">
      <c r="B22" s="13"/>
      <c r="E22"/>
      <c r="F22" s="119"/>
      <c r="G22" s="119"/>
      <c r="H22" s="14"/>
    </row>
    <row r="23" spans="2:8" ht="15.75" thickBot="1" x14ac:dyDescent="0.3">
      <c r="B23" s="13"/>
      <c r="E23"/>
      <c r="F23" s="75" t="s">
        <v>165</v>
      </c>
      <c r="G23" s="76" t="s">
        <v>13</v>
      </c>
      <c r="H23" s="14"/>
    </row>
    <row r="24" spans="2:8" ht="15.75" thickBot="1" x14ac:dyDescent="0.3">
      <c r="B24" s="15"/>
      <c r="C24" s="16"/>
      <c r="D24" s="16"/>
      <c r="E24" s="16"/>
      <c r="F24" s="16"/>
      <c r="G24" s="16"/>
      <c r="H24" s="17"/>
    </row>
  </sheetData>
  <sheetProtection algorithmName="SHA-512" hashValue="tuM852FwiIHv3a55ZfS3oX+c8g2tRgjh9AlNG3ZSdClzOEFbZjYMDrmi2nAe/pEEmk99ltDrGe4r4Zd+UerQeg==" saltValue="IeCpoJgZO6uhQC3d4aNB6Q==" spinCount="100000" sheet="1" objects="1" scenarios="1"/>
  <mergeCells count="4">
    <mergeCell ref="F9:G10"/>
    <mergeCell ref="C7:G7"/>
    <mergeCell ref="F16:G16"/>
    <mergeCell ref="F17:G22"/>
  </mergeCells>
  <conditionalFormatting sqref="D10:D14">
    <cfRule type="containsBlanks" dxfId="23" priority="6">
      <formula>LEN(TRIM(D10))=0</formula>
    </cfRule>
  </conditionalFormatting>
  <conditionalFormatting sqref="D17:D18">
    <cfRule type="containsBlanks" dxfId="22" priority="5">
      <formula>LEN(TRIM(D17))=0</formula>
    </cfRule>
  </conditionalFormatting>
  <conditionalFormatting sqref="F17">
    <cfRule type="containsBlanks" dxfId="21" priority="3">
      <formula>LEN(TRIM(F17))=0</formula>
    </cfRule>
  </conditionalFormatting>
  <conditionalFormatting sqref="G12:G13">
    <cfRule type="containsBlanks" dxfId="20" priority="4">
      <formula>LEN(TRIM(G12))=0</formula>
    </cfRule>
  </conditionalFormatting>
  <conditionalFormatting sqref="G23">
    <cfRule type="containsText" dxfId="19" priority="1" operator="containsText" text="N/A">
      <formula>NOT(ISERROR(SEARCH("N/A",G23)))</formula>
    </cfRule>
    <cfRule type="containsBlanks" dxfId="18" priority="2">
      <formula>LEN(TRIM(G23))=0</formula>
    </cfRule>
  </conditionalFormatting>
  <dataValidations xWindow="1264" yWindow="729" count="3">
    <dataValidation type="whole" operator="greaterThanOrEqual" showInputMessage="1" showErrorMessage="1" errorTitle="Numero Invalido" promptTitle="Ingrese la cantidad Solicitada" prompt="Ingrese la cantidad Solicitada" sqref="D10:D14 D17:D18 G12:G13">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23">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17:G22"/>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V18"/>
  <sheetViews>
    <sheetView showGridLines="0" topLeftCell="C1" workbookViewId="0">
      <selection activeCell="B1" sqref="B1"/>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f>+IF(D10&lt;=10,D10,IF(ROUNDDOWN(D10*10%,0)&gt;10,10,ROUNDDOWN(D10*10%,0)))</f>
        <v>0</v>
      </c>
    </row>
    <row r="4" spans="2:22" x14ac:dyDescent="0.25">
      <c r="B4" s="13"/>
      <c r="H4" s="14"/>
    </row>
    <row r="5" spans="2:22" x14ac:dyDescent="0.25">
      <c r="B5" s="13"/>
      <c r="H5" s="14"/>
    </row>
    <row r="6" spans="2:22" ht="36.75" customHeight="1" x14ac:dyDescent="0.35">
      <c r="B6" s="13"/>
      <c r="C6" s="26" t="s">
        <v>66</v>
      </c>
      <c r="D6" s="27"/>
      <c r="E6" s="22"/>
      <c r="F6"/>
      <c r="G6"/>
      <c r="H6" s="25"/>
    </row>
    <row r="7" spans="2:22" x14ac:dyDescent="0.25">
      <c r="B7" s="13"/>
      <c r="C7" s="1" t="s">
        <v>136</v>
      </c>
      <c r="F7"/>
      <c r="G7"/>
      <c r="H7" s="14"/>
      <c r="T7" s="1" t="s">
        <v>12</v>
      </c>
    </row>
    <row r="8" spans="2:22" x14ac:dyDescent="0.25">
      <c r="B8" s="13"/>
      <c r="C8" s="20" t="s">
        <v>66</v>
      </c>
      <c r="D8" s="20" t="s">
        <v>23</v>
      </c>
      <c r="E8"/>
      <c r="F8" s="20" t="s">
        <v>66</v>
      </c>
      <c r="G8" s="20" t="s">
        <v>23</v>
      </c>
      <c r="H8" s="14"/>
      <c r="T8" s="1" t="s">
        <v>13</v>
      </c>
    </row>
    <row r="9" spans="2:22" x14ac:dyDescent="0.25">
      <c r="B9" s="13"/>
      <c r="C9" s="18" t="s">
        <v>621</v>
      </c>
      <c r="D9" s="64">
        <v>0</v>
      </c>
      <c r="E9"/>
      <c r="F9" s="18" t="s">
        <v>622</v>
      </c>
      <c r="G9" s="64">
        <v>0</v>
      </c>
      <c r="H9" s="14"/>
      <c r="T9" s="1" t="s">
        <v>14</v>
      </c>
    </row>
    <row r="10" spans="2:22" x14ac:dyDescent="0.25">
      <c r="B10" s="13"/>
      <c r="C10" s="18" t="s">
        <v>149</v>
      </c>
      <c r="D10" s="64">
        <v>0</v>
      </c>
      <c r="E10"/>
      <c r="F10" s="18" t="s">
        <v>82</v>
      </c>
      <c r="G10" s="64">
        <v>0</v>
      </c>
      <c r="H10" s="14"/>
    </row>
    <row r="11" spans="2:22" x14ac:dyDescent="0.25">
      <c r="B11" s="13"/>
      <c r="D11" s="44"/>
      <c r="E11"/>
      <c r="G11" s="45"/>
      <c r="H11" s="14"/>
    </row>
    <row r="12" spans="2:22" x14ac:dyDescent="0.25">
      <c r="B12" s="13"/>
      <c r="C12" s="46" t="s">
        <v>86</v>
      </c>
      <c r="D12" s="44"/>
      <c r="E12"/>
      <c r="G12" s="45"/>
      <c r="H12" s="14"/>
      <c r="T12" s="1">
        <f>IF(D9="",0,1)</f>
        <v>1</v>
      </c>
    </row>
    <row r="13" spans="2:22" x14ac:dyDescent="0.25">
      <c r="B13" s="13"/>
      <c r="C13" s="106"/>
      <c r="D13" s="107"/>
      <c r="E13" s="107"/>
      <c r="F13" s="107"/>
      <c r="G13" s="108"/>
      <c r="H13" s="14"/>
    </row>
    <row r="14" spans="2:22" x14ac:dyDescent="0.25">
      <c r="B14" s="13"/>
      <c r="C14" s="109"/>
      <c r="D14" s="110"/>
      <c r="E14" s="110"/>
      <c r="F14" s="110"/>
      <c r="G14" s="111"/>
      <c r="H14" s="14"/>
    </row>
    <row r="15" spans="2:22" x14ac:dyDescent="0.25">
      <c r="B15" s="13"/>
      <c r="C15" s="109"/>
      <c r="D15" s="110"/>
      <c r="E15" s="110"/>
      <c r="F15" s="110"/>
      <c r="G15" s="111"/>
      <c r="H15" s="14"/>
    </row>
    <row r="16" spans="2:22" ht="15.75" thickBot="1" x14ac:dyDescent="0.3">
      <c r="B16" s="13"/>
      <c r="C16" s="131"/>
      <c r="D16" s="132"/>
      <c r="E16" s="132"/>
      <c r="F16" s="132"/>
      <c r="G16" s="133"/>
      <c r="H16" s="14"/>
      <c r="T16" s="1">
        <f>IF(G9="",0,1)</f>
        <v>1</v>
      </c>
    </row>
    <row r="17" spans="2:20" ht="15.75" thickBot="1" x14ac:dyDescent="0.3">
      <c r="B17" s="13"/>
      <c r="C17" s="75" t="s">
        <v>165</v>
      </c>
      <c r="D17" s="76" t="s">
        <v>14</v>
      </c>
      <c r="E17" s="74"/>
      <c r="F17" s="74"/>
      <c r="G17" s="74"/>
      <c r="H17" s="14"/>
    </row>
    <row r="18" spans="2:20" ht="15.75" thickBot="1" x14ac:dyDescent="0.3">
      <c r="B18" s="15"/>
      <c r="C18" s="16"/>
      <c r="D18" s="16"/>
      <c r="E18" s="16"/>
      <c r="F18" s="16"/>
      <c r="G18" s="16"/>
      <c r="H18" s="17"/>
      <c r="T18" s="1">
        <f>+T12+T16</f>
        <v>2</v>
      </c>
    </row>
  </sheetData>
  <sheetProtection algorithmName="SHA-512" hashValue="pF9RXvlsWo+GtrsTiyy6We24f+YYOHHgznxglowk73qI7kk0uvw7XOHGH/Skqvh7Y9YoTGkHBNea/aJA/VV/Kg==" saltValue="IraZctlE7ysswgvPJ68PrQ==" spinCount="100000" sheet="1"/>
  <mergeCells count="1">
    <mergeCell ref="C13:G16"/>
  </mergeCells>
  <conditionalFormatting sqref="C13">
    <cfRule type="containsBlanks" dxfId="17" priority="5">
      <formula>LEN(TRIM(C13))=0</formula>
    </cfRule>
  </conditionalFormatting>
  <conditionalFormatting sqref="D9:D10">
    <cfRule type="containsBlanks" dxfId="16" priority="4">
      <formula>LEN(TRIM(D9))=0</formula>
    </cfRule>
  </conditionalFormatting>
  <conditionalFormatting sqref="D17">
    <cfRule type="containsText" dxfId="15" priority="1" operator="containsText" text="N/A">
      <formula>NOT(ISERROR(SEARCH("N/A",D17)))</formula>
    </cfRule>
    <cfRule type="containsBlanks" dxfId="14" priority="2">
      <formula>LEN(TRIM(D17))=0</formula>
    </cfRule>
  </conditionalFormatting>
  <conditionalFormatting sqref="G9:G10">
    <cfRule type="containsBlanks" dxfId="13" priority="3">
      <formula>LEN(TRIM(G9))=0</formula>
    </cfRule>
  </conditionalFormatting>
  <dataValidations count="3">
    <dataValidation type="whole" operator="greaterThanOrEqual" showInputMessage="1" showErrorMessage="1" errorTitle="Numero Invalido" promptTitle="Ingrese la cantidad Solicitada" prompt="Ingrese la cantidad Solicitada" sqref="D9:D10 G9:G1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17">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3:G16"/>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2"/>
  <sheetViews>
    <sheetView showGridLines="0" workbookViewId="0">
      <selection activeCell="C24" sqref="C23:C24"/>
    </sheetView>
  </sheetViews>
  <sheetFormatPr baseColWidth="10" defaultRowHeight="15" x14ac:dyDescent="0.25"/>
  <cols>
    <col min="1" max="1" width="3.85546875" style="1" customWidth="1"/>
    <col min="2" max="2" width="11.42578125" style="1"/>
    <col min="3" max="3" width="46.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20" width="11.42578125" style="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5" t="s">
        <v>630</v>
      </c>
      <c r="D6" s="125"/>
      <c r="E6" s="22"/>
      <c r="F6"/>
      <c r="G6"/>
      <c r="H6" s="25"/>
    </row>
    <row r="7" spans="2:22" x14ac:dyDescent="0.25">
      <c r="B7" s="13"/>
      <c r="C7" s="1" t="s">
        <v>136</v>
      </c>
      <c r="F7" s="47" t="s">
        <v>86</v>
      </c>
      <c r="G7"/>
      <c r="H7" s="14"/>
      <c r="T7" s="1" t="s">
        <v>12</v>
      </c>
    </row>
    <row r="8" spans="2:22" x14ac:dyDescent="0.25">
      <c r="B8" s="13"/>
      <c r="C8" s="20" t="s">
        <v>625</v>
      </c>
      <c r="D8" s="20" t="s">
        <v>624</v>
      </c>
      <c r="E8"/>
      <c r="F8" s="134"/>
      <c r="G8" s="135"/>
      <c r="H8" s="14"/>
      <c r="T8" s="1" t="s">
        <v>13</v>
      </c>
    </row>
    <row r="9" spans="2:22" ht="31.5" customHeight="1" x14ac:dyDescent="0.25">
      <c r="B9" s="13"/>
      <c r="C9" s="87" t="s">
        <v>632</v>
      </c>
      <c r="D9" s="64" t="s">
        <v>12</v>
      </c>
      <c r="E9"/>
      <c r="F9" s="136"/>
      <c r="G9" s="137"/>
      <c r="H9" s="14"/>
      <c r="T9" s="1" t="s">
        <v>14</v>
      </c>
    </row>
    <row r="10" spans="2:22" ht="30.75" thickBot="1" x14ac:dyDescent="0.3">
      <c r="B10" s="13"/>
      <c r="C10" s="87" t="s">
        <v>631</v>
      </c>
      <c r="D10" s="64" t="s">
        <v>12</v>
      </c>
      <c r="E10"/>
      <c r="F10" s="138"/>
      <c r="G10" s="139"/>
      <c r="H10" s="14"/>
    </row>
    <row r="11" spans="2:22" ht="15.75" thickBot="1" x14ac:dyDescent="0.3">
      <c r="B11" s="13"/>
      <c r="D11"/>
      <c r="E11"/>
      <c r="F11" s="75" t="s">
        <v>165</v>
      </c>
      <c r="G11" s="76"/>
      <c r="H11" s="14"/>
    </row>
    <row r="12" spans="2:22" ht="15.75" thickBot="1" x14ac:dyDescent="0.3">
      <c r="B12" s="15"/>
      <c r="C12" s="16"/>
      <c r="D12" s="16"/>
      <c r="E12" s="16"/>
      <c r="F12" s="16"/>
      <c r="G12" s="16"/>
      <c r="H12" s="17"/>
    </row>
  </sheetData>
  <sheetProtection algorithmName="SHA-512" hashValue="KqKr2MtgHH6Ir1q9SMKiXIJa+6TThU+qSKLXhOzoZK5QUuDoJUUWpvjfKywiSgtZpoq4b0nXpAkl64ozm3aukQ==" saltValue="2foQnduWD9bMKfF6dNStKQ==" spinCount="100000" sheet="1" objects="1" scenarios="1"/>
  <mergeCells count="2">
    <mergeCell ref="C6:D6"/>
    <mergeCell ref="F8:G10"/>
  </mergeCells>
  <conditionalFormatting sqref="D9:D10">
    <cfRule type="containsBlanks" dxfId="12" priority="3">
      <formula>LEN(TRIM(D9))=0</formula>
    </cfRule>
  </conditionalFormatting>
  <conditionalFormatting sqref="F8">
    <cfRule type="containsBlanks" dxfId="11" priority="4">
      <formula>LEN(TRIM(F8))=0</formula>
    </cfRule>
  </conditionalFormatting>
  <conditionalFormatting sqref="G11">
    <cfRule type="containsText" dxfId="10" priority="1" operator="containsText" text="N/A">
      <formula>NOT(ISERROR(SEARCH("N/A",G11)))</formula>
    </cfRule>
    <cfRule type="containsBlanks" dxfId="9" priority="2">
      <formula>LEN(TRIM(G11))=0</formula>
    </cfRule>
  </conditionalFormatting>
  <dataValidations count="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formula1>$T$7:$T$9</formula1>
    </dataValidation>
    <dataValidation type="list" showInputMessage="1" showErrorMessage="1" promptTitle="Gestiona o No Sesiones de Comite" prompt="Indique si su entidad Gestiona Sesiones de comite de conciliacion atraves de ekogui, programa sesiones,  agenda casos, concluye fichas, terminas sesiones." sqref="D9">
      <formula1>$T$6:$T$9</formula1>
    </dataValidation>
    <dataValidation type="list" showInputMessage="1" showErrorMessage="1" promptTitle="Gestiona o No Sesiones de Comite" prompt="Indique si su entidad Gestiona elabora fichas, las termina y las concluye a traves del sistema Ekogui" sqref="D10">
      <formula1>$T$6:$T$9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V12"/>
  <sheetViews>
    <sheetView showGridLines="0" topLeftCell="D1" workbookViewId="0">
      <selection activeCell="B1" sqref="B1"/>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19" width="11.42578125" style="1" customWidth="1"/>
    <col min="20" max="20" width="11.42578125" style="1" hidden="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5" t="s">
        <v>8</v>
      </c>
      <c r="D6" s="125"/>
      <c r="E6" s="22"/>
      <c r="F6"/>
      <c r="G6"/>
      <c r="H6" s="25"/>
    </row>
    <row r="7" spans="2:22" x14ac:dyDescent="0.25">
      <c r="B7" s="13"/>
      <c r="C7" s="1" t="s">
        <v>136</v>
      </c>
      <c r="F7" s="47" t="s">
        <v>86</v>
      </c>
      <c r="G7"/>
      <c r="H7" s="14"/>
      <c r="T7" s="1" t="s">
        <v>12</v>
      </c>
    </row>
    <row r="8" spans="2:22" x14ac:dyDescent="0.25">
      <c r="B8" s="13"/>
      <c r="C8" s="20" t="s">
        <v>30</v>
      </c>
      <c r="D8" s="20" t="s">
        <v>23</v>
      </c>
      <c r="E8"/>
      <c r="F8" s="106"/>
      <c r="G8" s="108"/>
      <c r="H8" s="14"/>
      <c r="T8" s="1" t="s">
        <v>13</v>
      </c>
    </row>
    <row r="9" spans="2:22" x14ac:dyDescent="0.25">
      <c r="B9" s="13"/>
      <c r="C9" s="18" t="s">
        <v>161</v>
      </c>
      <c r="D9" s="64" t="s">
        <v>13</v>
      </c>
      <c r="E9"/>
      <c r="F9" s="109"/>
      <c r="G9" s="111"/>
      <c r="H9" s="14"/>
      <c r="T9" s="1" t="s">
        <v>14</v>
      </c>
    </row>
    <row r="10" spans="2:22" ht="15.75" thickBot="1" x14ac:dyDescent="0.3">
      <c r="B10" s="13"/>
      <c r="C10" s="18" t="s">
        <v>623</v>
      </c>
      <c r="D10" s="64" t="s">
        <v>14</v>
      </c>
      <c r="E10"/>
      <c r="F10" s="131"/>
      <c r="G10" s="133"/>
      <c r="H10" s="14"/>
    </row>
    <row r="11" spans="2:22" ht="15.75" thickBot="1" x14ac:dyDescent="0.3">
      <c r="B11" s="13"/>
      <c r="D11"/>
      <c r="E11"/>
      <c r="F11" s="75" t="s">
        <v>165</v>
      </c>
      <c r="G11" s="76"/>
      <c r="H11" s="14"/>
    </row>
    <row r="12" spans="2:22" ht="15.75" thickBot="1" x14ac:dyDescent="0.3">
      <c r="B12" s="15"/>
      <c r="C12" s="16"/>
      <c r="D12" s="16"/>
      <c r="E12" s="16"/>
      <c r="F12" s="16"/>
      <c r="G12" s="16"/>
      <c r="H12" s="17"/>
    </row>
  </sheetData>
  <sheetProtection algorithmName="SHA-512" hashValue="ET4SG+tu/RCYrDvdBo8o6HR/F6RzafRe7ZXY9mYMcEE7t+jzO4ERFqWr+YssJkDxiA75zQtKOwDwVM1j1ICN4A==" saltValue="ZECh62znyd0zBSPKOMCkTw==" spinCount="100000" sheet="1" objects="1" scenarios="1"/>
  <mergeCells count="2">
    <mergeCell ref="C6:D6"/>
    <mergeCell ref="F8:G10"/>
  </mergeCells>
  <conditionalFormatting sqref="D9:D10">
    <cfRule type="containsBlanks" dxfId="8" priority="3">
      <formula>LEN(TRIM(D9))=0</formula>
    </cfRule>
  </conditionalFormatting>
  <conditionalFormatting sqref="F8">
    <cfRule type="containsBlanks" dxfId="7" priority="4">
      <formula>LEN(TRIM(F8))=0</formula>
    </cfRule>
  </conditionalFormatting>
  <conditionalFormatting sqref="G11">
    <cfRule type="containsText" dxfId="6" priority="1" operator="containsText" text="N/A">
      <formula>NOT(ISERROR(SEARCH("N/A",G11)))</formula>
    </cfRule>
    <cfRule type="containsBlanks" dxfId="5" priority="2">
      <formula>LEN(TRIM(G11))=0</formula>
    </cfRule>
  </conditionalFormatting>
  <dataValidations xWindow="514" yWindow="409" count="3">
    <dataValidation type="list" showInputMessage="1" showErrorMessage="1" promptTitle="Gestiona o No Pagos" prompt="Indique si su entidad Gestiona o No pagos o reliza Informes a traves de SIIF" sqref="D9:D10">
      <formula1>$T$7:$T$9</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G1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T33"/>
  <sheetViews>
    <sheetView showGridLines="0" topLeftCell="A4" zoomScale="96" zoomScaleNormal="96" workbookViewId="0">
      <selection activeCell="A15" sqref="A15"/>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 min="19" max="20" width="0" hidden="1" customWidth="1"/>
  </cols>
  <sheetData>
    <row r="2" spans="2:20" ht="18.75" x14ac:dyDescent="0.3">
      <c r="B2" s="146" t="s">
        <v>10</v>
      </c>
      <c r="C2" s="146"/>
      <c r="D2" s="146"/>
      <c r="E2" s="146"/>
      <c r="F2" s="146"/>
      <c r="G2" s="146"/>
      <c r="H2" s="37"/>
      <c r="I2" s="37"/>
      <c r="J2" s="37"/>
      <c r="K2" s="37"/>
      <c r="L2" s="37"/>
    </row>
    <row r="3" spans="2:20" ht="18.75" x14ac:dyDescent="0.3">
      <c r="B3" s="146" t="s">
        <v>11</v>
      </c>
      <c r="C3" s="146"/>
      <c r="D3" s="146"/>
      <c r="E3" s="146"/>
      <c r="F3" s="146"/>
      <c r="G3" s="146"/>
      <c r="H3" s="37"/>
      <c r="I3" s="37"/>
      <c r="J3" s="37"/>
      <c r="K3" s="37"/>
      <c r="L3" s="37"/>
    </row>
    <row r="4" spans="2:20" ht="24" thickBot="1" x14ac:dyDescent="0.4">
      <c r="B4" s="33"/>
      <c r="C4" s="71"/>
      <c r="D4" s="71" t="s">
        <v>148</v>
      </c>
      <c r="E4" s="33"/>
      <c r="F4" s="33"/>
      <c r="G4" s="33"/>
      <c r="H4" s="33"/>
      <c r="I4" s="33"/>
      <c r="J4" s="33"/>
      <c r="K4" s="33"/>
      <c r="L4" s="33"/>
    </row>
    <row r="5" spans="2:20" ht="15.75" thickBot="1" x14ac:dyDescent="0.3">
      <c r="B5" t="s">
        <v>151</v>
      </c>
      <c r="C5" s="140" t="s">
        <v>185</v>
      </c>
      <c r="D5" s="141"/>
      <c r="E5" s="141"/>
      <c r="F5" s="141"/>
      <c r="G5" s="142"/>
    </row>
    <row r="6" spans="2:20" ht="15.75" thickBot="1" x14ac:dyDescent="0.3">
      <c r="B6" t="s">
        <v>152</v>
      </c>
      <c r="C6" s="143" t="s">
        <v>645</v>
      </c>
      <c r="D6" s="144"/>
      <c r="E6" s="144"/>
      <c r="F6" s="144"/>
      <c r="G6" s="145"/>
    </row>
    <row r="7" spans="2:20" x14ac:dyDescent="0.25">
      <c r="T7" s="1" t="s">
        <v>12</v>
      </c>
    </row>
    <row r="8" spans="2:20" x14ac:dyDescent="0.25">
      <c r="B8" t="s">
        <v>37</v>
      </c>
      <c r="C8" s="36" t="str">
        <f>+IF(SUM(USUARIOS!I12:J17)=0,"Falta diligenciar","")</f>
        <v/>
      </c>
      <c r="E8" t="s">
        <v>71</v>
      </c>
      <c r="F8" s="36" t="str">
        <f>+IF(PREJUDICIALES!$D$10="","Falta  actualizar","")</f>
        <v/>
      </c>
      <c r="T8" s="1" t="s">
        <v>13</v>
      </c>
    </row>
    <row r="9" spans="2:20" x14ac:dyDescent="0.25">
      <c r="B9" s="35" t="s">
        <v>40</v>
      </c>
      <c r="C9" s="69">
        <f>+SUM(USUARIOS!I12:I17)/(6-SUM(USUARIOS!H12:H17))</f>
        <v>1</v>
      </c>
      <c r="E9" s="35" t="s">
        <v>45</v>
      </c>
      <c r="F9" s="68">
        <f>+PREJUDICIALES!$D$11</f>
        <v>4</v>
      </c>
      <c r="T9" s="1" t="s">
        <v>14</v>
      </c>
    </row>
    <row r="10" spans="2:20" x14ac:dyDescent="0.25">
      <c r="B10" s="35" t="s">
        <v>38</v>
      </c>
      <c r="C10" s="68">
        <f>+ABOGADOS!$D$12+SUM(USUARIOS!I12:I17)</f>
        <v>8</v>
      </c>
      <c r="E10" s="35" t="s">
        <v>43</v>
      </c>
      <c r="F10" s="69" t="str">
        <f>IFERROR(PREJUDICIALES!$D$11/PREJUDICIALES!$D$10,"")</f>
        <v/>
      </c>
    </row>
    <row r="11" spans="2:20" x14ac:dyDescent="0.25">
      <c r="B11" s="35" t="s">
        <v>9</v>
      </c>
      <c r="C11" s="68" t="s">
        <v>99</v>
      </c>
      <c r="E11" s="35" t="s">
        <v>46</v>
      </c>
      <c r="F11" s="69" t="str">
        <f>IFERROR(PREJUDICIALES!$G$13/PREJUDICIALES!$V$3,"")</f>
        <v/>
      </c>
    </row>
    <row r="12" spans="2:20" x14ac:dyDescent="0.25">
      <c r="B12" s="35" t="s">
        <v>39</v>
      </c>
      <c r="C12" s="69">
        <f>IFERROR((ABOGADOS!$H$17+ABOGADOS!$H$18+ABOGADOS!$H$19*0.5)/ABOGADOS!D12,"")</f>
        <v>1</v>
      </c>
    </row>
    <row r="13" spans="2:20" x14ac:dyDescent="0.25">
      <c r="E13" t="s">
        <v>66</v>
      </c>
      <c r="F13" s="36" t="str">
        <f>+IF(ARBITRAMENTOS!T18=0,"Falta  actualizar","")</f>
        <v/>
      </c>
    </row>
    <row r="14" spans="2:20" x14ac:dyDescent="0.25">
      <c r="E14" s="35" t="s">
        <v>44</v>
      </c>
      <c r="F14" s="68">
        <f>+ARBITRAMENTOS!D10</f>
        <v>0</v>
      </c>
    </row>
    <row r="15" spans="2:20" x14ac:dyDescent="0.25">
      <c r="E15" s="35" t="s">
        <v>43</v>
      </c>
      <c r="F15" s="69" t="str">
        <f>IFERROR(ARBITRAMENTOS!D10/ARBITRAMENTOS!D9,"")</f>
        <v/>
      </c>
    </row>
    <row r="17" spans="2:6" x14ac:dyDescent="0.25">
      <c r="E17" t="s">
        <v>69</v>
      </c>
      <c r="F17" s="36" t="str">
        <f>+IF(PAGOS!D9="","Falta  actualizar","")</f>
        <v/>
      </c>
    </row>
    <row r="18" spans="2:6" x14ac:dyDescent="0.25">
      <c r="B18" t="s">
        <v>70</v>
      </c>
      <c r="C18" s="36" t="str">
        <f>+IF(JUDICIALES!$D$11="","Falta  actualizar","")</f>
        <v/>
      </c>
      <c r="E18" s="35" t="s">
        <v>153</v>
      </c>
      <c r="F18" s="68" t="str">
        <f>+IF(PAGOS!D10="No","No","Si")</f>
        <v>Si</v>
      </c>
    </row>
    <row r="19" spans="2:6" x14ac:dyDescent="0.25">
      <c r="B19" s="35" t="s">
        <v>41</v>
      </c>
      <c r="C19" s="68">
        <f>+JUDICIALES!$D$12</f>
        <v>181</v>
      </c>
      <c r="E19" s="35" t="s">
        <v>150</v>
      </c>
      <c r="F19" s="68" t="str">
        <f>+IF(PAGOS!D9="No","No aplica","Si")</f>
        <v>No aplica</v>
      </c>
    </row>
    <row r="20" spans="2:6" x14ac:dyDescent="0.25">
      <c r="B20" s="35" t="s">
        <v>43</v>
      </c>
      <c r="C20" s="69">
        <f>IFERROR(JUDICIALES!$D$12/JUDICIALES!$D$11,"")</f>
        <v>0.98907103825136611</v>
      </c>
      <c r="F20" s="88"/>
    </row>
    <row r="21" spans="2:6" x14ac:dyDescent="0.25">
      <c r="B21" s="35" t="s">
        <v>47</v>
      </c>
      <c r="C21" s="69">
        <f>IFERROR(JUDICIALES!$G$11/JUDICIALES!$G$10,"")</f>
        <v>1</v>
      </c>
      <c r="E21" t="s">
        <v>633</v>
      </c>
      <c r="F21" s="36" t="str">
        <f>+IF('COMITES DE CONCILIACION'!D9="","Falta  actualizar","")</f>
        <v/>
      </c>
    </row>
    <row r="22" spans="2:6" x14ac:dyDescent="0.25">
      <c r="B22" s="35" t="s">
        <v>42</v>
      </c>
      <c r="C22" s="68">
        <f>IFERROR(C19/ABOGADOS!$D$12,"")</f>
        <v>90.5</v>
      </c>
      <c r="E22" s="35" t="s">
        <v>635</v>
      </c>
      <c r="F22" s="68" t="str">
        <f>+IF('COMITES DE CONCILIACION'!D9="No","No","Si")</f>
        <v>Si</v>
      </c>
    </row>
    <row r="23" spans="2:6" x14ac:dyDescent="0.25">
      <c r="B23" s="35" t="s">
        <v>154</v>
      </c>
      <c r="C23" s="69">
        <f>IFERROR(1-(JUDICIALES!$H$22+JUDICIALES!$H$23+JUDICIALES!$H$24)/(JUDICIALES!$G$22+JUDICIALES!$G$23+JUDICIALES!$G$24),"")</f>
        <v>1.3245033112582738E-2</v>
      </c>
      <c r="E23" s="35" t="s">
        <v>634</v>
      </c>
      <c r="F23" s="68" t="str">
        <f>+IF('COMITES DE CONCILIACION'!D10="No","No","Si")</f>
        <v>Si</v>
      </c>
    </row>
    <row r="24" spans="2:6" ht="15.75" thickBot="1" x14ac:dyDescent="0.3"/>
    <row r="25" spans="2:6" x14ac:dyDescent="0.25">
      <c r="B25" s="2" t="s">
        <v>178</v>
      </c>
      <c r="C25" s="3"/>
      <c r="D25" s="3"/>
      <c r="E25" s="3"/>
      <c r="F25" s="4"/>
    </row>
    <row r="26" spans="2:6" x14ac:dyDescent="0.25">
      <c r="B26" s="106"/>
      <c r="C26" s="107"/>
      <c r="D26" s="107"/>
      <c r="E26" s="107"/>
      <c r="F26" s="108"/>
    </row>
    <row r="27" spans="2:6" x14ac:dyDescent="0.25">
      <c r="B27" s="109"/>
      <c r="C27" s="110"/>
      <c r="D27" s="110"/>
      <c r="E27" s="110"/>
      <c r="F27" s="111"/>
    </row>
    <row r="28" spans="2:6" x14ac:dyDescent="0.25">
      <c r="B28" s="109"/>
      <c r="C28" s="110"/>
      <c r="D28" s="110"/>
      <c r="E28" s="110"/>
      <c r="F28" s="111"/>
    </row>
    <row r="29" spans="2:6" ht="15.75" thickBot="1" x14ac:dyDescent="0.3">
      <c r="B29" s="131"/>
      <c r="C29" s="132"/>
      <c r="D29" s="132"/>
      <c r="E29" s="132"/>
      <c r="F29" s="133"/>
    </row>
    <row r="30" spans="2:6" ht="15.75" thickBot="1" x14ac:dyDescent="0.3">
      <c r="B30" s="75" t="s">
        <v>180</v>
      </c>
      <c r="C30" s="76"/>
    </row>
    <row r="31" spans="2:6" x14ac:dyDescent="0.25">
      <c r="B31" t="s">
        <v>147</v>
      </c>
    </row>
    <row r="32" spans="2:6" x14ac:dyDescent="0.25">
      <c r="B32" t="s">
        <v>176</v>
      </c>
    </row>
    <row r="33" spans="2:2" x14ac:dyDescent="0.25">
      <c r="B33" t="s">
        <v>177</v>
      </c>
    </row>
  </sheetData>
  <sheetProtection algorithmName="SHA-512" hashValue="wYDz00iVo8d/m23vcXfUZjPh5bVNVGdY6kpLKr2eMgH5fAzJX/KdyNceLdsRoCGa2h2/rsl3qFdvK3+Oo/8rHw==" saltValue="H0P/V64bsKSQfpmsBGKFIw==" spinCount="100000" sheet="1" objects="1" scenarios="1"/>
  <mergeCells count="5">
    <mergeCell ref="C5:G5"/>
    <mergeCell ref="C6:G6"/>
    <mergeCell ref="B2:G2"/>
    <mergeCell ref="B3:G3"/>
    <mergeCell ref="B26:F29"/>
  </mergeCells>
  <conditionalFormatting sqref="B26">
    <cfRule type="containsBlanks" dxfId="4" priority="5">
      <formula>LEN(TRIM(B26))=0</formula>
    </cfRule>
  </conditionalFormatting>
  <conditionalFormatting sqref="C5:C6">
    <cfRule type="containsBlanks" dxfId="3" priority="3">
      <formula>LEN(TRIM(C5))=0</formula>
    </cfRule>
  </conditionalFormatting>
  <conditionalFormatting sqref="C30">
    <cfRule type="containsText" dxfId="2" priority="1" operator="containsText" text="N/A">
      <formula>NOT(ISERROR(SEARCH("N/A",C30)))</formula>
    </cfRule>
    <cfRule type="containsBlanks" dxfId="1" priority="2">
      <formula>LEN(TRIM(C30))=0</formula>
    </cfRule>
  </conditionalFormatting>
  <dataValidations xWindow="439" yWindow="704" count="3">
    <dataValidation allowBlank="1" showInputMessage="1" showErrorMessage="1" promptTitle="Nombres y Apellidos" prompt="Diligencie los nombres y apellidos del jefe de control interno que esta reportando o quien haga sus veces" sqref="C6:G6"/>
    <dataValidation allowBlank="1" showInputMessage="1" showErrorMessage="1" promptTitle="Opinion Global del Jefe de Ctrl " prompt="Se emitira una Opinion Global segun el alcance de los criterios de verificacion aplicados Se suguiere usar la guia de Auditoria Basada en riesgos V4 DAFP pag 74" sqref="B26:F29"/>
    <dataValidation type="list" showInputMessage="1" showErrorMessage="1" errorTitle="Campo en Blanco" error="El campo debe tener un valor asignado" promptTitle="Generara Plan de Mejoramiento" prompt="Indique si se generan o no planes de mejoramiento como resultado de la verificacion de los criterios verificados. Si no aplica para su entidad seleccione N/A" sqref="C30">
      <formula1>$T$7:$T$9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439" yWindow="704" count="1">
        <x14:dataValidation type="list" allowBlank="1" showInputMessage="1" showErrorMessage="1" error="Entidad no se Encuentra Activa o Es del Orden Territorial" promptTitle="Nombre entidad que reporta" prompt="Diligenciar Nombre de entidad que reporta, si no aparece el nombre de su entidad debe comunicarse con soporte.ekogui@defensajuridica.gov.co ya que esta no aparece como EPON activa en ekogui, pues se considerara como no presentada la certificacion">
          <x14:formula1>
            <xm:f>Entidades!$A$2:$A$427</xm:f>
          </x14:formula1>
          <xm:sqref>C5:G5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Principal</vt:lpstr>
      <vt:lpstr>USUARIOS</vt:lpstr>
      <vt:lpstr>ABOGADOS</vt:lpstr>
      <vt:lpstr>JUDICIALES</vt:lpstr>
      <vt:lpstr>PREJUDICIALES</vt:lpstr>
      <vt:lpstr>ARBITRAMENTOS</vt:lpstr>
      <vt:lpstr>COMITES DE CONCILIACION</vt:lpstr>
      <vt:lpstr>PAGOS</vt:lpstr>
      <vt:lpstr>Resumen General</vt:lpstr>
      <vt:lpstr>Entidades</vt:lpstr>
      <vt:lpstr>Base a pegar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Nancy Rodriguez Pascuas</cp:lastModifiedBy>
  <dcterms:created xsi:type="dcterms:W3CDTF">2020-06-25T21:16:25Z</dcterms:created>
  <dcterms:modified xsi:type="dcterms:W3CDTF">2024-02-22T22:04:08Z</dcterms:modified>
</cp:coreProperties>
</file>