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codeName="ThisWorkbook" defaultThemeVersion="166925"/>
  <mc:AlternateContent xmlns:mc="http://schemas.openxmlformats.org/markup-compatibility/2006">
    <mc:Choice Requires="x15">
      <x15ac:absPath xmlns:x15ac="http://schemas.microsoft.com/office/spreadsheetml/2010/11/ac" url="d:\Users\Claudia Pinzon\Desktop\INFORMES REVISADOS ADR\EKOGUI\"/>
    </mc:Choice>
  </mc:AlternateContent>
  <xr:revisionPtr revIDLastSave="0" documentId="13_ncr:1_{D1ACC072-756A-4D31-B1C4-982DDEA1D300}" xr6:coauthVersionLast="47" xr6:coauthVersionMax="47" xr10:uidLastSave="{00000000-0000-0000-0000-000000000000}"/>
  <bookViews>
    <workbookView xWindow="-120" yWindow="-120" windowWidth="20730" windowHeight="11040" tabRatio="777"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<sst xmlns="http://schemas.openxmlformats.org/spreadsheetml/2006/main" count="274" uniqueCount="197">
  <si>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</si>
  <si>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</si>
  <si>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</si>
  <si>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</si>
  <si>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</si>
  <si>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</si>
  <si>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</si>
  <si>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</si>
  <si>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</si>
  <si>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</si>
  <si>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</si>
  <si>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</si>
  <si>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</si>
  <si>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</si>
  <si>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</si>
  <si>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</si>
  <si>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</si>
  <si>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</si>
  <si>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</si>
  <si>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</si>
  <si>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</si>
  <si>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</si>
  <si>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</si>
  <si>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</si>
  <si>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</si>
  <si>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</si>
  <si>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</si>
  <si>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</si>
  <si>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</si>
  <si>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</si>
  <si>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</si>
  <si>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</si>
  <si>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</si>
  <si>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</si>
  <si>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</si>
  <si>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</si>
  <si>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</si>
  <si>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</si>
  <si>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</si>
  <si>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</si>
  <si>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</si>
  <si>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</si>
  <si>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</si>
  <si>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</si>
  <si>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</si>
  <si>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</si>
  <si>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</si>
  <si>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</si>
  <si>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</si>
  <si>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</si>
  <si>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</si>
  <si>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</si>
  <si>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</si>
  <si>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</si>
  <si>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</si>
  <si>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</si>
  <si>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</si>
  <si>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</si>
  <si>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</si>
  <si>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</si>
  <si>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</si>
  <si>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</si>
  <si>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</si>
  <si>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</si>
  <si>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</si>
  <si>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</si>
  <si>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</si>
  <si>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</si>
  <si>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</si>
  <si>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</si>
  <si>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</si>
  <si>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</si>
  <si>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</si>
  <si>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</si>
  <si>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</si>
  <si>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</si>
  <si>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</si>
  <si>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</si>
  <si>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</si>
  <si>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</si>
  <si>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</si>
  <si>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</si>
  <si>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</si>
  <si>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</si>
  <si>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</si>
  <si>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</si>
  <si>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</si>
  <si>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</si>
  <si>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</si>
  <si>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</si>
  <si>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</si>
  <si>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</si>
  <si>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</si>
  <si>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</si>
  <si>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</si>
  <si>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</si>
  <si>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</si>
  <si>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</si>
  <si>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</si>
  <si>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</si>
  <si>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</si>
  <si>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</si>
  <si>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</si>
  <si>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</si>
  <si>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</si>
  <si>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</si>
  <si>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</si>
  <si>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</si>
  <si>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</si>
  <si>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</si>
  <si>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</si>
  <si>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</si>
  <si>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</si>
  <si>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</si>
  <si>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</si>
  <si>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</si>
  <si>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</si>
  <si>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</si>
  <si>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</si>
  <si>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</si>
  <si>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</si>
  <si>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</si>
  <si>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</si>
  <si>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</si>
  <si>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</si>
  <si>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</si>
  <si>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</si>
  <si>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</si>
  <si>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</si>
  <si>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</si>
  <si>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</si>
  <si>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</si>
  <si>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</si>
  <si>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</si>
  <si>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</si>
  <si>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</si>
  <si>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</si>
  <si>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</si>
  <si>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</si>
  <si>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</si>
  <si>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</si>
  <si>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</si>
  <si>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</si>
  <si>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</si>
  <si>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</si>
  <si>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</si>
  <si>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</si>
  <si>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</si>
  <si>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</si>
  <si>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</si>
  <si>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</si>
  <si>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</si>
  <si>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</si>
  <si>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</si>
  <si>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</si>
  <si>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</si>
  <si>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</si>
  <si>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</si>
  <si>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</si>
  <si>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</si>
  <si>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</si>
  <si>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</si>
  <si>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</si>
  <si>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</si>
  <si>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</si>
  <si>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</si>
  <si>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</si>
  <si>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</si>
  <si>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</si>
  <si>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</si>
  <si>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</si>
  <si>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</si>
  <si>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</si>
  <si>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</si>
  <si>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</si>
  <si>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</si>
  <si>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</si>
  <si>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</si>
  <si>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</si>
  <si>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</si>
  <si>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</si>
  <si>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</si>
  <si>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LINA MARIA VELANDIA RIOS</t>
  </si>
  <si>
    <t>HERNANDO ALBERTO ROCHA JULIAO</t>
  </si>
  <si>
    <t>WILSON GIOVANNY PATIÑO SUAREZ</t>
  </si>
  <si>
    <t>EDUARDO ALBERTO URICOHECHEA TORRES</t>
  </si>
  <si>
    <t>ROSA ESTELA PADRON BARRETO</t>
  </si>
  <si>
    <t xml:space="preserve">1. INGRESO Y RETIRO DE USUARIOS: 
Durante el segundo semestre de 2021, un usuario con rol de abogado presentó ausencia absoluta, esto como consecuencia de la terminación del contrato de prestación de servicios cuyo plazo de ejecución fue hasta el 31 de julio de 2021 , sin embargo continúa registrando "activo" dentro de la plataforma. </t>
  </si>
  <si>
    <t>AGENCIA DE DESARROLLO RURAL</t>
  </si>
  <si>
    <t>Wilson Giovanny Patiño Suarez</t>
  </si>
  <si>
    <t>La Secretaría General a través de memorando 20226100008353 del 1 de febrero de 2022, manifestó que “La Agencia de Desarrollo Rural-ADR, durante la vigencia 2021, no realizo ningún desembolso por concepto de sentencias, conciliaciones y/o laudos arbitrales, información que se puede verificar a través de la ejecución del rubro presupuestal destinado para la atención de los conceptos de gasto detallados anteriormente.”
De otra parte, la Oficina Jurídica a través del memorando 20222100008393 del 1 de febrero de 2022, indicó que “Durante el período objeto de reporte, la entidad no realizó ningún pago por concepto de sentencias condenatorias, conciliaciones y/o laudos arbitrales.”
Considerando que durante el segundo semestre de 2021 no se hicieron pagos, consultado el sistema eKOGUI no aparece información registrada de pagos.</t>
  </si>
  <si>
    <t>PROCESOS ACTIVOS: En el sistema se encontraban registrados 165 procesos activos. La Oficina Jurídica registra 10 procesos más en su base de datos que no se encuentran registrados en el sistema eKOGUI, al respecto de 7 procesos informó que se encuentran en “Proceso en verificación de la vinculación de la ADR”, 2 se encontraban en término para contestar la demanda y 1 se encuentra pendiente de la admisión de la demanda para registrar en el sistema.
PROCESOS TERMINADOS: Se evidenció por parte de la Oficina de Control Interno que en el primer semestre 2021 se identificaron 72 procesos terminados, es decir que para el segundo periodo 2021 se realizaron 3 terminaciones, al respecto la Oficina Jurídica informó que “Revisada la base de datos de procesos de la entidad, se pudo confirmar que durante el segundo semestre de 2021 solo fuimos notificados de una sentencia de segunda instancia en el proceso con radicado  No. 15693333100220120003900, favorable para la entidad, la cual se encuentra ejecutoriada.
Durante el periodo informado la entidad no fue notificada de terminación de proceso en los cuales estuviera vinculado. Es probable que la diferencia de los tres procesos con estado terminado, entre el informe anterior y el actual, obedezca a que otras entidades hayan dado por terminados estos tres procesos.
PROCESOS SIN ABOGADO ASIGNADO: Se identificó 1 proceso sin asignación de abogado, al respecto la Oficina Jurídica informó que “El proceso con radicado 5045312100220201380000, se encuentra en proceso de eliminación por parte de la ANDJE, comoquiera que de acuerdo con sus instrucciones mientras la entidad no sea parte en estos procesos, no debemos registrarlos en nuestra cuenta, razón por la cual no cuenta con abogado asignado.”
PROCESOS ACTIVOS CON ESTADO TERMINADO: Se identificaron 35 procesos activos con estado terminado, al respecto la Oficina Jurídica suministró el estado actual de cada uno de los procesos y manifestó: "(...) que, de los 35 procesos, solo en 8 de ellos se podrían dar por terminado, sin embargo continuan en trámite de la constancia de ejecutoria, y los demás se encuentran a la espera de la expedición por parte de los despachos judiciales de los documentos idóneos que permitan terminar los procesos en el sistema.
CALIFICACIÓN DE RIESGO: Se evidenciaron 4 procesos sin calificación del riesgo. Al respecto, la Oficina Jurídica informó de los procesos con ID 2254181, 2106551 y 2178247 se encontraban para la fecha de corte del presente informe en término para contestar la demanda, razón por la cual la calificación del riesgo se realizó con posterioridad a esta actuación de la entidad
PROVISIÓN CONTABLE: La Entidad registra 8 casos con probabilidad de pérdida "ALTA" y provisión contable con valor cero, porque el valor económico registrado para tales procesos también es cero.</t>
  </si>
  <si>
    <t>PREJUDICIALES ACTIVOS: Se tomó la muestra seleccionada de los 6 prejudiciales activos con registro anterior al 1 de julio de 2021 , para validar las terminadas y las que permanecen activas. Se solicitó la información a la Oficina Jurídica y reportó lo siguiente:
ID 1405553: Duplicado con el 1379201, con el cual se gestionó en el sistema.
ID 1414697: Duplicado con el 1408285, con el cual se gestionó en el sistema.
ID 1423348: Duplicado con el 1422230, la cual se encuentra terminada.
ID 1449840 y 1421030: “La entidad no fue citada por la Procuraduría a la audiencia de conciliación, razón por la cual no hay documentos que acrediten que se hubiese admitido la misma por el ente de control y por ende no se ha podido terminar el proceso en eKOGUI. Esta situación fue excepcionada en la contestación de la demanda.”
ID 1461310: "Revisado el sistema eKOGUI, se pudo evidenciar que la conciliación extrajudicial identificada con el No. 1461310, se encuentra concluida como quiera que fue llevada al comité en el mes de abril"
PREJUDICIALES TERMINADOS: Se observó que  procesos 5 prejudiciales terminaron en el segundo semestre 2021, de los cuales sólo 3  registraban su última actuación durante el segundo semestre 2021.</t>
  </si>
  <si>
    <t>La Oficina Jurídica en el memorando 20222100008393 del 1 de febrero de 2022, manifestó: “Durante el periodo objeto de verificación, es decir del 1 de julio a 31 de diciembre de 2021, la Entidad no tenía a cargo procesos arbitrales.”, información que coincide con lo registrado en el sistema eKOGUI.</t>
  </si>
  <si>
    <t xml:space="preserve">MARISOL OROZCO GIRALDO </t>
  </si>
  <si>
    <t>1. INGRESO Y RETIRO DE USUARIOS: De acuerdo con el reporte generado desde el sistema eKOGUI del usuario con rol “Jefe Financiero” y "Enlace de pagos" que se registraban como activos en el sistema a la fecha de la verificación (4 de febrero de 2022), no se encontraban vinculados a la Entidad desde el 31 de diciembre de 2020 y 5 de abril de 2021, respectivamente. Con relación a lo anterior, la administradora del sistema mediante correo electrónico del 4 de febrero de 2022 remitió la trazabilidad de correos electrónicos dirigidos al Secretario General donde solicita la designación de los roles de Jefe Financiero y Enlace de Pagos, en donde se indicó a través de correo electrónico del día 18 de agosto de 2021 que se designo nuevo Jefe Financiero y nuevo enlace de pagos, no obstante, estos no fueron ingresados al sistema,ni posteriormente retirados ya que se desvincularon de la Entidad el 24 de enero de 2022.
Se realizó la actualización del rol “Jefe de Control Interno” en el primer semestre de 2022, cuando se dio el cambio en octubre de 2021.
2.CAPACITACIÓN: . Teniendo en cuenta que los usuarios activos con rol “Jefe Financiero” y “Enlace de pagos”, no se encuentran vinculados en la Entidad, una vez se designe  el usuario de “Jefe de Financiero” y se actualice el rol “Jefe Financiero”, se deben capacitar como se requiere para el ejercicio de su gestión. 
En cuanto al usuario con rol “Jefe de Control Interno”, se participó en la capacitación virtual por parte de contratista de la Oficina de Control Interno convocada por la ANDJE.</t>
  </si>
  <si>
    <t>1. Activación e inactivación de usuarios: El Administrador del Sistema en la Entidad le corresponde realizar oportunamente las activaciones e inactivaciones de los usuarios según corresponda, de acuerdo con las novedades que presenten los usuarios en la Entidad, en ese sentido, se recomienda continuar con las gestiones necesarias ante la Secretaría General para que se designen los nuevos usuarios con rol “Jefe Financiero” y “Enlace de Pagos”, toda vez que los activos se encuentran desvinculados de la Entidad.
2. Capacitaciones usuarios: Programar asistencia a capacitaciones para los usuarios que se activen para el rol Jefe Financiero y Enlace de Pagos, con el fin de fortalecer las competencias y actualizarse en el funcionamiento de la versión 2.0 del sistema eKOGUI.
3. Procesos Judiciales activos: Se identificó diferencia en el total de procesos de acuerdo con lo reportado por la Oficina Jurídica y lo registrado en el sistema, por lo que se debe gestionar la revisión de la base de datos y de considerarse realizar su actualización y depuración, para los casos de los procesos repetidos en el sistema realizar los trámites ante la ANDJE para su eliminación y adelantar el registro de los procesos que no estaban en el sistema eKOGUI, de tal manera que se tenga claridad del total de los procesos activos en la Entidad. 
4. Actualización procesos judiciales: Teniendo en cuenta los procesos registrados en el sistema Ekogui que aparecen como activos con estado terminado, se recomienda validar la veracidad de los que se encuentren con ese estado de terminado registrado por otras entidades, con el fin de adelantar las acciones necesarias para depurar la realidad procesal de los terminados de la Entidad.
5. Calificación del riesgo: Debido a que se observó procesos judiciales que no tenían calificación del riesgo y que contaban con la contestación de la demanda, y que no se registró la provisión contable de dos procesos con valor diferente a cero, se recomienda a los usuarios con rol abogado adelantar las acciones dirigidas a dar cumplimiento con los lineamientos dados por la ANDJE.
6. Procesos prejudiciales activos: Los procesos prejudiciales activos que corresponden a vigencias anteriores a 2021, se recomienda adelantar acciones de depuración, y de las que requieran con el apoyo de la ANDJE. Lo anterior, en razón a que la ANDJE considera que los procesos prejudiciales permanezcan como activos en el sistema en un término de 6 meses como suficiente para la gestión y su culminación.
7. Procesos prejudiciales terminados: Teniendo en cuenta que se observaron procesos prejudiciales que tenían su última actuación antes del 30 de junio de 2021 y que se terminaron en el sistema durante el segundo semestre de 2021, se recomienda a los abogados encargados fortalecer el control de las actuaciones de los prejudiciales que se ingresan al sistema eKOGUI, y gestionar los casos hasta su culminación de forma paralela a las actuaciones.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</si>
</sst>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7">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1" t="s">
        <v>78</v>
      </c>
      <c r="C3" s="92"/>
      <c r="D3" s="92"/>
      <c r="E3" s="92"/>
      <c r="F3" s="92"/>
      <c r="G3" s="92"/>
      <c r="H3" s="92"/>
      <c r="I3" s="92"/>
      <c r="J3" s="92"/>
      <c r="K3" s="92"/>
      <c r="L3" s="92"/>
      <c r="M3" s="92"/>
      <c r="N3" s="92"/>
      <c r="O3" s="93"/>
    </row>
    <row r="4" spans="2:15" ht="23.25" x14ac:dyDescent="0.35">
      <c r="B4" s="91" t="s">
        <v>11</v>
      </c>
      <c r="C4" s="92"/>
      <c r="D4" s="92"/>
      <c r="E4" s="92"/>
      <c r="F4" s="92"/>
      <c r="G4" s="92"/>
      <c r="H4" s="92"/>
      <c r="I4" s="92"/>
      <c r="J4" s="92"/>
      <c r="K4" s="92"/>
      <c r="L4" s="92"/>
      <c r="M4" s="92"/>
      <c r="N4" s="92"/>
      <c r="O4" s="93"/>
    </row>
    <row r="5" spans="2:15" x14ac:dyDescent="0.25">
      <c r="B5" s="5"/>
      <c r="C5" s="6"/>
      <c r="D5" s="6"/>
      <c r="E5" s="6"/>
      <c r="F5" s="6"/>
      <c r="G5" s="6"/>
      <c r="H5" s="6"/>
      <c r="I5" s="6"/>
      <c r="J5" s="6"/>
      <c r="K5" s="6"/>
      <c r="L5" s="6"/>
      <c r="M5" s="6"/>
      <c r="N5" s="6"/>
      <c r="O5" s="7"/>
    </row>
    <row r="6" spans="2:15" x14ac:dyDescent="0.25">
      <c r="B6" s="5"/>
      <c r="C6" s="94" t="s">
        <v>91</v>
      </c>
      <c r="D6" s="94"/>
      <c r="E6" s="94"/>
      <c r="F6" s="94"/>
      <c r="G6" s="94"/>
      <c r="H6" s="94"/>
      <c r="I6" s="94"/>
      <c r="J6" s="94"/>
      <c r="K6" s="94"/>
      <c r="L6" s="94"/>
      <c r="M6" s="94"/>
      <c r="N6" s="94"/>
      <c r="O6" s="7"/>
    </row>
    <row r="7" spans="2:15" x14ac:dyDescent="0.25">
      <c r="B7" s="5"/>
      <c r="C7" s="94"/>
      <c r="D7" s="94"/>
      <c r="E7" s="94"/>
      <c r="F7" s="94"/>
      <c r="G7" s="94"/>
      <c r="H7" s="94"/>
      <c r="I7" s="94"/>
      <c r="J7" s="94"/>
      <c r="K7" s="94"/>
      <c r="L7" s="94"/>
      <c r="M7" s="94"/>
      <c r="N7" s="94"/>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4" zoomScale="89" zoomScaleNormal="89" workbookViewId="0">
      <selection activeCell="H19" sqref="H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5" t="s">
        <v>109</v>
      </c>
      <c r="C7" s="96"/>
      <c r="D7" s="96"/>
      <c r="E7" s="96"/>
      <c r="F7" s="96"/>
      <c r="G7" s="97"/>
      <c r="T7" s="1" t="s">
        <v>12</v>
      </c>
    </row>
    <row r="8" spans="2:20" ht="15.75" thickBot="1" x14ac:dyDescent="0.3">
      <c r="B8" s="14"/>
      <c r="C8" s="15"/>
      <c r="D8" s="103" t="s">
        <v>148</v>
      </c>
      <c r="E8" s="103"/>
      <c r="F8" s="15"/>
      <c r="G8" s="16"/>
      <c r="T8" s="1" t="s">
        <v>13</v>
      </c>
    </row>
    <row r="9" spans="2:20" ht="15.75" thickBot="1" x14ac:dyDescent="0.3">
      <c r="B9" s="101" t="s">
        <v>111</v>
      </c>
      <c r="C9" s="102"/>
      <c r="D9" s="79">
        <v>44599</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12</v>
      </c>
      <c r="D12" s="79">
        <v>43671</v>
      </c>
      <c r="E12" s="78" t="s">
        <v>183</v>
      </c>
      <c r="F12" s="79"/>
      <c r="G12" s="80" t="str">
        <f>+IF(C12="SI",IF(F12&lt;$G$10,"DESACTUALIZADO",""),"")</f>
        <v>DESACTUALIZADO</v>
      </c>
      <c r="H12" s="42">
        <f t="shared" ref="H12:H17" si="0">+IF(C12="N/A",1,0)</f>
        <v>0</v>
      </c>
      <c r="I12" s="42">
        <f t="shared" ref="I12:I17" si="1">+IF(C12="Si",1,0)</f>
        <v>1</v>
      </c>
      <c r="J12" s="42">
        <f t="shared" ref="J12:J17" si="2">+IF(C12="No",1,0)</f>
        <v>0</v>
      </c>
    </row>
    <row r="13" spans="2:20" x14ac:dyDescent="0.25">
      <c r="B13" s="21" t="s">
        <v>1</v>
      </c>
      <c r="C13" s="78" t="s">
        <v>12</v>
      </c>
      <c r="D13" s="79">
        <v>44259</v>
      </c>
      <c r="E13" s="78" t="s">
        <v>194</v>
      </c>
      <c r="F13" s="79">
        <v>44323</v>
      </c>
      <c r="G13" s="80" t="str">
        <f t="shared" ref="G13:G17" si="3">+IF(C13="SI",IF(F13&lt;$G$10,"DESACTUALIZADO",""),"")</f>
        <v/>
      </c>
      <c r="H13" s="42">
        <f t="shared" si="0"/>
        <v>0</v>
      </c>
      <c r="I13" s="42">
        <f t="shared" si="1"/>
        <v>1</v>
      </c>
      <c r="J13" s="42">
        <f t="shared" si="2"/>
        <v>0</v>
      </c>
    </row>
    <row r="14" spans="2:20" x14ac:dyDescent="0.25">
      <c r="B14" s="21" t="s">
        <v>2</v>
      </c>
      <c r="C14" s="78" t="s">
        <v>12</v>
      </c>
      <c r="D14" s="79">
        <v>43671</v>
      </c>
      <c r="E14" s="78" t="s">
        <v>182</v>
      </c>
      <c r="F14" s="78"/>
      <c r="G14" s="80" t="str">
        <f t="shared" si="3"/>
        <v>DESACTUALIZADO</v>
      </c>
      <c r="H14" s="42">
        <f t="shared" si="0"/>
        <v>0</v>
      </c>
      <c r="I14" s="42">
        <f t="shared" si="1"/>
        <v>1</v>
      </c>
      <c r="J14" s="42">
        <f t="shared" si="2"/>
        <v>0</v>
      </c>
      <c r="T14" s="48">
        <v>43545</v>
      </c>
    </row>
    <row r="15" spans="2:20" x14ac:dyDescent="0.25">
      <c r="B15" s="21" t="s">
        <v>3</v>
      </c>
      <c r="C15" s="78" t="s">
        <v>12</v>
      </c>
      <c r="D15" s="79">
        <v>44588</v>
      </c>
      <c r="E15" s="78" t="s">
        <v>184</v>
      </c>
      <c r="F15" s="79">
        <v>44370</v>
      </c>
      <c r="G15" s="80" t="str">
        <f t="shared" si="3"/>
        <v/>
      </c>
      <c r="H15" s="42">
        <f t="shared" si="0"/>
        <v>0</v>
      </c>
      <c r="I15" s="42">
        <f t="shared" si="1"/>
        <v>1</v>
      </c>
      <c r="J15" s="42">
        <f t="shared" si="2"/>
        <v>0</v>
      </c>
    </row>
    <row r="16" spans="2:20" x14ac:dyDescent="0.25">
      <c r="B16" s="21" t="s">
        <v>4</v>
      </c>
      <c r="C16" s="78" t="s">
        <v>12</v>
      </c>
      <c r="D16" s="79">
        <v>44154</v>
      </c>
      <c r="E16" s="78" t="s">
        <v>185</v>
      </c>
      <c r="F16" s="79">
        <v>44456</v>
      </c>
      <c r="G16" s="80" t="str">
        <f t="shared" si="3"/>
        <v/>
      </c>
      <c r="H16" s="42">
        <f t="shared" si="0"/>
        <v>0</v>
      </c>
      <c r="I16" s="42">
        <f t="shared" si="1"/>
        <v>1</v>
      </c>
      <c r="J16" s="42">
        <f t="shared" si="2"/>
        <v>0</v>
      </c>
    </row>
    <row r="17" spans="2:10" x14ac:dyDescent="0.25">
      <c r="B17" s="21" t="s">
        <v>5</v>
      </c>
      <c r="C17" s="78" t="s">
        <v>12</v>
      </c>
      <c r="D17" s="79">
        <v>43899</v>
      </c>
      <c r="E17" s="78" t="s">
        <v>186</v>
      </c>
      <c r="F17" s="79">
        <v>44463</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8" t="s">
        <v>195</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2" priority="12" operator="containsText" text="N/A">
      <formula>NOT(ISERROR(SEARCH("N/A",C12)))</formula>
    </cfRule>
    <cfRule type="containsBlanks" dxfId="41" priority="20">
      <formula>LEN(TRIM(C12))=0</formula>
    </cfRule>
  </conditionalFormatting>
  <conditionalFormatting sqref="D9">
    <cfRule type="containsBlanks" dxfId="40" priority="19">
      <formula>LEN(TRIM(D9))=0</formula>
    </cfRule>
  </conditionalFormatting>
  <conditionalFormatting sqref="D12:F17">
    <cfRule type="containsBlanks" dxfId="39" priority="14">
      <formula>LEN(TRIM(D12))=0</formula>
    </cfRule>
  </conditionalFormatting>
  <conditionalFormatting sqref="C19">
    <cfRule type="containsBlanks" dxfId="38" priority="13">
      <formula>LEN(TRIM(C19))=0</formula>
    </cfRule>
  </conditionalFormatting>
  <conditionalFormatting sqref="D12:F12">
    <cfRule type="expression" dxfId="37" priority="8">
      <formula>OR($C$12="No",$C$12="N/A")</formula>
    </cfRule>
  </conditionalFormatting>
  <conditionalFormatting sqref="D14:F14">
    <cfRule type="expression" dxfId="36" priority="7">
      <formula>OR($C$14="No",$C$14="N/A")</formula>
    </cfRule>
  </conditionalFormatting>
  <conditionalFormatting sqref="D13:F13">
    <cfRule type="expression" dxfId="35" priority="5">
      <formula>OR($C$13="No",$C$13="N/A")</formula>
    </cfRule>
  </conditionalFormatting>
  <conditionalFormatting sqref="D15:F15">
    <cfRule type="expression" dxfId="34" priority="3">
      <formula>OR($C$15="No",$C$15="N/A")</formula>
    </cfRule>
  </conditionalFormatting>
  <conditionalFormatting sqref="D16:F16">
    <cfRule type="expression" dxfId="33" priority="2">
      <formula>OR($C$16="No",$C$16="N/A")</formula>
    </cfRule>
  </conditionalFormatting>
  <conditionalFormatting sqref="D17:F17">
    <cfRule type="expression" dxfId="32"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7"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3</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44599</v>
      </c>
      <c r="E7" s="26"/>
      <c r="F7" s="104" t="str">
        <f>"Seleccione una muestra de "&amp;V3&amp;" abogados activos y complete la siguiente tabla"</f>
        <v>Seleccione una muestra de 3 abogados activos y complete la siguiente tabla</v>
      </c>
      <c r="G7" s="105"/>
      <c r="H7" s="33"/>
    </row>
    <row r="8" spans="2:22" x14ac:dyDescent="0.25">
      <c r="B8" s="14"/>
      <c r="D8" s="15"/>
      <c r="E8" s="15"/>
      <c r="F8" s="106"/>
      <c r="G8" s="107"/>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3</v>
      </c>
      <c r="H10" s="16"/>
    </row>
    <row r="11" spans="2:22" x14ac:dyDescent="0.25">
      <c r="B11" s="14"/>
      <c r="C11" s="20" t="s">
        <v>21</v>
      </c>
      <c r="D11" s="78">
        <v>2</v>
      </c>
      <c r="E11" s="6"/>
      <c r="F11" s="20" t="s">
        <v>96</v>
      </c>
      <c r="G11" s="78">
        <v>3</v>
      </c>
      <c r="H11" s="16"/>
    </row>
    <row r="12" spans="2:22" x14ac:dyDescent="0.25">
      <c r="B12" s="14"/>
      <c r="C12" s="20" t="s">
        <v>22</v>
      </c>
      <c r="D12" s="78">
        <v>3</v>
      </c>
      <c r="E12" s="6"/>
      <c r="F12" s="20" t="s">
        <v>97</v>
      </c>
      <c r="G12" s="78">
        <v>3</v>
      </c>
      <c r="H12" s="16"/>
    </row>
    <row r="13" spans="2:22" x14ac:dyDescent="0.25">
      <c r="B13" s="14"/>
      <c r="C13" s="20" t="s">
        <v>26</v>
      </c>
      <c r="D13" s="78">
        <v>3</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1</v>
      </c>
      <c r="E17" s="6"/>
      <c r="F17" s="20" t="s">
        <v>110</v>
      </c>
      <c r="G17" s="78">
        <v>2</v>
      </c>
      <c r="H17" s="16"/>
    </row>
    <row r="18" spans="2:8" x14ac:dyDescent="0.25">
      <c r="B18" s="14"/>
      <c r="C18" s="20" t="s">
        <v>176</v>
      </c>
      <c r="D18" s="78">
        <v>0</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1</v>
      </c>
      <c r="H20" s="16"/>
    </row>
    <row r="21" spans="2:8" x14ac:dyDescent="0.25">
      <c r="B21" s="14"/>
      <c r="C21" s="82" t="s">
        <v>99</v>
      </c>
      <c r="D21" s="83"/>
      <c r="E21" s="84"/>
      <c r="F21" s="86"/>
      <c r="G21" s="86"/>
      <c r="H21" s="85"/>
    </row>
    <row r="22" spans="2:8" x14ac:dyDescent="0.25">
      <c r="B22" s="14"/>
      <c r="C22" s="108" t="s">
        <v>187</v>
      </c>
      <c r="D22" s="109"/>
      <c r="E22" s="109"/>
      <c r="F22" s="109"/>
      <c r="G22" s="110"/>
      <c r="H22" s="16"/>
    </row>
    <row r="23" spans="2:8" x14ac:dyDescent="0.25">
      <c r="B23" s="14"/>
      <c r="C23" s="111"/>
      <c r="D23" s="112"/>
      <c r="E23" s="112"/>
      <c r="F23" s="112"/>
      <c r="G23" s="113"/>
      <c r="H23" s="16"/>
    </row>
    <row r="24" spans="2:8" x14ac:dyDescent="0.25">
      <c r="B24" s="14"/>
      <c r="C24" s="111"/>
      <c r="D24" s="112"/>
      <c r="E24" s="112"/>
      <c r="F24" s="112"/>
      <c r="G24" s="113"/>
      <c r="H24" s="16"/>
    </row>
    <row r="25" spans="2:8" x14ac:dyDescent="0.25">
      <c r="B25" s="14"/>
      <c r="C25" s="114"/>
      <c r="D25" s="115"/>
      <c r="E25" s="115"/>
      <c r="F25" s="115"/>
      <c r="G25" s="116"/>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31" priority="13">
      <formula>LEN(TRIM(D11))=0</formula>
    </cfRule>
  </conditionalFormatting>
  <conditionalFormatting sqref="C22">
    <cfRule type="containsBlanks" dxfId="30" priority="9">
      <formula>LEN(TRIM(C22))=0</formula>
    </cfRule>
  </conditionalFormatting>
  <conditionalFormatting sqref="D17:D18">
    <cfRule type="containsBlanks" dxfId="29" priority="5">
      <formula>LEN(TRIM(D17))=0</formula>
    </cfRule>
  </conditionalFormatting>
  <conditionalFormatting sqref="G10:G12">
    <cfRule type="containsBlanks" dxfId="28" priority="4">
      <formula>LEN(TRIM(G10))=0</formula>
    </cfRule>
  </conditionalFormatting>
  <conditionalFormatting sqref="G17:G20">
    <cfRule type="containsBlanks" dxfId="27" priority="3">
      <formula>LEN(TRIM(G17))=0</formula>
    </cfRule>
  </conditionalFormatting>
  <conditionalFormatting sqref="D7">
    <cfRule type="containsBlanks" dxfId="26"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13" zoomScale="80" zoomScaleNormal="80" workbookViewId="0">
      <selection activeCell="C35" sqref="C35"/>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3</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2" t="s">
        <v>68</v>
      </c>
      <c r="D6" s="122"/>
      <c r="E6" s="122"/>
      <c r="F6" s="122"/>
      <c r="G6" s="122"/>
      <c r="H6" s="122"/>
      <c r="I6" s="33"/>
    </row>
    <row r="7" spans="2:23" x14ac:dyDescent="0.25">
      <c r="B7" s="14"/>
      <c r="C7" s="15"/>
      <c r="D7" s="27"/>
      <c r="E7" s="81" t="s">
        <v>148</v>
      </c>
      <c r="F7" s="27"/>
      <c r="G7" s="15"/>
      <c r="H7" s="15"/>
      <c r="I7" s="16"/>
      <c r="U7" s="1" t="s">
        <v>13</v>
      </c>
    </row>
    <row r="8" spans="2:23" x14ac:dyDescent="0.25">
      <c r="B8" s="14"/>
      <c r="C8" s="23" t="s">
        <v>111</v>
      </c>
      <c r="D8" s="79">
        <v>44606</v>
      </c>
      <c r="E8" s="6"/>
      <c r="F8" s="37" t="s">
        <v>106</v>
      </c>
      <c r="G8" s="37" t="s">
        <v>18</v>
      </c>
      <c r="H8" s="15"/>
      <c r="I8" s="16"/>
      <c r="U8" s="1" t="s">
        <v>14</v>
      </c>
    </row>
    <row r="9" spans="2:23" x14ac:dyDescent="0.25">
      <c r="B9" s="14"/>
      <c r="E9" s="6"/>
      <c r="F9" s="20" t="s">
        <v>27</v>
      </c>
      <c r="G9" s="78">
        <v>3</v>
      </c>
      <c r="H9" s="15"/>
      <c r="I9" s="16"/>
    </row>
    <row r="10" spans="2:23" x14ac:dyDescent="0.25">
      <c r="B10" s="14"/>
      <c r="C10" s="23" t="s">
        <v>151</v>
      </c>
      <c r="D10" s="23" t="s">
        <v>23</v>
      </c>
      <c r="E10" s="6"/>
      <c r="F10" s="20" t="s">
        <v>60</v>
      </c>
      <c r="G10" s="78">
        <v>3</v>
      </c>
      <c r="H10" s="15"/>
      <c r="I10" s="16"/>
    </row>
    <row r="11" spans="2:23" x14ac:dyDescent="0.25">
      <c r="B11" s="14"/>
      <c r="C11" s="20" t="s">
        <v>28</v>
      </c>
      <c r="D11" s="78">
        <v>175</v>
      </c>
      <c r="E11" s="6"/>
      <c r="F11" s="20" t="s">
        <v>83</v>
      </c>
      <c r="G11" s="78">
        <v>3</v>
      </c>
      <c r="H11" s="15"/>
      <c r="I11" s="16"/>
    </row>
    <row r="12" spans="2:23" x14ac:dyDescent="0.25">
      <c r="B12" s="14"/>
      <c r="C12" s="20" t="s">
        <v>29</v>
      </c>
      <c r="D12" s="78">
        <v>165</v>
      </c>
      <c r="E12" s="6"/>
      <c r="F12" s="38" t="s">
        <v>158</v>
      </c>
      <c r="I12" s="16"/>
    </row>
    <row r="13" spans="2:23" x14ac:dyDescent="0.25">
      <c r="B13" s="14"/>
      <c r="C13" s="20" t="s">
        <v>81</v>
      </c>
      <c r="D13" s="78">
        <v>1</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161</v>
      </c>
      <c r="I15" s="16"/>
    </row>
    <row r="16" spans="2:23" x14ac:dyDescent="0.25">
      <c r="B16" s="14"/>
      <c r="C16" s="20" t="s">
        <v>154</v>
      </c>
      <c r="D16" s="78">
        <v>1</v>
      </c>
      <c r="E16" s="6"/>
      <c r="F16" s="20" t="s">
        <v>160</v>
      </c>
      <c r="G16" s="78">
        <v>156</v>
      </c>
      <c r="H16" s="15"/>
      <c r="I16" s="16"/>
    </row>
    <row r="17" spans="2:9" x14ac:dyDescent="0.25">
      <c r="B17" s="14"/>
      <c r="C17" s="20" t="s">
        <v>155</v>
      </c>
      <c r="D17" s="78">
        <v>3</v>
      </c>
      <c r="E17" s="6"/>
      <c r="F17" s="20" t="s">
        <v>161</v>
      </c>
      <c r="G17" s="78">
        <v>0</v>
      </c>
      <c r="H17" s="15"/>
      <c r="I17" s="16"/>
    </row>
    <row r="18" spans="2:9" x14ac:dyDescent="0.25">
      <c r="B18" s="14"/>
      <c r="C18" s="38" t="s">
        <v>113</v>
      </c>
      <c r="E18" s="6"/>
      <c r="F18" s="20" t="s">
        <v>35</v>
      </c>
      <c r="G18" s="78">
        <v>4</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75</v>
      </c>
      <c r="E21" s="6"/>
      <c r="F21" s="20" t="s">
        <v>63</v>
      </c>
      <c r="G21" s="78">
        <v>15</v>
      </c>
      <c r="H21" s="78">
        <v>8</v>
      </c>
      <c r="I21" s="16"/>
    </row>
    <row r="22" spans="2:9" ht="15" customHeight="1" x14ac:dyDescent="0.25">
      <c r="B22" s="14"/>
      <c r="C22" s="60" t="s">
        <v>82</v>
      </c>
      <c r="D22" s="78">
        <v>35</v>
      </c>
      <c r="E22" s="6"/>
      <c r="F22" s="20" t="s">
        <v>64</v>
      </c>
      <c r="G22" s="78">
        <v>125</v>
      </c>
      <c r="H22" s="78">
        <v>125</v>
      </c>
      <c r="I22" s="16"/>
    </row>
    <row r="23" spans="2:9" ht="24.75" x14ac:dyDescent="0.25">
      <c r="B23" s="14"/>
      <c r="C23" s="66" t="s">
        <v>157</v>
      </c>
      <c r="D23" s="66"/>
      <c r="E23" s="6"/>
      <c r="F23" s="20" t="s">
        <v>65</v>
      </c>
      <c r="G23" s="78">
        <v>10</v>
      </c>
      <c r="H23" s="78">
        <v>10</v>
      </c>
      <c r="I23" s="16"/>
    </row>
    <row r="24" spans="2:9" x14ac:dyDescent="0.25">
      <c r="B24" s="14"/>
      <c r="C24" s="15"/>
      <c r="E24" s="6"/>
      <c r="F24" s="20" t="s">
        <v>66</v>
      </c>
      <c r="G24" s="78">
        <v>6</v>
      </c>
      <c r="H24" s="78">
        <v>6</v>
      </c>
      <c r="I24" s="16"/>
    </row>
    <row r="25" spans="2:9" ht="30" customHeight="1" x14ac:dyDescent="0.25">
      <c r="B25" s="14"/>
      <c r="C25" s="68" t="str">
        <f>"Seleccione "&amp;W3&amp;" procesos teminados en el  segundo semestre de 2021 y llene la siguiente tabla:"</f>
        <v>Seleccione 3 procesos teminados en el  segundo semestre de 2021 y llene la siguiente tabla:</v>
      </c>
      <c r="D25" s="63"/>
      <c r="E25" s="6"/>
      <c r="F25" s="123" t="s">
        <v>162</v>
      </c>
      <c r="G25" s="123"/>
      <c r="H25" s="123"/>
      <c r="I25" s="16"/>
    </row>
    <row r="26" spans="2:9" ht="15.75" thickBot="1" x14ac:dyDescent="0.3">
      <c r="B26" s="14"/>
      <c r="C26" s="64"/>
      <c r="D26" s="65"/>
      <c r="E26" s="6"/>
      <c r="F26" s="61"/>
      <c r="G26" s="15"/>
      <c r="H26" s="15"/>
      <c r="I26" s="16"/>
    </row>
    <row r="27" spans="2:9" x14ac:dyDescent="0.25">
      <c r="B27" s="14"/>
      <c r="C27" s="50" t="s">
        <v>93</v>
      </c>
      <c r="D27" s="50" t="s">
        <v>23</v>
      </c>
      <c r="E27" s="6"/>
      <c r="F27" s="117" t="s">
        <v>92</v>
      </c>
      <c r="G27" s="118"/>
      <c r="H27" s="119"/>
      <c r="I27" s="16"/>
    </row>
    <row r="28" spans="2:9" x14ac:dyDescent="0.25">
      <c r="B28" s="14"/>
      <c r="C28" s="20" t="s">
        <v>85</v>
      </c>
      <c r="D28" s="78">
        <v>0</v>
      </c>
      <c r="E28" s="6"/>
      <c r="F28" s="120" t="s">
        <v>191</v>
      </c>
      <c r="G28" s="121"/>
      <c r="H28" s="121"/>
      <c r="I28" s="16"/>
    </row>
    <row r="29" spans="2:9" x14ac:dyDescent="0.25">
      <c r="B29" s="14"/>
      <c r="C29" s="20" t="s">
        <v>86</v>
      </c>
      <c r="D29" s="78">
        <v>0</v>
      </c>
      <c r="E29" s="6"/>
      <c r="F29" s="121"/>
      <c r="G29" s="121"/>
      <c r="H29" s="121"/>
      <c r="I29" s="16"/>
    </row>
    <row r="30" spans="2:9" x14ac:dyDescent="0.25">
      <c r="B30" s="14"/>
      <c r="C30" s="20" t="s">
        <v>87</v>
      </c>
      <c r="D30" s="78">
        <v>0</v>
      </c>
      <c r="E30" s="6"/>
      <c r="F30" s="121"/>
      <c r="G30" s="121"/>
      <c r="H30" s="121"/>
      <c r="I30" s="16"/>
    </row>
    <row r="31" spans="2:9" x14ac:dyDescent="0.25">
      <c r="B31" s="14"/>
      <c r="C31" s="20" t="s">
        <v>88</v>
      </c>
      <c r="D31" s="78">
        <v>0</v>
      </c>
      <c r="E31" s="6"/>
      <c r="F31" s="121"/>
      <c r="G31" s="121"/>
      <c r="H31" s="121"/>
      <c r="I31" s="16"/>
    </row>
    <row r="32" spans="2:9" x14ac:dyDescent="0.25">
      <c r="B32" s="14"/>
      <c r="C32" s="20" t="s">
        <v>89</v>
      </c>
      <c r="D32" s="78">
        <v>0</v>
      </c>
      <c r="E32" s="6"/>
      <c r="F32" s="121"/>
      <c r="G32" s="121"/>
      <c r="H32" s="121"/>
      <c r="I32" s="16"/>
    </row>
    <row r="33" spans="2:9" x14ac:dyDescent="0.25">
      <c r="B33" s="14"/>
      <c r="C33" s="15"/>
      <c r="E33" s="6"/>
      <c r="F33" s="121"/>
      <c r="G33" s="121"/>
      <c r="H33" s="121"/>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5" priority="11">
      <formula>LEN(TRIM(D8))=0</formula>
    </cfRule>
  </conditionalFormatting>
  <conditionalFormatting sqref="D11">
    <cfRule type="containsBlanks" dxfId="24" priority="10">
      <formula>LEN(TRIM(D11))=0</formula>
    </cfRule>
  </conditionalFormatting>
  <conditionalFormatting sqref="D12:D13">
    <cfRule type="containsBlanks" dxfId="23" priority="9">
      <formula>LEN(TRIM(D12))=0</formula>
    </cfRule>
  </conditionalFormatting>
  <conditionalFormatting sqref="D16:D17">
    <cfRule type="containsBlanks" dxfId="22" priority="8">
      <formula>LEN(TRIM(D16))=0</formula>
    </cfRule>
  </conditionalFormatting>
  <conditionalFormatting sqref="D21:D22">
    <cfRule type="containsBlanks" dxfId="21" priority="7">
      <formula>LEN(TRIM(D21))=0</formula>
    </cfRule>
  </conditionalFormatting>
  <conditionalFormatting sqref="D28:D32">
    <cfRule type="containsBlanks" dxfId="20" priority="6">
      <formula>LEN(TRIM(D28))=0</formula>
    </cfRule>
  </conditionalFormatting>
  <conditionalFormatting sqref="G9">
    <cfRule type="containsBlanks" dxfId="19" priority="5">
      <formula>LEN(TRIM(G9))=0</formula>
    </cfRule>
  </conditionalFormatting>
  <conditionalFormatting sqref="G10:G11">
    <cfRule type="containsBlanks" dxfId="18" priority="4">
      <formula>LEN(TRIM(G10))=0</formula>
    </cfRule>
  </conditionalFormatting>
  <conditionalFormatting sqref="G15:G18">
    <cfRule type="containsBlanks" dxfId="17" priority="3">
      <formula>LEN(TRIM(G15))=0</formula>
    </cfRule>
  </conditionalFormatting>
  <conditionalFormatting sqref="G21:H24">
    <cfRule type="containsBlanks" dxfId="16" priority="2">
      <formula>LEN(TRIM(G21))=0</formula>
    </cfRule>
  </conditionalFormatting>
  <conditionalFormatting sqref="F28">
    <cfRule type="containsBlanks" dxfId="15"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4" zoomScale="90" zoomScaleNormal="90" workbookViewId="0">
      <selection activeCell="I20" sqref="I20"/>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6</v>
      </c>
    </row>
    <row r="3" spans="2:22" x14ac:dyDescent="0.25">
      <c r="B3" s="14"/>
      <c r="C3" s="15"/>
      <c r="D3" s="15"/>
      <c r="E3" s="15"/>
      <c r="F3" s="15"/>
      <c r="G3" s="15"/>
      <c r="H3" s="16"/>
      <c r="V3" s="28">
        <f>+IF(V2&lt;=20,V2,IF(ROUNDDOWN(V2*10%,0)&lt;20,20,ROUNDDOWN(V2*10%,0)))</f>
        <v>6</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2" t="s">
        <v>177</v>
      </c>
      <c r="D7" s="122"/>
      <c r="E7" s="122"/>
      <c r="F7" s="122"/>
      <c r="G7" s="122"/>
      <c r="H7" s="33"/>
    </row>
    <row r="8" spans="2:22" x14ac:dyDescent="0.25">
      <c r="B8" s="14"/>
      <c r="C8" s="15"/>
      <c r="D8" s="15"/>
      <c r="E8" s="89" t="s">
        <v>148</v>
      </c>
      <c r="H8" s="16"/>
      <c r="T8" s="1" t="s">
        <v>13</v>
      </c>
    </row>
    <row r="9" spans="2:22" ht="15" customHeight="1" x14ac:dyDescent="0.25">
      <c r="B9" s="14"/>
      <c r="C9" s="23" t="s">
        <v>178</v>
      </c>
      <c r="D9" s="23" t="s">
        <v>23</v>
      </c>
      <c r="E9" s="6"/>
      <c r="F9" s="104" t="str">
        <f>"Seleccione una muestra de "&amp;V3&amp;" prejudiciales activos registrados antes de 1 de julio de 2021 y complete la siguiente tabla"</f>
        <v>Seleccione una muestra de 6 prejudiciales activos registrados antes de 1 de julio de 2021 y complete la siguiente tabla</v>
      </c>
      <c r="G9" s="105"/>
      <c r="H9" s="16"/>
      <c r="T9" s="1" t="s">
        <v>14</v>
      </c>
    </row>
    <row r="10" spans="2:22" x14ac:dyDescent="0.25">
      <c r="B10" s="14"/>
      <c r="C10" s="20" t="s">
        <v>54</v>
      </c>
      <c r="D10" s="78">
        <v>1</v>
      </c>
      <c r="E10" s="6"/>
      <c r="F10" s="106"/>
      <c r="G10" s="107"/>
      <c r="H10" s="16"/>
    </row>
    <row r="11" spans="2:22" x14ac:dyDescent="0.25">
      <c r="B11" s="14"/>
      <c r="C11" s="20" t="s">
        <v>55</v>
      </c>
      <c r="D11" s="78">
        <v>13</v>
      </c>
      <c r="E11" s="6"/>
      <c r="F11" s="24" t="s">
        <v>32</v>
      </c>
      <c r="G11" s="24" t="s">
        <v>57</v>
      </c>
      <c r="H11" s="16"/>
    </row>
    <row r="12" spans="2:22" x14ac:dyDescent="0.25">
      <c r="B12" s="14"/>
      <c r="C12" s="20" t="s">
        <v>164</v>
      </c>
      <c r="D12" s="78">
        <v>7</v>
      </c>
      <c r="E12" s="6"/>
      <c r="F12" s="36" t="s">
        <v>58</v>
      </c>
      <c r="G12" s="78">
        <v>0</v>
      </c>
      <c r="H12" s="16"/>
    </row>
    <row r="13" spans="2:22" x14ac:dyDescent="0.25">
      <c r="B13" s="14"/>
      <c r="C13" s="20" t="s">
        <v>181</v>
      </c>
      <c r="D13" s="78">
        <v>1</v>
      </c>
      <c r="E13" s="6"/>
      <c r="F13" s="20" t="s">
        <v>180</v>
      </c>
      <c r="G13" s="78">
        <v>6</v>
      </c>
      <c r="H13" s="16"/>
    </row>
    <row r="14" spans="2:22" x14ac:dyDescent="0.25">
      <c r="B14" s="14"/>
      <c r="C14" s="20" t="s">
        <v>165</v>
      </c>
      <c r="D14" s="78">
        <v>5</v>
      </c>
      <c r="E14" s="6"/>
      <c r="F14"/>
      <c r="G14"/>
      <c r="H14" s="16"/>
    </row>
    <row r="15" spans="2:22" x14ac:dyDescent="0.25">
      <c r="B15" s="14"/>
      <c r="E15" s="6"/>
      <c r="F15"/>
      <c r="G15"/>
      <c r="H15" s="16"/>
    </row>
    <row r="16" spans="2:22" x14ac:dyDescent="0.25">
      <c r="B16" s="14"/>
      <c r="C16" s="23" t="s">
        <v>179</v>
      </c>
      <c r="D16" s="23" t="s">
        <v>23</v>
      </c>
      <c r="E16" s="6"/>
      <c r="F16" s="124" t="s">
        <v>92</v>
      </c>
      <c r="G16" s="124"/>
      <c r="H16" s="16"/>
    </row>
    <row r="17" spans="2:8" x14ac:dyDescent="0.25">
      <c r="B17" s="14"/>
      <c r="C17" s="20" t="s">
        <v>166</v>
      </c>
      <c r="D17" s="78">
        <v>5</v>
      </c>
      <c r="E17" s="6"/>
      <c r="F17" s="120" t="s">
        <v>192</v>
      </c>
      <c r="G17" s="121"/>
      <c r="H17" s="16"/>
    </row>
    <row r="18" spans="2:8" x14ac:dyDescent="0.25">
      <c r="B18" s="14"/>
      <c r="C18" s="20" t="s">
        <v>167</v>
      </c>
      <c r="D18" s="78">
        <v>3</v>
      </c>
      <c r="E18" s="6"/>
      <c r="F18" s="121"/>
      <c r="G18" s="121"/>
      <c r="H18" s="16"/>
    </row>
    <row r="19" spans="2:8" x14ac:dyDescent="0.25">
      <c r="B19" s="14"/>
      <c r="C19"/>
      <c r="D19"/>
      <c r="E19" s="6"/>
      <c r="F19" s="121"/>
      <c r="G19" s="121"/>
      <c r="H19" s="16"/>
    </row>
    <row r="20" spans="2:8" x14ac:dyDescent="0.25">
      <c r="B20" s="14"/>
      <c r="C20"/>
      <c r="D20"/>
      <c r="E20" s="6"/>
      <c r="F20" s="121"/>
      <c r="G20" s="121"/>
      <c r="H20" s="16"/>
    </row>
    <row r="21" spans="2:8" x14ac:dyDescent="0.25">
      <c r="B21" s="14"/>
      <c r="E21" s="6"/>
      <c r="F21" s="121"/>
      <c r="G21" s="121"/>
      <c r="H21" s="16"/>
    </row>
    <row r="22" spans="2:8" x14ac:dyDescent="0.25">
      <c r="B22" s="14"/>
      <c r="C22" s="15"/>
      <c r="D22" s="15"/>
      <c r="E22" s="6"/>
      <c r="F22" s="121"/>
      <c r="G22" s="121"/>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4" priority="4">
      <formula>LEN(TRIM(D10))=0</formula>
    </cfRule>
  </conditionalFormatting>
  <conditionalFormatting sqref="D17:D18">
    <cfRule type="containsBlanks" dxfId="13" priority="3">
      <formula>LEN(TRIM(D17))=0</formula>
    </cfRule>
  </conditionalFormatting>
  <conditionalFormatting sqref="G12:G13">
    <cfRule type="containsBlanks" dxfId="12" priority="2">
      <formula>LEN(TRIM(G12))=0</formula>
    </cfRule>
  </conditionalFormatting>
  <conditionalFormatting sqref="F17">
    <cfRule type="containsBlanks" dxfId="11"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0</v>
      </c>
      <c r="H9" s="16"/>
    </row>
    <row r="10" spans="2:22" x14ac:dyDescent="0.25">
      <c r="B10" s="14"/>
      <c r="C10" s="20" t="s">
        <v>72</v>
      </c>
      <c r="D10" s="78">
        <v>0</v>
      </c>
      <c r="E10" s="6"/>
      <c r="F10" s="20" t="s">
        <v>90</v>
      </c>
      <c r="G10" s="78">
        <v>0</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ht="15" customHeight="1" x14ac:dyDescent="0.25">
      <c r="B13" s="14"/>
      <c r="C13" s="108" t="s">
        <v>193</v>
      </c>
      <c r="D13" s="109"/>
      <c r="E13" s="109"/>
      <c r="F13" s="109"/>
      <c r="G13" s="110"/>
      <c r="H13" s="16"/>
    </row>
    <row r="14" spans="2:22" x14ac:dyDescent="0.25">
      <c r="B14" s="14"/>
      <c r="C14" s="111"/>
      <c r="D14" s="112"/>
      <c r="E14" s="112"/>
      <c r="F14" s="112"/>
      <c r="G14" s="113"/>
      <c r="H14" s="16"/>
    </row>
    <row r="15" spans="2:22" x14ac:dyDescent="0.25">
      <c r="B15" s="14"/>
      <c r="C15" s="111"/>
      <c r="D15" s="112"/>
      <c r="E15" s="112"/>
      <c r="F15" s="112"/>
      <c r="G15" s="113"/>
      <c r="H15" s="16"/>
    </row>
    <row r="16" spans="2:22" x14ac:dyDescent="0.25">
      <c r="B16" s="14"/>
      <c r="C16" s="114"/>
      <c r="D16" s="115"/>
      <c r="E16" s="115"/>
      <c r="F16" s="115"/>
      <c r="G16" s="116"/>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D9:D10">
    <cfRule type="containsBlanks" dxfId="9" priority="3">
      <formula>LEN(TRIM(D9))=0</formula>
    </cfRule>
  </conditionalFormatting>
  <conditionalFormatting sqref="G9:G10">
    <cfRule type="containsBlanks" dxfId="8" priority="2">
      <formula>LEN(TRIM(G9))=0</formula>
    </cfRule>
  </conditionalFormatting>
  <conditionalFormatting sqref="C13">
    <cfRule type="containsBlanks" dxfId="0" priority="1">
      <formula>LEN(TRIM(C13))=0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2" t="s">
        <v>8</v>
      </c>
      <c r="D6" s="122"/>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08" t="s">
        <v>190</v>
      </c>
      <c r="G8" s="110"/>
      <c r="H8" s="16"/>
      <c r="T8" s="1" t="s">
        <v>14</v>
      </c>
    </row>
    <row r="9" spans="2:22" x14ac:dyDescent="0.25">
      <c r="B9" s="14"/>
      <c r="C9" s="20" t="s">
        <v>74</v>
      </c>
      <c r="D9" s="78" t="s">
        <v>13</v>
      </c>
      <c r="E9" s="6"/>
      <c r="F9" s="111"/>
      <c r="G9" s="113"/>
      <c r="H9" s="16"/>
    </row>
    <row r="10" spans="2:22" x14ac:dyDescent="0.25">
      <c r="B10" s="14"/>
      <c r="C10" s="20" t="s">
        <v>173</v>
      </c>
      <c r="D10" s="78">
        <v>0</v>
      </c>
      <c r="E10" s="6"/>
      <c r="F10" s="114"/>
      <c r="G10" s="116"/>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7" priority="3">
      <formula>LEN(TRIM(D10))=0</formula>
    </cfRule>
  </conditionalFormatting>
  <conditionalFormatting sqref="D9">
    <cfRule type="containsBlanks" dxfId="6" priority="2">
      <formula>LEN(TRIM(D9))=0</formula>
    </cfRule>
  </conditionalFormatting>
  <conditionalFormatting sqref="F8">
    <cfRule type="containsBlanks" dxfId="5"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tabSelected="1" workbookViewId="0">
      <selection activeCell="E31" sqref="E31"/>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6" t="s">
        <v>10</v>
      </c>
      <c r="C2" s="126"/>
      <c r="D2" s="126"/>
      <c r="E2" s="126"/>
      <c r="F2" s="126"/>
      <c r="G2" s="126"/>
      <c r="H2" s="46"/>
      <c r="I2" s="46"/>
      <c r="J2" s="46"/>
      <c r="K2" s="46"/>
      <c r="L2" s="46"/>
      <c r="M2" s="47"/>
    </row>
    <row r="3" spans="2:13" ht="18.75" x14ac:dyDescent="0.3">
      <c r="B3" s="126" t="s">
        <v>11</v>
      </c>
      <c r="C3" s="126"/>
      <c r="D3" s="126"/>
      <c r="E3" s="126"/>
      <c r="F3" s="126"/>
      <c r="G3" s="126"/>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5" t="s">
        <v>188</v>
      </c>
      <c r="D5" s="125"/>
      <c r="E5" s="125"/>
      <c r="F5" s="125"/>
      <c r="G5" s="125"/>
      <c r="H5" s="6"/>
      <c r="I5" s="6"/>
      <c r="J5" s="6"/>
    </row>
    <row r="6" spans="2:13" ht="15.75" thickBot="1" x14ac:dyDescent="0.3">
      <c r="B6" t="s">
        <v>171</v>
      </c>
      <c r="C6" s="125" t="s">
        <v>189</v>
      </c>
      <c r="D6" s="125"/>
      <c r="E6" s="125"/>
      <c r="F6" s="125"/>
      <c r="G6" s="125"/>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1</v>
      </c>
      <c r="E9" s="43" t="s">
        <v>46</v>
      </c>
      <c r="F9" s="87">
        <f>+PREJUDICIALES!$D$11</f>
        <v>13</v>
      </c>
    </row>
    <row r="10" spans="2:13" x14ac:dyDescent="0.25">
      <c r="B10" s="43" t="s">
        <v>39</v>
      </c>
      <c r="C10" s="87">
        <f>+ABOGADOS!$D$12+SUM(USUARIOS!I12:I17)</f>
        <v>9</v>
      </c>
      <c r="E10" s="43" t="s">
        <v>44</v>
      </c>
      <c r="F10" s="88">
        <f>IFERROR(PREJUDICIALES!$D$11/PREJUDICIALES!$D$10,"")</f>
        <v>13</v>
      </c>
    </row>
    <row r="11" spans="2:13" x14ac:dyDescent="0.25">
      <c r="B11" s="43" t="s">
        <v>9</v>
      </c>
      <c r="C11" s="87" t="s">
        <v>108</v>
      </c>
      <c r="E11" s="43" t="s">
        <v>47</v>
      </c>
      <c r="F11" s="88">
        <f>IFERROR(PREJUDICIALES!$G$13/PREJUDICIALES!$V$3,"")</f>
        <v>1</v>
      </c>
    </row>
    <row r="12" spans="2:13" x14ac:dyDescent="0.25">
      <c r="B12" s="43" t="s">
        <v>40</v>
      </c>
      <c r="C12" s="88">
        <f>IFERROR((ABOGADOS!$G$17+ABOGADOS!$G$18+ABOGADOS!$G$19*0.5)/ABOGADOS!D12,"")</f>
        <v>0.66666666666666663</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165</v>
      </c>
      <c r="E15" s="43" t="s">
        <v>44</v>
      </c>
      <c r="F15" s="88" t="str">
        <f>IFERROR(ARBITRAMENTOS!D10/ARBITRAMENTOS!D9,"")</f>
        <v/>
      </c>
    </row>
    <row r="16" spans="2:13" x14ac:dyDescent="0.25">
      <c r="B16" s="43" t="s">
        <v>44</v>
      </c>
      <c r="C16" s="88">
        <f>IFERROR(JUDICIALES!$D$12/JUDICIALES!$D$11,"")</f>
        <v>0.94285714285714284</v>
      </c>
    </row>
    <row r="17" spans="2:6" x14ac:dyDescent="0.25">
      <c r="B17" s="43" t="s">
        <v>50</v>
      </c>
      <c r="C17" s="88">
        <f>IFERROR(JUDICIALES!$G$11/JUDICIALES!$G$10,"")</f>
        <v>1</v>
      </c>
      <c r="E17" t="s">
        <v>73</v>
      </c>
      <c r="F17" s="44" t="str">
        <f>+IF(PAGOS!D9="","Falta  actualizar","")</f>
        <v/>
      </c>
    </row>
    <row r="18" spans="2:6" x14ac:dyDescent="0.25">
      <c r="B18" s="43" t="s">
        <v>43</v>
      </c>
      <c r="C18" s="87">
        <f>IFERROR(C15/ABOGADOS!$D$12,"")</f>
        <v>55</v>
      </c>
      <c r="E18" s="43" t="s">
        <v>48</v>
      </c>
      <c r="F18" s="87">
        <f>+PAGOS!D10</f>
        <v>0</v>
      </c>
    </row>
    <row r="19" spans="2:6" x14ac:dyDescent="0.25">
      <c r="B19" s="43" t="s">
        <v>75</v>
      </c>
      <c r="C19" s="88">
        <f>IFERROR(1-(JUDICIALES!$H$22+JUDICIALES!$H$23+JUDICIALES!$H$24)/(JUDICIALES!$G$22+JUDICIALES!$G$23+JUDICIALES!$G$24),"")</f>
        <v>0</v>
      </c>
      <c r="E19" s="43" t="s">
        <v>49</v>
      </c>
      <c r="F19" s="87" t="str">
        <f>+IF(PAGOS!D9="No","No aplica","si")</f>
        <v>No aplica</v>
      </c>
    </row>
    <row r="21" spans="2:6" ht="15.75" thickBot="1" x14ac:dyDescent="0.3"/>
    <row r="22" spans="2:6" x14ac:dyDescent="0.25">
      <c r="B22" s="2" t="s">
        <v>94</v>
      </c>
      <c r="C22" s="3"/>
      <c r="D22" s="3"/>
      <c r="E22" s="3"/>
      <c r="F22" s="4"/>
    </row>
    <row r="23" spans="2:6" x14ac:dyDescent="0.25">
      <c r="B23" s="108" t="s">
        <v>196</v>
      </c>
      <c r="C23" s="109"/>
      <c r="D23" s="109"/>
      <c r="E23" s="109"/>
      <c r="F23" s="110"/>
    </row>
    <row r="24" spans="2:6" x14ac:dyDescent="0.25">
      <c r="B24" s="111"/>
      <c r="C24" s="112"/>
      <c r="D24" s="112"/>
      <c r="E24" s="112"/>
      <c r="F24" s="113"/>
    </row>
    <row r="25" spans="2:6" x14ac:dyDescent="0.25">
      <c r="B25" s="111"/>
      <c r="C25" s="112"/>
      <c r="D25" s="112"/>
      <c r="E25" s="112"/>
      <c r="F25" s="113"/>
    </row>
    <row r="26" spans="2:6" x14ac:dyDescent="0.2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4" priority="3">
      <formula>LEN(TRIM(B23))=0</formula>
    </cfRule>
  </conditionalFormatting>
  <conditionalFormatting sqref="C5">
    <cfRule type="containsBlanks" dxfId="3" priority="2">
      <formula>LEN(TRIM(C5))=0</formula>
    </cfRule>
  </conditionalFormatting>
  <conditionalFormatting sqref="C6">
    <cfRule type="containsBlanks" dxfId="2"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AGENCIA DE DESARROLLO RURAL</v>
      </c>
      <c r="B3" s="69" t="str">
        <f>'Resumen General'!C6</f>
        <v>Wilson Giovanny Patiño Suarez</v>
      </c>
      <c r="C3" s="69">
        <f>+ABOGADOS!D11</f>
        <v>2</v>
      </c>
      <c r="D3" s="69">
        <f>+ABOGADOS!D12</f>
        <v>3</v>
      </c>
      <c r="E3" s="69">
        <f>+ABOGADOS!D13</f>
        <v>3</v>
      </c>
      <c r="F3" s="69">
        <f>+ABOGADOS!D14</f>
        <v>0</v>
      </c>
      <c r="G3" s="69">
        <f>+ABOGADOS!D17</f>
        <v>1</v>
      </c>
      <c r="H3" s="69">
        <f>+ABOGADOS!D18</f>
        <v>0</v>
      </c>
      <c r="I3" s="69">
        <f>+ABOGADOS!G10</f>
        <v>3</v>
      </c>
      <c r="J3" s="69">
        <f>+ABOGADOS!G11</f>
        <v>3</v>
      </c>
      <c r="K3" s="69">
        <f>+ABOGADOS!G12</f>
        <v>3</v>
      </c>
      <c r="L3" s="69">
        <f>+ABOGADOS!G17</f>
        <v>2</v>
      </c>
      <c r="M3" s="69">
        <f>+ABOGADOS!G18</f>
        <v>0</v>
      </c>
      <c r="N3" s="69">
        <f>+ABOGADOS!G19</f>
        <v>0</v>
      </c>
      <c r="O3" s="69">
        <f>+ABOGADOS!G21</f>
        <v>0</v>
      </c>
      <c r="P3" s="69">
        <f>+JUDICIALES!D11</f>
        <v>175</v>
      </c>
      <c r="Q3" s="69">
        <f>+JUDICIALES!D12</f>
        <v>165</v>
      </c>
      <c r="R3" s="69">
        <f>+JUDICIALES!D13</f>
        <v>1</v>
      </c>
      <c r="S3" s="69">
        <f>+JUDICIALES!D16</f>
        <v>1</v>
      </c>
      <c r="T3" s="69">
        <f>+JUDICIALES!D17</f>
        <v>3</v>
      </c>
      <c r="U3" s="69">
        <f>+JUDICIALES!D21</f>
        <v>75</v>
      </c>
      <c r="V3" s="69">
        <f>+JUDICIALES!D22</f>
        <v>35</v>
      </c>
      <c r="W3" s="69">
        <f>JUDICIALES!D28</f>
        <v>0</v>
      </c>
      <c r="X3" s="69">
        <f>JUDICIALES!D29</f>
        <v>0</v>
      </c>
      <c r="Y3" s="69">
        <f>JUDICIALES!D30</f>
        <v>0</v>
      </c>
      <c r="Z3" s="69">
        <f>JUDICIALES!D31</f>
        <v>0</v>
      </c>
      <c r="AA3" s="69">
        <f>JUDICIALES!D32</f>
        <v>0</v>
      </c>
      <c r="AB3" s="69">
        <f>+JUDICIALES!G9</f>
        <v>3</v>
      </c>
      <c r="AC3" s="69">
        <f>+JUDICIALES!G10</f>
        <v>3</v>
      </c>
      <c r="AD3" s="69">
        <f>+JUDICIALES!G11</f>
        <v>3</v>
      </c>
      <c r="AE3" s="69">
        <f>+JUDICIALES!G15</f>
        <v>161</v>
      </c>
      <c r="AF3" s="69">
        <f>+JUDICIALES!G16</f>
        <v>156</v>
      </c>
      <c r="AG3" s="69">
        <f>+JUDICIALES!G17</f>
        <v>0</v>
      </c>
      <c r="AH3" s="69">
        <f>+JUDICIALES!G18</f>
        <v>4</v>
      </c>
      <c r="AI3" s="69">
        <f>+JUDICIALES!G21</f>
        <v>15</v>
      </c>
      <c r="AJ3" s="69">
        <f>+JUDICIALES!G22</f>
        <v>125</v>
      </c>
      <c r="AK3" s="69">
        <f>+JUDICIALES!G23</f>
        <v>10</v>
      </c>
      <c r="AL3" s="69">
        <f>+JUDICIALES!G24</f>
        <v>6</v>
      </c>
      <c r="AM3" s="69">
        <f>+JUDICIALES!H21</f>
        <v>8</v>
      </c>
      <c r="AN3" s="69">
        <f>+JUDICIALES!H22</f>
        <v>125</v>
      </c>
      <c r="AO3" s="69">
        <f>+JUDICIALES!H23</f>
        <v>10</v>
      </c>
      <c r="AP3" s="69">
        <f>+JUDICIALES!H24</f>
        <v>6</v>
      </c>
      <c r="AQ3" s="69">
        <f>+PREJUDICIALES!D10</f>
        <v>1</v>
      </c>
      <c r="AR3" s="69">
        <f>+PREJUDICIALES!D11</f>
        <v>13</v>
      </c>
      <c r="AS3" s="69">
        <f>+PREJUDICIALES!D12</f>
        <v>7</v>
      </c>
      <c r="AT3" s="69">
        <f>+PREJUDICIALES!D13</f>
        <v>1</v>
      </c>
      <c r="AU3" s="69">
        <f>+PREJUDICIALES!D14</f>
        <v>5</v>
      </c>
      <c r="AV3" s="69">
        <f>+PREJUDICIALES!D17</f>
        <v>5</v>
      </c>
      <c r="AW3" s="69">
        <f>+PREJUDICIALES!D18</f>
        <v>3</v>
      </c>
      <c r="AX3" s="69">
        <f>+PREJUDICIALES!G12</f>
        <v>0</v>
      </c>
      <c r="AY3" s="69">
        <f>+PREJUDICIALES!G13</f>
        <v>6</v>
      </c>
      <c r="AZ3" s="69">
        <f>+ARBITRAMENTOS!D9</f>
        <v>0</v>
      </c>
      <c r="BA3" s="69">
        <f>+ARBITRAMENTOS!D10</f>
        <v>0</v>
      </c>
      <c r="BB3" s="69">
        <f>ARBITRAMENTOS!G9</f>
        <v>0</v>
      </c>
      <c r="BC3" s="69">
        <f>ARBITRAMENTOS!G10</f>
        <v>0</v>
      </c>
      <c r="BD3" s="69" t="str">
        <f>+PAGOS!D9</f>
        <v>No</v>
      </c>
      <c r="BE3" s="69">
        <f>+PAGOS!D10</f>
        <v>0</v>
      </c>
      <c r="BF3" s="70">
        <f>USUARIOS!D9</f>
        <v>44599</v>
      </c>
      <c r="BG3" s="70">
        <f>ABOGADOS!D7</f>
        <v>44599</v>
      </c>
      <c r="BH3" s="70">
        <f>JUDICIALES!D8</f>
        <v>44606</v>
      </c>
      <c r="BI3" s="69" t="str">
        <f>+USUARIOS!C19</f>
        <v>1. INGRESO Y RETIRO DE USUARIOS: De acuerdo con el reporte generado desde el sistema eKOGUI del usuario con rol “Jefe Financiero” y "Enlace de pagos" que se registraban como activos en el sistema a la fecha de la verificación (4 de febrero de 2022), no se encontraban vinculados a la Entidad desde el 31 de diciembre de 2020 y 5 de abril de 2021, respectivamente. Con relación a lo anterior, la administradora del sistema mediante correo electrónico del 4 de febrero de 2022 remitió la trazabilidad de correos electrónicos dirigidos al Secretario General donde solicita la designación de los roles de Jefe Financiero y Enlace de Pagos, en donde se indicó a través de correo electrónico del día 18 de agosto de 2021 que se designo nuevo Jefe Financiero y nuevo enlace de pagos, no obstante, estos no fueron ingresados al sistema,ni posteriormente retirados ya que se desvincularon de la Entidad el 24 de enero de 2022.
Se realizó la actualización del rol “Jefe de Control Interno” en el primer semestre de 2022, cuando se dio el cambio en octubre de 2021.
2.CAPACITACIÓN: . Teniendo en cuenta que los usuarios activos con rol “Jefe Financiero” y “Enlace de pagos”, no se encuentran vinculados en la Entidad, una vez se designe  el usuario de “Jefe de Financiero” y se actualice el rol “Jefe Financiero”, se deben capacitar como se requiere para el ejercicio de su gestión. 
En cuanto al usuario con rol “Jefe de Control Interno”, se participó en la capacitación virtual por parte de contratista de la Oficina de Control Interno convocada por la ANDJE.</v>
      </c>
      <c r="BJ3" s="69" t="str">
        <f>+ABOGADOS!C22</f>
        <v xml:space="preserve">1. INGRESO Y RETIRO DE USUARIOS: 
Durante el segundo semestre de 2021, un usuario con rol de abogado presentó ausencia absoluta, esto como consecuencia de la terminación del contrato de prestación de servicios cuyo plazo de ejecución fue hasta el 31 de julio de 2021 , sin embargo continúa registrando "activo" dentro de la plataforma. </v>
      </c>
      <c r="BK3" s="69" t="str">
        <f>+JUDICIALES!F28</f>
        <v>PROCESOS ACTIVOS: En el sistema se encontraban registrados 165 procesos activos. La Oficina Jurídica registra 10 procesos más en su base de datos que no se encuentran registrados en el sistema eKOGUI, al respecto de 7 procesos informó que se encuentran en “Proceso en verificación de la vinculación de la ADR”, 2 se encontraban en término para contestar la demanda y 1 se encuentra pendiente de la admisión de la demanda para registrar en el sistema.
PROCESOS TERMINADOS: Se evidenció por parte de la Oficina de Control Interno que en el primer semestre 2021 se identificaron 72 procesos terminados, es decir que para el segundo periodo 2021 se realizaron 3 terminaciones, al respecto la Oficina Jurídica informó que “Revisada la base de datos de procesos de la entidad, se pudo confirmar que durante el segundo semestre de 2021 solo fuimos notificados de una sentencia de segunda instancia en el proceso con radicado  No. 15693333100220120003900, favorable para la entidad, la cual se encuentra ejecutoriada.
Durante el periodo informado la entidad no fue notificada de terminación de proceso en los cuales estuviera vinculado. Es probable que la diferencia de los tres procesos con estado terminado, entre el informe anterior y el actual, obedezca a que otras entidades hayan dado por terminados estos tres procesos.
PROCESOS SIN ABOGADO ASIGNADO: Se identificó 1 proceso sin asignación de abogado, al respecto la Oficina Jurídica informó que “El proceso con radicado 5045312100220201380000, se encuentra en proceso de eliminación por parte de la ANDJE, comoquiera que de acuerdo con sus instrucciones mientras la entidad no sea parte en estos procesos, no debemos registrarlos en nuestra cuenta, razón por la cual no cuenta con abogado asignado.”
PROCESOS ACTIVOS CON ESTADO TERMINADO: Se identificaron 35 procesos activos con estado terminado, al respecto la Oficina Jurídica suministró el estado actual de cada uno de los procesos y manifestó: "(...) que, de los 35 procesos, solo en 8 de ellos se podrían dar por terminado, sin embargo continuan en trámite de la constancia de ejecutoria, y los demás se encuentran a la espera de la expedición por parte de los despachos judiciales de los documentos idóneos que permitan terminar los procesos en el sistema.
CALIFICACIÓN DE RIESGO: Se evidenciaron 4 procesos sin calificación del riesgo. Al respecto, la Oficina Jurídica informó de los procesos con ID 2254181, 2106551 y 2178247 se encontraban para la fecha de corte del presente informe en término para contestar la demanda, razón por la cual la calificación del riesgo se realizó con posterioridad a esta actuación de la entidad
PROVISIÓN CONTABLE: La Entidad registra 8 casos con probabilidad de pérdida "ALTA" y provisión contable con valor cero, porque el valor económico registrado para tales procesos también es cero.</v>
      </c>
      <c r="BL3" s="69" t="str">
        <f>+PREJUDICIALES!F17</f>
        <v>PREJUDICIALES ACTIVOS: Se tomó la muestra seleccionada de los 6 prejudiciales activos con registro anterior al 1 de julio de 2021 , para validar las terminadas y las que permanecen activas. Se solicitó la información a la Oficina Jurídica y reportó lo siguiente:
ID 1405553: Duplicado con el 1379201, con el cual se gestionó en el sistema.
ID 1414697: Duplicado con el 1408285, con el cual se gestionó en el sistema.
ID 1423348: Duplicado con el 1422230, la cual se encuentra terminada.
ID 1449840 y 1421030: “La entidad no fue citada por la Procuraduría a la audiencia de conciliación, razón por la cual no hay documentos que acrediten que se hubiese admitido la misma por el ente de control y por ende no se ha podido terminar el proceso en eKOGUI. Esta situación fue excepcionada en la contestación de la demanda.”
ID 1461310: "Revisado el sistema eKOGUI, se pudo evidenciar que la conciliación extrajudicial identificada con el No. 1461310, se encuentra concluida como quiera que fue llevada al comité en el mes de abril"
PREJUDICIALES TERMINADOS: Se observó que  procesos 5 prejudiciales terminaron en el segundo semestre 2021, de los cuales sólo 3  registraban su última actuación durante el segundo semestre 2021.</v>
      </c>
      <c r="BM3" s="69" t="str">
        <f>+ARBITRAMENTOS!C13</f>
        <v>La Oficina Jurídica en el memorando 20222100008393 del 1 de febrero de 2022, manifestó: “Durante el periodo objeto de verificación, es decir del 1 de julio a 31 de diciembre de 2021, la Entidad no tenía a cargo procesos arbitrales.”, información que coincide con lo registrado en el sistema eKOGUI.</v>
      </c>
      <c r="BN3" s="69" t="str">
        <f>+PAGOS!F8</f>
        <v>La Secretaría General a través de memorando 20226100008353 del 1 de febrero de 2022, manifestó que “La Agencia de Desarrollo Rural-ADR, durante la vigencia 2021, no realizo ningún desembolso por concepto de sentencias, conciliaciones y/o laudos arbitrales, información que se puede verificar a través de la ejecución del rubro presupuestal destinado para la atención de los conceptos de gasto detallados anteriormente.”
De otra parte, la Oficina Jurídica a través del memorando 20222100008393 del 1 de febrero de 2022, indicó que “Durante el período objeto de reporte, la entidad no realizó ningún pago por concepto de sentencias condenatorias, conciliaciones y/o laudos arbitrales.”
Considerando que durante el segundo semestre de 2021 no se hicieron pagos, consultado el sistema eKOGUI no aparece información registrada de pagos.</v>
      </c>
      <c r="BO3" s="69" t="str">
        <f>'Resumen General'!B23</f>
        <v>1. Activación e inactivación de usuarios: El Administrador del Sistema en la Entidad le corresponde realizar oportunamente las activaciones e inactivaciones de los usuarios según corresponda, de acuerdo con las novedades que presenten los usuarios en la Entidad, en ese sentido, se recomienda continuar con las gestiones necesarias ante la Secretaría General para que se designen los nuevos usuarios con rol “Jefe Financiero” y “Enlace de Pagos”, toda vez que los activos se encuentran desvinculados de la Entidad.
2. Capacitaciones usuarios: Programar asistencia a capacitaciones para los usuarios que se activen para el rol Jefe Financiero y Enlace de Pagos, con el fin de fortalecer las competencias y actualizarse en el funcionamiento de la versión 2.0 del sistema eKOGUI.
3. Procesos Judiciales activos: Se identificó diferencia en el total de procesos de acuerdo con lo reportado por la Oficina Jurídica y lo registrado en el sistema, por lo que se debe gestionar la revisión de la base de datos y de considerarse realizar su actualización y depuración, para los casos de los procesos repetidos en el sistema realizar los trámites ante la ANDJE para su eliminación y adelantar el registro de los procesos que no estaban en el sistema eKOGUI, de tal manera que se tenga claridad del total de los procesos activos en la Entidad. 
4. Actualización procesos judiciales: Teniendo en cuenta los procesos registrados en el sistema Ekogui que aparecen como activos con estado terminado, se recomienda validar la veracidad de los que se encuentren con ese estado de terminado registrado por otras entidades, con el fin de adelantar las acciones necesarias para depurar la realidad procesal de los terminados de la Entidad.
5. Calificación del riesgo: Debido a que se observó procesos judiciales que no tenían calificación del riesgo y que contaban con la contestación de la demanda, y que no se registró la provisión contable de dos procesos con valor diferente a cero, se recomienda a los usuarios con rol abogado adelantar las acciones dirigidas a dar cumplimiento con los lineamientos dados por la ANDJE.
6. Procesos prejudiciales activos: Los procesos prejudiciales activos que corresponden a vigencias anteriores a 2021, se recomienda adelantar acciones de depuración, y de las que requieran con el apoyo de la ANDJE. Lo anterior, en razón a que la ANDJE considera que los procesos prejudiciales permanezcan como activos en el sistema en un término de 6 meses como suficiente para la gestión y su culminación.
7. Procesos prejudiciales terminados: Teniendo en cuenta que se observaron procesos prejudiciales que tenían su última actuación antes del 30 de junio de 2021 y que se terminaron en el sistema durante el segundo semestre de 2021, se recomienda a los abogados encargados fortalecer el control de las actuaciones de los prejudiciales que se ingresan al sistema eKOGUI, y gestionar los casos hasta su culminación de forma paralela a las actuaciones.</v>
      </c>
    </row>
    <row r="12" spans="1:67" x14ac:dyDescent="0.25">
      <c r="A12" s="69" t="s">
        <v>37</v>
      </c>
      <c r="B12" s="69" t="s">
        <v>15</v>
      </c>
      <c r="C12" s="72" t="s">
        <v>16</v>
      </c>
      <c r="D12" s="72" t="s">
        <v>6</v>
      </c>
      <c r="E12" s="72" t="s">
        <v>7</v>
      </c>
      <c r="F12" s="72" t="s">
        <v>17</v>
      </c>
      <c r="G12" s="72" t="s">
        <v>79</v>
      </c>
    </row>
    <row r="13" spans="1:67" x14ac:dyDescent="0.25">
      <c r="A13" s="69" t="str">
        <f t="shared" ref="A13:A18" si="0">$A$3</f>
        <v>AGENCIA DE DESARROLLO RURAL</v>
      </c>
      <c r="B13" s="69" t="s">
        <v>0</v>
      </c>
      <c r="C13" s="69" t="str">
        <f>USUARIOS!C12</f>
        <v>Si</v>
      </c>
      <c r="D13" s="71">
        <f>USUARIOS!D12</f>
        <v>43671</v>
      </c>
      <c r="E13" s="69" t="str">
        <f>USUARIOS!E12</f>
        <v>HERNANDO ALBERTO ROCHA JULIAO</v>
      </c>
      <c r="F13" s="71">
        <f>USUARIOS!F12</f>
        <v>0</v>
      </c>
      <c r="G13" s="69" t="str">
        <f>USUARIOS!G12</f>
        <v>DESACTUALIZADO</v>
      </c>
    </row>
    <row r="14" spans="1:67" x14ac:dyDescent="0.25">
      <c r="A14" s="69" t="str">
        <f t="shared" si="0"/>
        <v>AGENCIA DE DESARROLLO RURAL</v>
      </c>
      <c r="B14" s="69" t="s">
        <v>1</v>
      </c>
      <c r="C14" s="69" t="str">
        <f>USUARIOS!C13</f>
        <v>Si</v>
      </c>
      <c r="D14" s="71">
        <f>USUARIOS!D13</f>
        <v>44259</v>
      </c>
      <c r="E14" s="69" t="str">
        <f>USUARIOS!E13</f>
        <v xml:space="preserve">MARISOL OROZCO GIRALDO </v>
      </c>
      <c r="F14" s="71">
        <f>USUARIOS!F13</f>
        <v>44323</v>
      </c>
      <c r="G14" s="69" t="str">
        <f>USUARIOS!G13</f>
        <v/>
      </c>
    </row>
    <row r="15" spans="1:67" x14ac:dyDescent="0.25">
      <c r="A15" s="69" t="str">
        <f t="shared" si="0"/>
        <v>AGENCIA DE DESARROLLO RURAL</v>
      </c>
      <c r="B15" s="69" t="s">
        <v>2</v>
      </c>
      <c r="C15" s="69" t="str">
        <f>USUARIOS!C14</f>
        <v>Si</v>
      </c>
      <c r="D15" s="71">
        <f>USUARIOS!D14</f>
        <v>43671</v>
      </c>
      <c r="E15" s="69" t="str">
        <f>USUARIOS!E14</f>
        <v>LINA MARIA VELANDIA RIOS</v>
      </c>
      <c r="F15" s="71">
        <f>USUARIOS!F14</f>
        <v>0</v>
      </c>
      <c r="G15" s="69" t="str">
        <f>USUARIOS!G14</f>
        <v>DESACTUALIZADO</v>
      </c>
    </row>
    <row r="16" spans="1:67" x14ac:dyDescent="0.25">
      <c r="A16" s="69" t="str">
        <f t="shared" si="0"/>
        <v>AGENCIA DE DESARROLLO RURAL</v>
      </c>
      <c r="B16" s="69" t="s">
        <v>3</v>
      </c>
      <c r="C16" s="69" t="str">
        <f>USUARIOS!C15</f>
        <v>Si</v>
      </c>
      <c r="D16" s="71">
        <f>USUARIOS!D15</f>
        <v>44588</v>
      </c>
      <c r="E16" s="69" t="str">
        <f>USUARIOS!E15</f>
        <v>WILSON GIOVANNY PATIÑO SUAREZ</v>
      </c>
      <c r="F16" s="71">
        <f>USUARIOS!F15</f>
        <v>44370</v>
      </c>
      <c r="G16" s="69" t="str">
        <f>USUARIOS!G15</f>
        <v/>
      </c>
    </row>
    <row r="17" spans="1:7" x14ac:dyDescent="0.25">
      <c r="A17" s="69" t="str">
        <f t="shared" si="0"/>
        <v>AGENCIA DE DESARROLLO RURAL</v>
      </c>
      <c r="B17" s="69" t="s">
        <v>4</v>
      </c>
      <c r="C17" s="69" t="str">
        <f>USUARIOS!C16</f>
        <v>Si</v>
      </c>
      <c r="D17" s="71">
        <f>USUARIOS!D16</f>
        <v>44154</v>
      </c>
      <c r="E17" s="69" t="str">
        <f>USUARIOS!E16</f>
        <v>EDUARDO ALBERTO URICOHECHEA TORRES</v>
      </c>
      <c r="F17" s="71">
        <f>USUARIOS!F16</f>
        <v>44456</v>
      </c>
      <c r="G17" s="69" t="str">
        <f>USUARIOS!G16</f>
        <v/>
      </c>
    </row>
    <row r="18" spans="1:7" x14ac:dyDescent="0.25">
      <c r="A18" s="69" t="str">
        <f t="shared" si="0"/>
        <v>AGENCIA DE DESARROLLO RURAL</v>
      </c>
      <c r="B18" s="69" t="s">
        <v>5</v>
      </c>
      <c r="C18" s="69" t="str">
        <f>USUARIOS!C17</f>
        <v>Si</v>
      </c>
      <c r="D18" s="71">
        <f>USUARIOS!D17</f>
        <v>43899</v>
      </c>
      <c r="E18" s="69" t="str">
        <f>USUARIOS!E17</f>
        <v>ROSA ESTELA PADRON BARRETO</v>
      </c>
      <c r="F18" s="71">
        <f>USUARIOS!F17</f>
        <v>44463</v>
      </c>
      <c r="G18" s="69"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Claudia Pinzon</cp:lastModifiedBy>
  <dcterms:created xsi:type="dcterms:W3CDTF">2020-06-25T21:16:25Z</dcterms:created>
  <dcterms:modified xsi:type="dcterms:W3CDTF">2022-02-27T22:15:57Z</dcterms:modified>
</cp:coreProperties>
</file>