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ink/ink4.xml" ContentType="application/inkml+xml"/>
  <Override PartName="/xl/ink/ink3.xml" ContentType="application/inkml+xml"/>
  <Override PartName="/xl/ink/ink2.xml" ContentType="application/inkml+xml"/>
  <Override PartName="/xl/ink/ink1.xml" ContentType="application/inkml+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ink/ink6.xml" ContentType="application/inkml+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ink/ink5.xml" ContentType="application/inkml+xml"/>
  <Override PartName="/xl/worksheets/sheet5.xml" ContentType="application/vnd.openxmlformats-officedocument.spreadsheetml.worksheet+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comments1.xml" ContentType="application/vnd.openxmlformats-officedocument.spreadsheetml.comments+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iela.aldana\Desktop\2019\PAAC 2019\"/>
    </mc:Choice>
  </mc:AlternateContent>
  <bookViews>
    <workbookView xWindow="0" yWindow="0" windowWidth="16950" windowHeight="11955" firstSheet="1" activeTab="1"/>
  </bookViews>
  <sheets>
    <sheet name="Factores de riesgos" sheetId="5" state="hidden" r:id="rId1"/>
    <sheet name="MATRIZ DE RIESGOS" sheetId="1" r:id="rId2"/>
    <sheet name="Eva. Corrupción 1" sheetId="10" state="hidden" r:id="rId3"/>
    <sheet name="Hoja4" sheetId="4" state="hidden" r:id="rId4"/>
    <sheet name="Hoja9" sheetId="1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4">Hoja9!$I$1:$P$11</definedName>
  </definedNames>
  <calcPr calcId="152511"/>
</workbook>
</file>

<file path=xl/calcChain.xml><?xml version="1.0" encoding="utf-8"?>
<calcChain xmlns="http://schemas.openxmlformats.org/spreadsheetml/2006/main">
  <c r="AZ61" i="1" l="1"/>
  <c r="AZ59" i="1"/>
  <c r="AZ33" i="1"/>
  <c r="AP59" i="1"/>
  <c r="AQ59" i="1" s="1"/>
  <c r="AP60" i="1"/>
  <c r="AQ60" i="1" s="1"/>
  <c r="AP61" i="1"/>
  <c r="AQ61" i="1" s="1"/>
  <c r="AO67" i="1" l="1"/>
  <c r="AO68" i="1"/>
  <c r="AO69" i="1"/>
  <c r="AO70" i="1"/>
  <c r="AO66" i="1"/>
  <c r="AO58" i="1"/>
  <c r="AO57" i="1"/>
  <c r="AO56" i="1"/>
  <c r="AO55" i="1"/>
  <c r="AO51" i="1"/>
  <c r="AO50" i="1"/>
  <c r="AO49" i="1"/>
  <c r="AO48" i="1"/>
  <c r="AO47" i="1"/>
  <c r="AO46" i="1"/>
  <c r="AO45" i="1"/>
  <c r="AO44" i="1"/>
  <c r="AO43" i="1"/>
  <c r="AO31" i="1"/>
  <c r="AO32" i="1"/>
  <c r="AO29" i="1"/>
  <c r="AO25" i="1"/>
  <c r="AO26" i="1"/>
  <c r="AO27" i="1"/>
  <c r="AO28" i="1"/>
  <c r="AO22" i="1"/>
  <c r="AO23" i="1"/>
  <c r="AO24" i="1"/>
  <c r="AO21" i="1"/>
  <c r="AO20" i="1"/>
  <c r="AO17" i="1"/>
  <c r="AO16" i="1"/>
  <c r="AO15" i="1"/>
  <c r="AO13" i="1"/>
  <c r="AO14" i="1"/>
  <c r="AO12" i="1"/>
  <c r="AO10" i="1"/>
  <c r="AO11" i="1"/>
  <c r="AO9" i="1"/>
  <c r="AO8" i="1"/>
  <c r="AO7" i="1"/>
  <c r="AO6" i="1"/>
  <c r="AM35" i="1" l="1"/>
  <c r="AP35" i="1" s="1"/>
  <c r="AQ35" i="1" s="1"/>
  <c r="AM34" i="1"/>
  <c r="AP34" i="1" s="1"/>
  <c r="AQ34" i="1" s="1"/>
  <c r="AM33" i="1"/>
  <c r="AP33" i="1" s="1"/>
  <c r="AQ33" i="1" s="1"/>
  <c r="X24" i="1" l="1"/>
  <c r="X23" i="1"/>
  <c r="X22" i="1"/>
  <c r="X21" i="1"/>
  <c r="X20" i="1"/>
  <c r="X17" i="1"/>
  <c r="X16" i="1"/>
  <c r="X15" i="1"/>
  <c r="X14" i="1"/>
  <c r="X13" i="1"/>
  <c r="X12" i="1"/>
  <c r="X11" i="1"/>
  <c r="X10" i="1"/>
  <c r="X9" i="1"/>
  <c r="X8" i="1"/>
  <c r="X7" i="1"/>
  <c r="X6" i="1"/>
  <c r="AD59" i="1"/>
  <c r="AD58" i="1"/>
  <c r="AD57" i="1"/>
  <c r="AD56" i="1"/>
  <c r="AD31" i="1"/>
  <c r="AD28" i="1"/>
  <c r="AD25" i="1"/>
  <c r="AD26" i="1"/>
  <c r="AD24" i="1"/>
  <c r="AD23" i="1"/>
  <c r="AD22" i="1"/>
  <c r="AD21" i="1"/>
  <c r="AD20" i="1"/>
  <c r="AD19" i="1"/>
  <c r="AD18" i="1"/>
  <c r="AD17" i="1"/>
  <c r="AD16" i="1"/>
  <c r="AD14" i="1"/>
  <c r="AD15" i="1"/>
  <c r="AD13" i="1"/>
  <c r="AD11" i="1"/>
  <c r="AD10" i="1"/>
  <c r="AD8" i="1"/>
  <c r="AD6" i="1"/>
  <c r="AD7" i="1"/>
  <c r="AD5" i="1"/>
  <c r="AD3" i="1"/>
  <c r="AD4" i="1"/>
  <c r="AD12" i="1"/>
  <c r="AD9" i="1"/>
  <c r="AD54" i="1" l="1"/>
  <c r="AD51" i="1"/>
  <c r="AD50" i="1"/>
  <c r="AD49" i="1"/>
  <c r="AD47" i="1"/>
  <c r="AD48" i="1"/>
  <c r="AD45" i="1"/>
  <c r="AD46" i="1"/>
  <c r="AD44" i="1"/>
  <c r="AD66" i="1"/>
  <c r="AD67" i="1"/>
  <c r="AD68" i="1"/>
  <c r="AD69" i="1"/>
  <c r="AD70" i="1"/>
  <c r="X44" i="1"/>
  <c r="X45" i="1"/>
  <c r="X46" i="1"/>
  <c r="X47" i="1"/>
  <c r="X48" i="1"/>
  <c r="X49" i="1"/>
  <c r="X50" i="1"/>
  <c r="X51" i="1"/>
  <c r="X52" i="1"/>
  <c r="X53" i="1"/>
  <c r="X54" i="1"/>
  <c r="X55" i="1"/>
  <c r="X56" i="1"/>
  <c r="X57" i="1"/>
  <c r="X58" i="1"/>
  <c r="X59" i="1"/>
  <c r="X60" i="1"/>
  <c r="X43" i="1"/>
  <c r="AD43" i="1"/>
  <c r="AJ70" i="1"/>
  <c r="AJ66" i="1"/>
  <c r="AJ67" i="1"/>
  <c r="AJ68" i="1"/>
  <c r="AJ69" i="1"/>
  <c r="AJ55" i="1"/>
  <c r="AJ56" i="1"/>
  <c r="AJ57" i="1"/>
  <c r="AJ58" i="1"/>
  <c r="AJ48" i="1"/>
  <c r="AJ49" i="1"/>
  <c r="AJ50" i="1"/>
  <c r="AJ51" i="1"/>
  <c r="AJ45" i="1"/>
  <c r="AJ46" i="1"/>
  <c r="AJ47" i="1"/>
  <c r="AJ43" i="1"/>
  <c r="AJ44" i="1"/>
  <c r="AJ24" i="1"/>
  <c r="AJ20" i="1"/>
  <c r="AJ21" i="1"/>
  <c r="AJ22" i="1"/>
  <c r="AJ23" i="1"/>
  <c r="AJ13" i="1"/>
  <c r="AJ14" i="1"/>
  <c r="AJ15" i="1"/>
  <c r="AJ16" i="1"/>
  <c r="AJ17" i="1"/>
  <c r="AJ10" i="1"/>
  <c r="AJ11" i="1"/>
  <c r="AJ12" i="1"/>
  <c r="AJ8" i="1"/>
  <c r="AJ9" i="1"/>
  <c r="AJ7" i="1"/>
  <c r="AJ6" i="1"/>
  <c r="AG70" i="1"/>
  <c r="AG69" i="1"/>
  <c r="AG68" i="1"/>
  <c r="AG67" i="1"/>
  <c r="AG66" i="1"/>
  <c r="AG58" i="1"/>
  <c r="AG57" i="1"/>
  <c r="AG56" i="1"/>
  <c r="AG55" i="1"/>
  <c r="AG51" i="1"/>
  <c r="AG50" i="1"/>
  <c r="AG49" i="1"/>
  <c r="AG48" i="1"/>
  <c r="AG47" i="1"/>
  <c r="AG46" i="1"/>
  <c r="AG45" i="1"/>
  <c r="AG44" i="1"/>
  <c r="AG43" i="1"/>
  <c r="AG24" i="1"/>
  <c r="AG23" i="1"/>
  <c r="AG22" i="1"/>
  <c r="AG21" i="1"/>
  <c r="AG20" i="1"/>
  <c r="AG17" i="1"/>
  <c r="AG16" i="1"/>
  <c r="AG15" i="1"/>
  <c r="AG14" i="1"/>
  <c r="AG13" i="1"/>
  <c r="AG12" i="1"/>
  <c r="AG11" i="1"/>
  <c r="AG10" i="1"/>
  <c r="AG9" i="1"/>
  <c r="AG8" i="1"/>
  <c r="AG7" i="1"/>
  <c r="AG6" i="1"/>
  <c r="N55" i="1"/>
  <c r="N46" i="1"/>
  <c r="K20" i="1"/>
  <c r="N20" i="1" s="1"/>
  <c r="K18" i="1"/>
  <c r="N15" i="1"/>
  <c r="AA22" i="1" l="1"/>
  <c r="AA23" i="1"/>
  <c r="AA24" i="1"/>
  <c r="AA20" i="1"/>
  <c r="AA21" i="1"/>
  <c r="AA16" i="1"/>
  <c r="AA17" i="1"/>
  <c r="AA9" i="1"/>
  <c r="AA10" i="1"/>
  <c r="AA11" i="1"/>
  <c r="AA12" i="1"/>
  <c r="AA13" i="1"/>
  <c r="AA14" i="1"/>
  <c r="AA15" i="1"/>
  <c r="AA6" i="1"/>
  <c r="AA7" i="1"/>
  <c r="AA8" i="1"/>
  <c r="AA55" i="1"/>
  <c r="AA56" i="1"/>
  <c r="AA57" i="1"/>
  <c r="AA58" i="1"/>
  <c r="AA50" i="1"/>
  <c r="AA51" i="1"/>
  <c r="AA42" i="1"/>
  <c r="AA43" i="1"/>
  <c r="AA44" i="1"/>
  <c r="AA45" i="1"/>
  <c r="AA46" i="1"/>
  <c r="AA47" i="1"/>
  <c r="AA48" i="1"/>
  <c r="AA49" i="1"/>
  <c r="AA66" i="1"/>
  <c r="AA67" i="1"/>
  <c r="AA68" i="1"/>
  <c r="AA69" i="1"/>
  <c r="AA70" i="1"/>
  <c r="X67" i="1"/>
  <c r="X68" i="1"/>
  <c r="X69" i="1"/>
  <c r="X70" i="1"/>
  <c r="X66" i="1"/>
  <c r="U7" i="1"/>
  <c r="U8" i="1"/>
  <c r="U9" i="1"/>
  <c r="U10" i="1"/>
  <c r="U11" i="1"/>
  <c r="U12" i="1"/>
  <c r="U13" i="1"/>
  <c r="U14" i="1"/>
  <c r="U15" i="1"/>
  <c r="U16" i="1"/>
  <c r="U17" i="1"/>
  <c r="U18" i="1"/>
  <c r="U19" i="1"/>
  <c r="U20" i="1"/>
  <c r="U21" i="1"/>
  <c r="U22" i="1"/>
  <c r="U23" i="1"/>
  <c r="U24" i="1"/>
  <c r="U25" i="1"/>
  <c r="U26" i="1"/>
  <c r="U27" i="1"/>
  <c r="U28" i="1"/>
  <c r="U29"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6" i="1"/>
  <c r="S8" i="1"/>
  <c r="S9" i="1"/>
  <c r="S10" i="1"/>
  <c r="S11" i="1"/>
  <c r="S12" i="1"/>
  <c r="S13" i="1"/>
  <c r="S14" i="1"/>
  <c r="S15" i="1"/>
  <c r="S16" i="1"/>
  <c r="S17" i="1"/>
  <c r="S18" i="1"/>
  <c r="S19" i="1"/>
  <c r="S20" i="1"/>
  <c r="S21" i="1"/>
  <c r="S22" i="1"/>
  <c r="S23" i="1"/>
  <c r="S24" i="1"/>
  <c r="S25" i="1"/>
  <c r="S26" i="1"/>
  <c r="S27" i="1"/>
  <c r="S28" i="1"/>
  <c r="S29"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 i="1"/>
  <c r="S6" i="1"/>
  <c r="K3" i="1"/>
  <c r="M6" i="1"/>
  <c r="K6" i="1"/>
  <c r="AK43" i="1" l="1"/>
  <c r="AY15" i="1"/>
  <c r="AX15" i="1"/>
  <c r="AZ15" i="1" l="1"/>
  <c r="BA15" i="1" s="1"/>
  <c r="AK15" i="1"/>
  <c r="AL15" i="1" s="1"/>
  <c r="AM15" i="1" s="1"/>
  <c r="AP15" i="1" s="1"/>
  <c r="AQ15" i="1" s="1"/>
  <c r="AK16" i="1"/>
  <c r="AL16" i="1" s="1"/>
  <c r="AM16" i="1" s="1"/>
  <c r="AP16" i="1" s="1"/>
  <c r="AQ16" i="1" s="1"/>
  <c r="AK17" i="1"/>
  <c r="AL17" i="1" s="1"/>
  <c r="AM17" i="1" s="1"/>
  <c r="AP17" i="1" s="1"/>
  <c r="AQ17" i="1" s="1"/>
  <c r="AR15" i="1" l="1"/>
  <c r="AS15" i="1" s="1"/>
  <c r="AY57" i="1"/>
  <c r="AX57" i="1"/>
  <c r="AZ57" i="1" s="1"/>
  <c r="BA57" i="1" s="1"/>
  <c r="AY55" i="1"/>
  <c r="AX55" i="1"/>
  <c r="AZ55" i="1" s="1"/>
  <c r="BA55" i="1" s="1"/>
  <c r="AK57" i="1" l="1"/>
  <c r="AL57" i="1" s="1"/>
  <c r="AM57" i="1" s="1"/>
  <c r="AP57" i="1" s="1"/>
  <c r="AQ57" i="1" s="1"/>
  <c r="AK58" i="1"/>
  <c r="AL58" i="1" s="1"/>
  <c r="AM58" i="1" s="1"/>
  <c r="AP58" i="1" s="1"/>
  <c r="AQ58" i="1" s="1"/>
  <c r="AK56" i="1"/>
  <c r="AL56" i="1" s="1"/>
  <c r="AM56" i="1" s="1"/>
  <c r="AP56" i="1" s="1"/>
  <c r="AQ56" i="1" s="1"/>
  <c r="N57" i="1"/>
  <c r="AR57" i="1" l="1"/>
  <c r="AS57" i="1" s="1"/>
  <c r="AY49" i="1"/>
  <c r="AX49" i="1"/>
  <c r="AY46" i="1"/>
  <c r="AX46" i="1"/>
  <c r="AZ46" i="1" s="1"/>
  <c r="BA46" i="1" s="1"/>
  <c r="AZ49" i="1" l="1"/>
  <c r="BA49" i="1" s="1"/>
  <c r="AK47" i="1"/>
  <c r="AL47" i="1" s="1"/>
  <c r="AM47" i="1" s="1"/>
  <c r="AP47" i="1" s="1"/>
  <c r="AQ47" i="1" s="1"/>
  <c r="AK49" i="1"/>
  <c r="AL49" i="1" s="1"/>
  <c r="AM49" i="1" s="1"/>
  <c r="AP49" i="1" s="1"/>
  <c r="AQ49" i="1" s="1"/>
  <c r="AK50" i="1"/>
  <c r="AL50" i="1" s="1"/>
  <c r="AK46" i="1"/>
  <c r="AL46" i="1" s="1"/>
  <c r="AM46" i="1" s="1"/>
  <c r="AP46" i="1" s="1"/>
  <c r="AQ46" i="1" s="1"/>
  <c r="AK48" i="1"/>
  <c r="AL48" i="1" s="1"/>
  <c r="AM48" i="1" s="1"/>
  <c r="AP48" i="1" s="1"/>
  <c r="AQ48" i="1" s="1"/>
  <c r="AK51" i="1"/>
  <c r="AL51" i="1" s="1"/>
  <c r="AM50" i="1" l="1"/>
  <c r="AP50" i="1" s="1"/>
  <c r="AQ50" i="1" s="1"/>
  <c r="AM51" i="1"/>
  <c r="AP51" i="1" s="1"/>
  <c r="AQ51" i="1" s="1"/>
  <c r="AR51" i="1" s="1"/>
  <c r="AR46" i="1"/>
  <c r="AS46" i="1" s="1"/>
  <c r="AY69" i="1"/>
  <c r="AX69" i="1"/>
  <c r="AZ69" i="1" s="1"/>
  <c r="BA69" i="1" s="1"/>
  <c r="AY66" i="1"/>
  <c r="AX66" i="1"/>
  <c r="AZ66" i="1" s="1"/>
  <c r="BA66" i="1" s="1"/>
  <c r="AR49" i="1" l="1"/>
  <c r="AS49" i="1" s="1"/>
  <c r="AK69" i="1"/>
  <c r="AL69" i="1" s="1"/>
  <c r="AM69" i="1" s="1"/>
  <c r="AP69" i="1" s="1"/>
  <c r="AQ69" i="1" s="1"/>
  <c r="AK66" i="1"/>
  <c r="AL66" i="1" s="1"/>
  <c r="AM66" i="1" s="1"/>
  <c r="AP66" i="1" s="1"/>
  <c r="AQ66" i="1" s="1"/>
  <c r="AK67" i="1"/>
  <c r="AL67" i="1" s="1"/>
  <c r="AM67" i="1" s="1"/>
  <c r="AP67" i="1" s="1"/>
  <c r="AQ67" i="1" s="1"/>
  <c r="AK68" i="1"/>
  <c r="AL68" i="1" s="1"/>
  <c r="AM68" i="1" s="1"/>
  <c r="AP68" i="1" s="1"/>
  <c r="AQ68" i="1" s="1"/>
  <c r="AK70" i="1"/>
  <c r="AL70" i="1" s="1"/>
  <c r="AM70" i="1" s="1"/>
  <c r="AP70" i="1" s="1"/>
  <c r="AQ70" i="1" s="1"/>
  <c r="N66" i="1"/>
  <c r="N69" i="1"/>
  <c r="AY43" i="1" l="1"/>
  <c r="AX43" i="1"/>
  <c r="AZ43" i="1" s="1"/>
  <c r="BA43" i="1" s="1"/>
  <c r="AL43" i="1" l="1"/>
  <c r="AM43" i="1" s="1"/>
  <c r="AP43" i="1" s="1"/>
  <c r="AQ43" i="1" s="1"/>
  <c r="AK45" i="1"/>
  <c r="AL45" i="1" s="1"/>
  <c r="AM45" i="1" s="1"/>
  <c r="AP45" i="1" s="1"/>
  <c r="AQ45" i="1" s="1"/>
  <c r="AK44" i="1"/>
  <c r="AL44" i="1" s="1"/>
  <c r="AM44" i="1" s="1"/>
  <c r="AP44" i="1" s="1"/>
  <c r="AQ44" i="1" s="1"/>
  <c r="AR43" i="1" l="1"/>
  <c r="AS43" i="1" s="1"/>
  <c r="AY20" i="1"/>
  <c r="AX20" i="1"/>
  <c r="AZ20" i="1" s="1"/>
  <c r="BA20" i="1" s="1"/>
  <c r="AK20" i="1" l="1"/>
  <c r="AL20" i="1" s="1"/>
  <c r="AM20" i="1" s="1"/>
  <c r="AP20" i="1" s="1"/>
  <c r="AQ20" i="1" s="1"/>
  <c r="AR20" i="1" s="1"/>
  <c r="AS20" i="1" s="1"/>
  <c r="AK21" i="1"/>
  <c r="AL21" i="1" s="1"/>
  <c r="AM21" i="1" s="1"/>
  <c r="AP21" i="1" s="1"/>
  <c r="AQ21" i="1" s="1"/>
  <c r="AK22" i="1"/>
  <c r="AL22" i="1" s="1"/>
  <c r="AM22" i="1" s="1"/>
  <c r="AP22" i="1" s="1"/>
  <c r="AQ22" i="1" s="1"/>
  <c r="AK23" i="1"/>
  <c r="AL23" i="1" s="1"/>
  <c r="AM23" i="1" s="1"/>
  <c r="AP23" i="1" s="1"/>
  <c r="AQ23" i="1" s="1"/>
  <c r="AK24" i="1"/>
  <c r="AL24" i="1" s="1"/>
  <c r="AM24" i="1" s="1"/>
  <c r="AP24" i="1" s="1"/>
  <c r="AQ24" i="1" s="1"/>
  <c r="AY11" i="1" l="1"/>
  <c r="AX11" i="1"/>
  <c r="AZ11" i="1" s="1"/>
  <c r="BA11" i="1" s="1"/>
  <c r="AK14" i="1" l="1"/>
  <c r="AL14" i="1" s="1"/>
  <c r="AM14" i="1" s="1"/>
  <c r="AP14" i="1" s="1"/>
  <c r="AQ14" i="1" s="1"/>
  <c r="AK11" i="1"/>
  <c r="AL11" i="1" s="1"/>
  <c r="AK13" i="1"/>
  <c r="AL13" i="1" s="1"/>
  <c r="AM13" i="1" s="1"/>
  <c r="AP13" i="1" s="1"/>
  <c r="AQ13" i="1" s="1"/>
  <c r="AK12" i="1"/>
  <c r="AL12" i="1" s="1"/>
  <c r="AM12" i="1" s="1"/>
  <c r="AP12" i="1" s="1"/>
  <c r="AQ12" i="1" s="1"/>
  <c r="AY6" i="1"/>
  <c r="AX6" i="1"/>
  <c r="AZ6" i="1" l="1"/>
  <c r="BA6" i="1" s="1"/>
  <c r="AM11" i="1"/>
  <c r="AP11" i="1" s="1"/>
  <c r="AQ11" i="1" s="1"/>
  <c r="AR11" i="1" s="1"/>
  <c r="AS11" i="1" s="1"/>
  <c r="AK8" i="1"/>
  <c r="AL8" i="1" s="1"/>
  <c r="AM8" i="1" s="1"/>
  <c r="AP8" i="1" s="1"/>
  <c r="AQ8" i="1" s="1"/>
  <c r="AK6" i="1"/>
  <c r="AL6" i="1" s="1"/>
  <c r="AK7" i="1"/>
  <c r="AL7" i="1" s="1"/>
  <c r="AM7" i="1" s="1"/>
  <c r="AP7" i="1" s="1"/>
  <c r="AQ7" i="1" s="1"/>
  <c r="N6" i="1"/>
  <c r="AM6" i="1" l="1"/>
  <c r="AP6" i="1" s="1"/>
  <c r="AQ6" i="1" s="1"/>
  <c r="AR6" i="1" s="1"/>
  <c r="AS6" i="1" s="1"/>
  <c r="AY9" i="1"/>
  <c r="AX9" i="1"/>
  <c r="AZ9" i="1" s="1"/>
  <c r="BA9" i="1" s="1"/>
  <c r="AK9" i="1" l="1"/>
  <c r="AL9" i="1" s="1"/>
  <c r="AK10" i="1"/>
  <c r="AL10" i="1" s="1"/>
  <c r="AM10" i="1" s="1"/>
  <c r="AP10" i="1" s="1"/>
  <c r="AQ10" i="1" s="1"/>
  <c r="N9" i="1"/>
  <c r="AM9" i="1" l="1"/>
  <c r="AP9" i="1" s="1"/>
  <c r="AQ9" i="1" s="1"/>
  <c r="AR9" i="1" s="1"/>
  <c r="AS9" i="1" s="1"/>
  <c r="AO37" i="1"/>
  <c r="AJ37" i="1"/>
  <c r="AG37" i="1"/>
  <c r="AD37" i="1"/>
  <c r="AA37" i="1"/>
  <c r="X37" i="1"/>
  <c r="AO36" i="1"/>
  <c r="AJ36" i="1"/>
  <c r="AG36" i="1"/>
  <c r="AD36" i="1"/>
  <c r="AA36" i="1"/>
  <c r="X36" i="1"/>
  <c r="M36" i="1"/>
  <c r="AY36" i="1" s="1"/>
  <c r="K36" i="1"/>
  <c r="AX36" i="1" s="1"/>
  <c r="AZ36" i="1" l="1"/>
  <c r="BA36" i="1" s="1"/>
  <c r="AK37" i="1"/>
  <c r="AL37" i="1" s="1"/>
  <c r="AM37" i="1" s="1"/>
  <c r="AP37" i="1" s="1"/>
  <c r="AQ37" i="1" s="1"/>
  <c r="AK36" i="1"/>
  <c r="AL36" i="1" s="1"/>
  <c r="AM36" i="1" s="1"/>
  <c r="AP36" i="1" s="1"/>
  <c r="AQ36" i="1" s="1"/>
  <c r="N36" i="1"/>
  <c r="AJ32" i="1"/>
  <c r="AG32" i="1"/>
  <c r="AD32" i="1"/>
  <c r="AA32" i="1"/>
  <c r="X32" i="1"/>
  <c r="AJ31" i="1"/>
  <c r="AG31" i="1"/>
  <c r="AA31" i="1"/>
  <c r="X31" i="1"/>
  <c r="M31" i="1"/>
  <c r="AY31" i="1" s="1"/>
  <c r="K31" i="1"/>
  <c r="AX31" i="1" s="1"/>
  <c r="AZ31" i="1" s="1"/>
  <c r="AJ29" i="1"/>
  <c r="AG29" i="1"/>
  <c r="AA29" i="1"/>
  <c r="X29" i="1"/>
  <c r="M29" i="1"/>
  <c r="AY29" i="1" s="1"/>
  <c r="K29" i="1"/>
  <c r="AX29" i="1" s="1"/>
  <c r="AZ29" i="1" s="1"/>
  <c r="AJ28" i="1"/>
  <c r="AG28" i="1"/>
  <c r="AA28" i="1"/>
  <c r="X28" i="1"/>
  <c r="AJ27" i="1"/>
  <c r="AG27" i="1"/>
  <c r="AD27" i="1"/>
  <c r="AA27" i="1"/>
  <c r="X27" i="1"/>
  <c r="AJ26" i="1"/>
  <c r="AG26" i="1"/>
  <c r="AA26" i="1"/>
  <c r="X26" i="1"/>
  <c r="AJ25" i="1"/>
  <c r="AG25" i="1"/>
  <c r="AA25" i="1"/>
  <c r="X25" i="1"/>
  <c r="M25" i="1"/>
  <c r="AY25" i="1" s="1"/>
  <c r="K25" i="1"/>
  <c r="AX25" i="1" s="1"/>
  <c r="AO42" i="1"/>
  <c r="AJ42" i="1"/>
  <c r="AG42" i="1"/>
  <c r="AD42" i="1"/>
  <c r="X42" i="1"/>
  <c r="AO41" i="1"/>
  <c r="AJ41" i="1"/>
  <c r="AG41" i="1"/>
  <c r="AD41" i="1"/>
  <c r="AA41" i="1"/>
  <c r="X41" i="1"/>
  <c r="M41" i="1"/>
  <c r="AY41" i="1" s="1"/>
  <c r="K41" i="1"/>
  <c r="AX41" i="1" s="1"/>
  <c r="AO40" i="1"/>
  <c r="AJ40" i="1"/>
  <c r="AG40" i="1"/>
  <c r="AD40" i="1"/>
  <c r="AA40" i="1"/>
  <c r="X40" i="1"/>
  <c r="AO39" i="1"/>
  <c r="AJ39" i="1"/>
  <c r="AG39" i="1"/>
  <c r="AD39" i="1"/>
  <c r="AA39" i="1"/>
  <c r="X39" i="1"/>
  <c r="AO38" i="1"/>
  <c r="AJ38" i="1"/>
  <c r="AG38" i="1"/>
  <c r="AD38" i="1"/>
  <c r="AA38" i="1"/>
  <c r="X38" i="1"/>
  <c r="M38" i="1"/>
  <c r="AY38" i="1" s="1"/>
  <c r="K38" i="1"/>
  <c r="AZ41" i="1" l="1"/>
  <c r="AX38" i="1"/>
  <c r="AZ38" i="1" s="1"/>
  <c r="N38" i="1"/>
  <c r="AZ25" i="1"/>
  <c r="AR36" i="1"/>
  <c r="AS36" i="1" s="1"/>
  <c r="BA29" i="1"/>
  <c r="AK31" i="1"/>
  <c r="AL31" i="1" s="1"/>
  <c r="AM31" i="1" s="1"/>
  <c r="AP31" i="1" s="1"/>
  <c r="AQ31" i="1" s="1"/>
  <c r="BA31" i="1"/>
  <c r="AK32" i="1"/>
  <c r="AL32" i="1" s="1"/>
  <c r="AM32" i="1" s="1"/>
  <c r="AP32" i="1" s="1"/>
  <c r="AQ32" i="1" s="1"/>
  <c r="AK39" i="1"/>
  <c r="AL39" i="1" s="1"/>
  <c r="AM39" i="1" s="1"/>
  <c r="AP39" i="1" s="1"/>
  <c r="AQ39" i="1" s="1"/>
  <c r="AK29" i="1"/>
  <c r="AL29" i="1" s="1"/>
  <c r="AM29" i="1" s="1"/>
  <c r="N29" i="1"/>
  <c r="N31" i="1"/>
  <c r="BA41" i="1"/>
  <c r="AK41" i="1"/>
  <c r="AL41" i="1" s="1"/>
  <c r="AM41" i="1" s="1"/>
  <c r="AP41" i="1" s="1"/>
  <c r="AQ41" i="1" s="1"/>
  <c r="BA38" i="1"/>
  <c r="AK38" i="1"/>
  <c r="AL38" i="1" s="1"/>
  <c r="AM38" i="1" s="1"/>
  <c r="AK40" i="1"/>
  <c r="AL40" i="1" s="1"/>
  <c r="AM40" i="1" s="1"/>
  <c r="AP40" i="1" s="1"/>
  <c r="AQ40" i="1" s="1"/>
  <c r="AK42" i="1"/>
  <c r="AL42" i="1" s="1"/>
  <c r="AM42" i="1" s="1"/>
  <c r="AP42" i="1" s="1"/>
  <c r="AQ42" i="1" s="1"/>
  <c r="BA25" i="1"/>
  <c r="AK25" i="1"/>
  <c r="AL25" i="1" s="1"/>
  <c r="AM25" i="1" s="1"/>
  <c r="AP25" i="1" s="1"/>
  <c r="AQ25" i="1" s="1"/>
  <c r="AK26" i="1"/>
  <c r="AL26" i="1" s="1"/>
  <c r="AM26" i="1" s="1"/>
  <c r="AP26" i="1" s="1"/>
  <c r="AQ26" i="1" s="1"/>
  <c r="AK27" i="1"/>
  <c r="AL27" i="1" s="1"/>
  <c r="AM27" i="1" s="1"/>
  <c r="AP27" i="1" s="1"/>
  <c r="AQ27" i="1" s="1"/>
  <c r="AK28" i="1"/>
  <c r="AL28" i="1" s="1"/>
  <c r="AM28" i="1" s="1"/>
  <c r="AP28" i="1" s="1"/>
  <c r="AQ28" i="1" s="1"/>
  <c r="N25" i="1"/>
  <c r="N41" i="1"/>
  <c r="AP38" i="1" l="1"/>
  <c r="AQ38" i="1" s="1"/>
  <c r="AR38" i="1" s="1"/>
  <c r="AS38" i="1" s="1"/>
  <c r="AP29" i="1"/>
  <c r="AQ29" i="1" s="1"/>
  <c r="AR29" i="1" s="1"/>
  <c r="AS29" i="1" s="1"/>
  <c r="AR31" i="1"/>
  <c r="AS31" i="1" s="1"/>
  <c r="AR25" i="1"/>
  <c r="AS25" i="1" s="1"/>
  <c r="AR41" i="1"/>
  <c r="AS41" i="1" s="1"/>
  <c r="AO65" i="1" l="1"/>
  <c r="AJ65" i="1"/>
  <c r="AG65" i="1"/>
  <c r="AD65" i="1"/>
  <c r="AA65" i="1"/>
  <c r="X65" i="1"/>
  <c r="AO64" i="1"/>
  <c r="AJ64" i="1"/>
  <c r="AG64" i="1"/>
  <c r="AD64" i="1"/>
  <c r="AA64" i="1"/>
  <c r="X64" i="1"/>
  <c r="M64" i="1"/>
  <c r="AY64" i="1" s="1"/>
  <c r="K64" i="1"/>
  <c r="AX64" i="1" s="1"/>
  <c r="AZ64" i="1" l="1"/>
  <c r="BA64" i="1" s="1"/>
  <c r="N64" i="1"/>
  <c r="AK65" i="1"/>
  <c r="AL65" i="1" s="1"/>
  <c r="AM65" i="1" s="1"/>
  <c r="AP65" i="1" s="1"/>
  <c r="AQ65" i="1" s="1"/>
  <c r="AK64" i="1"/>
  <c r="AL64" i="1" s="1"/>
  <c r="AM64" i="1" s="1"/>
  <c r="AP64" i="1" s="1"/>
  <c r="AQ64" i="1" s="1"/>
  <c r="AR64" i="1" l="1"/>
  <c r="AS64" i="1" s="1"/>
  <c r="AO5" i="1" l="1"/>
  <c r="AJ5" i="1"/>
  <c r="AG5" i="1"/>
  <c r="AA5" i="1"/>
  <c r="X5" i="1"/>
  <c r="U5" i="1"/>
  <c r="S5" i="1"/>
  <c r="AO4" i="1"/>
  <c r="AJ4" i="1"/>
  <c r="AG4" i="1"/>
  <c r="AA4" i="1"/>
  <c r="X4" i="1"/>
  <c r="U4" i="1"/>
  <c r="S4" i="1"/>
  <c r="AO3" i="1"/>
  <c r="AJ3" i="1"/>
  <c r="AG3" i="1"/>
  <c r="AA3" i="1"/>
  <c r="X3" i="1"/>
  <c r="U3" i="1"/>
  <c r="S3" i="1"/>
  <c r="M3" i="1"/>
  <c r="AX3" i="1"/>
  <c r="AY3" i="1" l="1"/>
  <c r="AZ3" i="1" s="1"/>
  <c r="BA3" i="1" s="1"/>
  <c r="N49" i="1"/>
  <c r="AK3" i="1"/>
  <c r="AL3" i="1" s="1"/>
  <c r="AM3" i="1" s="1"/>
  <c r="AP3" i="1" s="1"/>
  <c r="AQ3" i="1" s="1"/>
  <c r="AK4" i="1"/>
  <c r="AL4" i="1" s="1"/>
  <c r="AM4" i="1" s="1"/>
  <c r="AP4" i="1" s="1"/>
  <c r="AQ4" i="1" s="1"/>
  <c r="AK5" i="1"/>
  <c r="AL5" i="1" s="1"/>
  <c r="AM5" i="1" s="1"/>
  <c r="AP5" i="1" s="1"/>
  <c r="AQ5" i="1" s="1"/>
  <c r="N3" i="1"/>
  <c r="AR3" i="1" l="1"/>
  <c r="AS3" i="1" s="1"/>
  <c r="AO54" i="1"/>
  <c r="AJ54" i="1"/>
  <c r="AG54" i="1"/>
  <c r="AD55" i="1"/>
  <c r="AK55" i="1" s="1"/>
  <c r="AL55" i="1" s="1"/>
  <c r="AM55" i="1" s="1"/>
  <c r="AA54" i="1"/>
  <c r="AO53" i="1"/>
  <c r="AJ53" i="1"/>
  <c r="AG53" i="1"/>
  <c r="AD53" i="1"/>
  <c r="AA53" i="1"/>
  <c r="AO52" i="1"/>
  <c r="AJ52" i="1"/>
  <c r="AG52" i="1"/>
  <c r="AD52" i="1"/>
  <c r="AA52" i="1"/>
  <c r="M52" i="1"/>
  <c r="AY52" i="1" s="1"/>
  <c r="K52" i="1"/>
  <c r="AX52" i="1" s="1"/>
  <c r="AZ52" i="1" l="1"/>
  <c r="AP55" i="1"/>
  <c r="AQ55" i="1" s="1"/>
  <c r="AR55" i="1" s="1"/>
  <c r="AS55" i="1" s="1"/>
  <c r="AK53" i="1"/>
  <c r="AL53" i="1" s="1"/>
  <c r="AM53" i="1" s="1"/>
  <c r="AP53" i="1" s="1"/>
  <c r="AQ53" i="1" s="1"/>
  <c r="AK52" i="1"/>
  <c r="AL52" i="1" s="1"/>
  <c r="AM52" i="1" s="1"/>
  <c r="AP52" i="1" s="1"/>
  <c r="AQ52" i="1" s="1"/>
  <c r="AR50" i="1" s="1"/>
  <c r="AK54" i="1"/>
  <c r="AL54" i="1" s="1"/>
  <c r="AM54" i="1" s="1"/>
  <c r="AP54" i="1" s="1"/>
  <c r="AQ54" i="1" s="1"/>
  <c r="BA52" i="1"/>
  <c r="N52" i="1"/>
  <c r="AR52" i="1" l="1"/>
  <c r="AS52" i="1" s="1"/>
  <c r="AO63" i="1"/>
  <c r="AJ63" i="1"/>
  <c r="AG63" i="1"/>
  <c r="AD63" i="1"/>
  <c r="AA63" i="1"/>
  <c r="X63" i="1"/>
  <c r="AO62" i="1"/>
  <c r="AJ62" i="1"/>
  <c r="AG62" i="1"/>
  <c r="AD62" i="1"/>
  <c r="AA62" i="1"/>
  <c r="X62" i="1"/>
  <c r="M62" i="1"/>
  <c r="AY62" i="1" s="1"/>
  <c r="K62" i="1"/>
  <c r="AX62" i="1" s="1"/>
  <c r="AZ62" i="1" s="1"/>
  <c r="AK63" i="1" l="1"/>
  <c r="AL63" i="1" s="1"/>
  <c r="AM63" i="1" s="1"/>
  <c r="AP63" i="1" s="1"/>
  <c r="AQ63" i="1" s="1"/>
  <c r="AK62" i="1"/>
  <c r="AL62" i="1" s="1"/>
  <c r="AM62" i="1" s="1"/>
  <c r="AP62" i="1" s="1"/>
  <c r="AQ62" i="1" s="1"/>
  <c r="BA62" i="1"/>
  <c r="N62" i="1"/>
  <c r="AR62" i="1" l="1"/>
  <c r="AS62" i="1" s="1"/>
  <c r="AO19" i="1"/>
  <c r="AJ19" i="1"/>
  <c r="AG19" i="1"/>
  <c r="AA19" i="1"/>
  <c r="X19" i="1"/>
  <c r="AO18" i="1"/>
  <c r="AJ18" i="1"/>
  <c r="AG18" i="1"/>
  <c r="AA18" i="1"/>
  <c r="X18" i="1"/>
  <c r="AY18" i="1"/>
  <c r="AX18" i="1"/>
  <c r="AZ18" i="1" s="1"/>
  <c r="AK19" i="1" l="1"/>
  <c r="AL19" i="1" s="1"/>
  <c r="AM19" i="1" s="1"/>
  <c r="AP19" i="1" s="1"/>
  <c r="AQ19" i="1" s="1"/>
  <c r="AK18" i="1"/>
  <c r="AL18" i="1" s="1"/>
  <c r="BA18" i="1"/>
  <c r="N18" i="1"/>
  <c r="AM18" i="1" l="1"/>
  <c r="AP18" i="1" s="1"/>
  <c r="AQ18" i="1" s="1"/>
  <c r="AR18" i="1" s="1"/>
  <c r="AS18" i="1" s="1"/>
  <c r="C27" i="10" l="1"/>
  <c r="C28" i="10" s="1"/>
  <c r="C29" i="10" s="1"/>
  <c r="AR69" i="1"/>
  <c r="AS69" i="1" s="1"/>
  <c r="AR66" i="1" l="1"/>
  <c r="AS66" i="1" s="1"/>
</calcChain>
</file>

<file path=xl/comments1.xml><?xml version="1.0" encoding="utf-8"?>
<comments xmlns="http://schemas.openxmlformats.org/spreadsheetml/2006/main">
  <authors>
    <author>Monica Sidalia Marquez Ruiz</author>
  </authors>
  <commentList>
    <comment ref="K3" authorId="0" shapeId="0">
      <text>
        <r>
          <rPr>
            <b/>
            <sz val="9"/>
            <color indexed="81"/>
            <rFont val="Tahoma"/>
            <family val="2"/>
          </rPr>
          <t>califica automáticamente</t>
        </r>
      </text>
    </comment>
    <comment ref="L3"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3" authorId="0" shapeId="0">
      <text>
        <r>
          <rPr>
            <b/>
            <sz val="9"/>
            <color indexed="81"/>
            <rFont val="Tahoma"/>
            <family val="2"/>
          </rPr>
          <t>califica automáticamente</t>
        </r>
      </text>
    </comment>
    <comment ref="N3" authorId="0" shapeId="0">
      <text>
        <r>
          <rPr>
            <b/>
            <sz val="9"/>
            <color indexed="81"/>
            <rFont val="Tahoma"/>
            <family val="2"/>
          </rPr>
          <t>califica automáticamente</t>
        </r>
        <r>
          <rPr>
            <sz val="9"/>
            <color indexed="81"/>
            <rFont val="Tahoma"/>
            <family val="2"/>
          </rPr>
          <t xml:space="preserve">
</t>
        </r>
      </text>
    </comment>
    <comment ref="S3" authorId="0" shapeId="0">
      <text>
        <r>
          <rPr>
            <b/>
            <sz val="9"/>
            <color indexed="81"/>
            <rFont val="Tahoma"/>
            <family val="2"/>
          </rPr>
          <t>califica automáticamente</t>
        </r>
      </text>
    </comment>
    <comment ref="U3" authorId="0" shapeId="0">
      <text>
        <r>
          <rPr>
            <b/>
            <sz val="9"/>
            <color indexed="81"/>
            <rFont val="Tahoma"/>
            <family val="2"/>
          </rPr>
          <t>califica automáticamente</t>
        </r>
      </text>
    </comment>
    <comment ref="X3" authorId="0" shapeId="0">
      <text>
        <r>
          <rPr>
            <b/>
            <sz val="9"/>
            <color indexed="81"/>
            <rFont val="Tahoma"/>
            <family val="2"/>
          </rPr>
          <t>califica automáticamente</t>
        </r>
        <r>
          <rPr>
            <sz val="9"/>
            <color indexed="81"/>
            <rFont val="Tahoma"/>
            <family val="2"/>
          </rPr>
          <t xml:space="preserve">
</t>
        </r>
      </text>
    </comment>
    <comment ref="AA3" authorId="0" shapeId="0">
      <text>
        <r>
          <rPr>
            <b/>
            <sz val="9"/>
            <color indexed="81"/>
            <rFont val="Tahoma"/>
            <family val="2"/>
          </rPr>
          <t>califica automáticamente</t>
        </r>
      </text>
    </comment>
    <comment ref="AD3" authorId="0" shapeId="0">
      <text>
        <r>
          <rPr>
            <b/>
            <sz val="9"/>
            <color indexed="81"/>
            <rFont val="Tahoma"/>
            <family val="2"/>
          </rPr>
          <t>califica automáticamente</t>
        </r>
        <r>
          <rPr>
            <sz val="9"/>
            <color indexed="81"/>
            <rFont val="Tahoma"/>
            <family val="2"/>
          </rPr>
          <t xml:space="preserve">
</t>
        </r>
      </text>
    </comment>
    <comment ref="AG3" authorId="0" shapeId="0">
      <text>
        <r>
          <rPr>
            <b/>
            <sz val="9"/>
            <color indexed="81"/>
            <rFont val="Tahoma"/>
            <family val="2"/>
          </rPr>
          <t>califica automáticamente</t>
        </r>
        <r>
          <rPr>
            <sz val="9"/>
            <color indexed="81"/>
            <rFont val="Tahoma"/>
            <family val="2"/>
          </rPr>
          <t xml:space="preserve">
</t>
        </r>
      </text>
    </comment>
    <comment ref="AJ3" authorId="0" shapeId="0">
      <text>
        <r>
          <rPr>
            <b/>
            <sz val="9"/>
            <color indexed="81"/>
            <rFont val="Tahoma"/>
            <family val="2"/>
          </rPr>
          <t xml:space="preserve">califica automáticamente
</t>
        </r>
      </text>
    </comment>
    <comment ref="AK3" authorId="0" shapeId="0">
      <text>
        <r>
          <rPr>
            <b/>
            <sz val="9"/>
            <color indexed="81"/>
            <rFont val="Tahoma"/>
            <family val="2"/>
          </rPr>
          <t>califica automáticamente</t>
        </r>
      </text>
    </comment>
    <comment ref="AL3" authorId="0" shapeId="0">
      <text>
        <r>
          <rPr>
            <b/>
            <sz val="9"/>
            <color indexed="81"/>
            <rFont val="Tahoma"/>
            <family val="2"/>
          </rPr>
          <t>Califica automáticamente</t>
        </r>
      </text>
    </comment>
    <comment ref="AO3" authorId="0" shapeId="0">
      <text>
        <r>
          <rPr>
            <b/>
            <sz val="9"/>
            <color indexed="81"/>
            <rFont val="Tahoma"/>
            <family val="2"/>
          </rPr>
          <t>Califica automáticamente</t>
        </r>
        <r>
          <rPr>
            <sz val="9"/>
            <color indexed="81"/>
            <rFont val="Tahoma"/>
            <family val="2"/>
          </rPr>
          <t xml:space="preserve">
</t>
        </r>
      </text>
    </comment>
    <comment ref="AP3" authorId="0" shapeId="0">
      <text>
        <r>
          <rPr>
            <b/>
            <sz val="9"/>
            <color indexed="81"/>
            <rFont val="Tahoma"/>
            <family val="2"/>
          </rPr>
          <t>Califica automáticamente</t>
        </r>
      </text>
    </comment>
    <comment ref="AR3" authorId="0" shapeId="0">
      <text>
        <r>
          <rPr>
            <b/>
            <sz val="9"/>
            <color indexed="81"/>
            <rFont val="Tahoma"/>
            <family val="2"/>
          </rPr>
          <t>Califica automáticamente</t>
        </r>
      </text>
    </comment>
    <comment ref="AS3" authorId="0" shapeId="0">
      <text>
        <r>
          <rPr>
            <b/>
            <sz val="9"/>
            <color indexed="81"/>
            <rFont val="Tahoma"/>
            <family val="2"/>
          </rPr>
          <t>Califica automáticamente</t>
        </r>
      </text>
    </comment>
    <comment ref="AX3" authorId="0" shapeId="0">
      <text>
        <r>
          <rPr>
            <b/>
            <sz val="9"/>
            <color indexed="81"/>
            <rFont val="Tahoma"/>
            <family val="2"/>
          </rPr>
          <t>Califica automáticamente</t>
        </r>
      </text>
    </comment>
    <comment ref="AY3" authorId="0" shapeId="0">
      <text>
        <r>
          <rPr>
            <b/>
            <sz val="9"/>
            <color indexed="81"/>
            <rFont val="Tahoma"/>
            <family val="2"/>
          </rPr>
          <t>Califica automáticamente</t>
        </r>
        <r>
          <rPr>
            <sz val="9"/>
            <color indexed="81"/>
            <rFont val="Tahoma"/>
            <family val="2"/>
          </rPr>
          <t xml:space="preserve">
</t>
        </r>
      </text>
    </comment>
    <comment ref="AZ3" authorId="0" shapeId="0">
      <text>
        <r>
          <rPr>
            <b/>
            <sz val="9"/>
            <color indexed="81"/>
            <rFont val="Tahoma"/>
            <family val="2"/>
          </rPr>
          <t>Califica automáticamente</t>
        </r>
        <r>
          <rPr>
            <sz val="9"/>
            <color indexed="81"/>
            <rFont val="Tahoma"/>
            <family val="2"/>
          </rPr>
          <t xml:space="preserve">
</t>
        </r>
      </text>
    </comment>
    <comment ref="BA3" authorId="0" shapeId="0">
      <text>
        <r>
          <rPr>
            <b/>
            <sz val="9"/>
            <color indexed="81"/>
            <rFont val="Tahoma"/>
            <family val="2"/>
          </rPr>
          <t>Califica automáticamente</t>
        </r>
        <r>
          <rPr>
            <sz val="9"/>
            <color indexed="81"/>
            <rFont val="Tahoma"/>
            <family val="2"/>
          </rPr>
          <t xml:space="preserve">
</t>
        </r>
      </text>
    </comment>
    <comment ref="K6" authorId="0" shapeId="0">
      <text>
        <r>
          <rPr>
            <b/>
            <sz val="9"/>
            <color indexed="81"/>
            <rFont val="Tahoma"/>
            <family val="2"/>
          </rPr>
          <t>califica automáticamente</t>
        </r>
      </text>
    </comment>
    <comment ref="L6"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6" authorId="0" shapeId="0">
      <text>
        <r>
          <rPr>
            <b/>
            <sz val="9"/>
            <color indexed="81"/>
            <rFont val="Tahoma"/>
            <family val="2"/>
          </rPr>
          <t>califica automáticamente</t>
        </r>
      </text>
    </comment>
    <comment ref="N6" authorId="0" shapeId="0">
      <text>
        <r>
          <rPr>
            <b/>
            <sz val="9"/>
            <color indexed="81"/>
            <rFont val="Tahoma"/>
            <family val="2"/>
          </rPr>
          <t>califica automáticamente</t>
        </r>
        <r>
          <rPr>
            <sz val="9"/>
            <color indexed="81"/>
            <rFont val="Tahoma"/>
            <family val="2"/>
          </rPr>
          <t xml:space="preserve">
</t>
        </r>
      </text>
    </comment>
    <comment ref="S6" authorId="0" shapeId="0">
      <text>
        <r>
          <rPr>
            <b/>
            <sz val="9"/>
            <color indexed="81"/>
            <rFont val="Tahoma"/>
            <family val="2"/>
          </rPr>
          <t>califica automáticamente</t>
        </r>
      </text>
    </comment>
    <comment ref="U6" authorId="0" shapeId="0">
      <text>
        <r>
          <rPr>
            <b/>
            <sz val="9"/>
            <color indexed="81"/>
            <rFont val="Tahoma"/>
            <family val="2"/>
          </rPr>
          <t>califica automáticamente</t>
        </r>
      </text>
    </comment>
    <comment ref="AA6" authorId="0" shapeId="0">
      <text>
        <r>
          <rPr>
            <b/>
            <sz val="9"/>
            <color indexed="81"/>
            <rFont val="Tahoma"/>
            <family val="2"/>
          </rPr>
          <t>califica automáticamente</t>
        </r>
      </text>
    </comment>
    <comment ref="AJ6" authorId="0" shapeId="0">
      <text>
        <r>
          <rPr>
            <b/>
            <sz val="9"/>
            <color indexed="81"/>
            <rFont val="Tahoma"/>
            <family val="2"/>
          </rPr>
          <t xml:space="preserve">califica automáticamente
</t>
        </r>
      </text>
    </comment>
    <comment ref="AK6" authorId="0" shapeId="0">
      <text>
        <r>
          <rPr>
            <b/>
            <sz val="9"/>
            <color indexed="81"/>
            <rFont val="Tahoma"/>
            <family val="2"/>
          </rPr>
          <t>califica automáticamente</t>
        </r>
      </text>
    </comment>
    <comment ref="AL6" authorId="0" shapeId="0">
      <text>
        <r>
          <rPr>
            <b/>
            <sz val="9"/>
            <color indexed="81"/>
            <rFont val="Tahoma"/>
            <family val="2"/>
          </rPr>
          <t>Califica automáticamente</t>
        </r>
      </text>
    </comment>
    <comment ref="AO6" authorId="0" shapeId="0">
      <text>
        <r>
          <rPr>
            <b/>
            <sz val="9"/>
            <color indexed="81"/>
            <rFont val="Tahoma"/>
            <family val="2"/>
          </rPr>
          <t>Califica automáticamente</t>
        </r>
        <r>
          <rPr>
            <sz val="9"/>
            <color indexed="81"/>
            <rFont val="Tahoma"/>
            <family val="2"/>
          </rPr>
          <t xml:space="preserve">
</t>
        </r>
      </text>
    </comment>
    <comment ref="AP6" authorId="0" shapeId="0">
      <text>
        <r>
          <rPr>
            <b/>
            <sz val="9"/>
            <color indexed="81"/>
            <rFont val="Tahoma"/>
            <family val="2"/>
          </rPr>
          <t>Califica automáticamente</t>
        </r>
      </text>
    </comment>
    <comment ref="AR6" authorId="0" shapeId="0">
      <text>
        <r>
          <rPr>
            <b/>
            <sz val="9"/>
            <color indexed="81"/>
            <rFont val="Tahoma"/>
            <family val="2"/>
          </rPr>
          <t>Califica automáticamente</t>
        </r>
      </text>
    </comment>
    <comment ref="AS6" authorId="0" shapeId="0">
      <text>
        <r>
          <rPr>
            <b/>
            <sz val="9"/>
            <color indexed="81"/>
            <rFont val="Tahoma"/>
            <family val="2"/>
          </rPr>
          <t>Califica automáticamente</t>
        </r>
      </text>
    </comment>
    <comment ref="AX6" authorId="0" shapeId="0">
      <text>
        <r>
          <rPr>
            <b/>
            <sz val="9"/>
            <color indexed="81"/>
            <rFont val="Tahoma"/>
            <family val="2"/>
          </rPr>
          <t>Califica automáticamente</t>
        </r>
      </text>
    </comment>
    <comment ref="AY6" authorId="0" shapeId="0">
      <text>
        <r>
          <rPr>
            <b/>
            <sz val="9"/>
            <color indexed="81"/>
            <rFont val="Tahoma"/>
            <family val="2"/>
          </rPr>
          <t>Califica automáticamente</t>
        </r>
        <r>
          <rPr>
            <sz val="9"/>
            <color indexed="81"/>
            <rFont val="Tahoma"/>
            <family val="2"/>
          </rPr>
          <t xml:space="preserve">
</t>
        </r>
      </text>
    </comment>
    <comment ref="AZ6" authorId="0" shapeId="0">
      <text>
        <r>
          <rPr>
            <b/>
            <sz val="9"/>
            <color indexed="81"/>
            <rFont val="Tahoma"/>
            <family val="2"/>
          </rPr>
          <t>Califica automáticamente</t>
        </r>
        <r>
          <rPr>
            <sz val="9"/>
            <color indexed="81"/>
            <rFont val="Tahoma"/>
            <family val="2"/>
          </rPr>
          <t xml:space="preserve">
</t>
        </r>
      </text>
    </comment>
    <comment ref="BA6" authorId="0" shapeId="0">
      <text>
        <r>
          <rPr>
            <b/>
            <sz val="9"/>
            <color indexed="81"/>
            <rFont val="Tahoma"/>
            <family val="2"/>
          </rPr>
          <t>Califica automáticamente</t>
        </r>
        <r>
          <rPr>
            <sz val="9"/>
            <color indexed="81"/>
            <rFont val="Tahoma"/>
            <family val="2"/>
          </rPr>
          <t xml:space="preserve">
</t>
        </r>
      </text>
    </comment>
    <comment ref="S8" authorId="0" shapeId="0">
      <text>
        <r>
          <rPr>
            <b/>
            <sz val="9"/>
            <color indexed="81"/>
            <rFont val="Tahoma"/>
            <family val="2"/>
          </rPr>
          <t>califica automáticamente</t>
        </r>
      </text>
    </comment>
    <comment ref="U8" authorId="0" shapeId="0">
      <text>
        <r>
          <rPr>
            <b/>
            <sz val="9"/>
            <color indexed="81"/>
            <rFont val="Tahoma"/>
            <family val="2"/>
          </rPr>
          <t>califica automáticamente</t>
        </r>
      </text>
    </comment>
    <comment ref="AA8" authorId="0" shapeId="0">
      <text>
        <r>
          <rPr>
            <b/>
            <sz val="9"/>
            <color indexed="81"/>
            <rFont val="Tahoma"/>
            <family val="2"/>
          </rPr>
          <t>califica automáticamente</t>
        </r>
      </text>
    </comment>
    <comment ref="AD8" authorId="0" shapeId="0">
      <text>
        <r>
          <rPr>
            <b/>
            <sz val="9"/>
            <color indexed="81"/>
            <rFont val="Tahoma"/>
            <family val="2"/>
          </rPr>
          <t>califica automáticamente</t>
        </r>
        <r>
          <rPr>
            <sz val="9"/>
            <color indexed="81"/>
            <rFont val="Tahoma"/>
            <family val="2"/>
          </rPr>
          <t xml:space="preserve">
</t>
        </r>
      </text>
    </comment>
    <comment ref="AJ8" authorId="0" shapeId="0">
      <text>
        <r>
          <rPr>
            <b/>
            <sz val="9"/>
            <color indexed="81"/>
            <rFont val="Tahoma"/>
            <family val="2"/>
          </rPr>
          <t xml:space="preserve">califica automáticamente
</t>
        </r>
      </text>
    </comment>
    <comment ref="AK8" authorId="0" shapeId="0">
      <text>
        <r>
          <rPr>
            <b/>
            <sz val="9"/>
            <color indexed="81"/>
            <rFont val="Tahoma"/>
            <family val="2"/>
          </rPr>
          <t>califica automáticamente</t>
        </r>
      </text>
    </comment>
    <comment ref="AL8" authorId="0" shapeId="0">
      <text>
        <r>
          <rPr>
            <b/>
            <sz val="9"/>
            <color indexed="81"/>
            <rFont val="Tahoma"/>
            <family val="2"/>
          </rPr>
          <t>Califica automáticamente</t>
        </r>
      </text>
    </comment>
    <comment ref="AO8" authorId="0" shapeId="0">
      <text>
        <r>
          <rPr>
            <b/>
            <sz val="9"/>
            <color indexed="81"/>
            <rFont val="Tahoma"/>
            <family val="2"/>
          </rPr>
          <t>Califica automáticamente</t>
        </r>
        <r>
          <rPr>
            <sz val="9"/>
            <color indexed="81"/>
            <rFont val="Tahoma"/>
            <family val="2"/>
          </rPr>
          <t xml:space="preserve">
</t>
        </r>
      </text>
    </comment>
    <comment ref="AP8" authorId="0" shapeId="0">
      <text>
        <r>
          <rPr>
            <b/>
            <sz val="9"/>
            <color indexed="81"/>
            <rFont val="Tahoma"/>
            <family val="2"/>
          </rPr>
          <t>Califica automáticamente</t>
        </r>
      </text>
    </comment>
    <comment ref="K11" authorId="0" shapeId="0">
      <text>
        <r>
          <rPr>
            <b/>
            <sz val="9"/>
            <color indexed="81"/>
            <rFont val="Tahoma"/>
            <family val="2"/>
          </rPr>
          <t>califica automáticamente</t>
        </r>
      </text>
    </comment>
    <comment ref="L11"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11" authorId="0" shapeId="0">
      <text>
        <r>
          <rPr>
            <b/>
            <sz val="9"/>
            <color indexed="81"/>
            <rFont val="Tahoma"/>
            <family val="2"/>
          </rPr>
          <t>califica automáticamente</t>
        </r>
      </text>
    </comment>
    <comment ref="N11" authorId="0" shapeId="0">
      <text>
        <r>
          <rPr>
            <b/>
            <sz val="9"/>
            <color indexed="81"/>
            <rFont val="Tahoma"/>
            <family val="2"/>
          </rPr>
          <t>califica automáticamente</t>
        </r>
        <r>
          <rPr>
            <sz val="9"/>
            <color indexed="81"/>
            <rFont val="Tahoma"/>
            <family val="2"/>
          </rPr>
          <t xml:space="preserve">
</t>
        </r>
      </text>
    </comment>
    <comment ref="S11" authorId="0" shapeId="0">
      <text>
        <r>
          <rPr>
            <b/>
            <sz val="9"/>
            <color indexed="81"/>
            <rFont val="Tahoma"/>
            <family val="2"/>
          </rPr>
          <t>califica automáticamente</t>
        </r>
      </text>
    </comment>
    <comment ref="U11" authorId="0" shapeId="0">
      <text>
        <r>
          <rPr>
            <b/>
            <sz val="9"/>
            <color indexed="81"/>
            <rFont val="Tahoma"/>
            <family val="2"/>
          </rPr>
          <t>califica automáticamente</t>
        </r>
      </text>
    </comment>
    <comment ref="AA11" authorId="0" shapeId="0">
      <text>
        <r>
          <rPr>
            <b/>
            <sz val="9"/>
            <color indexed="81"/>
            <rFont val="Tahoma"/>
            <family val="2"/>
          </rPr>
          <t>califica automáticamente</t>
        </r>
      </text>
    </comment>
    <comment ref="AD11" authorId="0" shapeId="0">
      <text>
        <r>
          <rPr>
            <b/>
            <sz val="9"/>
            <color indexed="81"/>
            <rFont val="Tahoma"/>
            <family val="2"/>
          </rPr>
          <t>califica automáticamente</t>
        </r>
        <r>
          <rPr>
            <sz val="9"/>
            <color indexed="81"/>
            <rFont val="Tahoma"/>
            <family val="2"/>
          </rPr>
          <t xml:space="preserve">
</t>
        </r>
      </text>
    </comment>
    <comment ref="AJ11" authorId="0" shapeId="0">
      <text>
        <r>
          <rPr>
            <b/>
            <sz val="9"/>
            <color indexed="81"/>
            <rFont val="Tahoma"/>
            <family val="2"/>
          </rPr>
          <t xml:space="preserve">califica automáticamente
</t>
        </r>
      </text>
    </comment>
    <comment ref="AK11" authorId="0" shapeId="0">
      <text>
        <r>
          <rPr>
            <b/>
            <sz val="9"/>
            <color indexed="81"/>
            <rFont val="Tahoma"/>
            <family val="2"/>
          </rPr>
          <t>califica automáticamente</t>
        </r>
      </text>
    </comment>
    <comment ref="AL11" authorId="0" shapeId="0">
      <text>
        <r>
          <rPr>
            <b/>
            <sz val="9"/>
            <color indexed="81"/>
            <rFont val="Tahoma"/>
            <family val="2"/>
          </rPr>
          <t>Califica automáticamente</t>
        </r>
      </text>
    </comment>
    <comment ref="AO11" authorId="0" shapeId="0">
      <text>
        <r>
          <rPr>
            <b/>
            <sz val="9"/>
            <color indexed="81"/>
            <rFont val="Tahoma"/>
            <family val="2"/>
          </rPr>
          <t>Califica automáticamente</t>
        </r>
        <r>
          <rPr>
            <sz val="9"/>
            <color indexed="81"/>
            <rFont val="Tahoma"/>
            <family val="2"/>
          </rPr>
          <t xml:space="preserve">
</t>
        </r>
      </text>
    </comment>
    <comment ref="AP11" authorId="0" shapeId="0">
      <text>
        <r>
          <rPr>
            <b/>
            <sz val="9"/>
            <color indexed="81"/>
            <rFont val="Tahoma"/>
            <family val="2"/>
          </rPr>
          <t>Califica automáticamente</t>
        </r>
      </text>
    </comment>
    <comment ref="AR11" authorId="0" shapeId="0">
      <text>
        <r>
          <rPr>
            <b/>
            <sz val="9"/>
            <color indexed="81"/>
            <rFont val="Tahoma"/>
            <family val="2"/>
          </rPr>
          <t>Califica automáticamente</t>
        </r>
      </text>
    </comment>
    <comment ref="AS11" authorId="0" shapeId="0">
      <text>
        <r>
          <rPr>
            <b/>
            <sz val="9"/>
            <color indexed="81"/>
            <rFont val="Tahoma"/>
            <family val="2"/>
          </rPr>
          <t>Califica automáticamente</t>
        </r>
      </text>
    </comment>
    <comment ref="AX11" authorId="0" shapeId="0">
      <text>
        <r>
          <rPr>
            <b/>
            <sz val="9"/>
            <color indexed="81"/>
            <rFont val="Tahoma"/>
            <family val="2"/>
          </rPr>
          <t>Califica automáticamente</t>
        </r>
      </text>
    </comment>
    <comment ref="AY11" authorId="0" shapeId="0">
      <text>
        <r>
          <rPr>
            <b/>
            <sz val="9"/>
            <color indexed="81"/>
            <rFont val="Tahoma"/>
            <family val="2"/>
          </rPr>
          <t>Califica automáticamente</t>
        </r>
        <r>
          <rPr>
            <sz val="9"/>
            <color indexed="81"/>
            <rFont val="Tahoma"/>
            <family val="2"/>
          </rPr>
          <t xml:space="preserve">
</t>
        </r>
      </text>
    </comment>
    <comment ref="AZ11" authorId="0" shapeId="0">
      <text>
        <r>
          <rPr>
            <b/>
            <sz val="9"/>
            <color indexed="81"/>
            <rFont val="Tahoma"/>
            <family val="2"/>
          </rPr>
          <t>Califica automáticamente</t>
        </r>
        <r>
          <rPr>
            <sz val="9"/>
            <color indexed="81"/>
            <rFont val="Tahoma"/>
            <family val="2"/>
          </rPr>
          <t xml:space="preserve">
</t>
        </r>
      </text>
    </comment>
    <comment ref="BA11" authorId="0" shapeId="0">
      <text>
        <r>
          <rPr>
            <b/>
            <sz val="9"/>
            <color indexed="81"/>
            <rFont val="Tahoma"/>
            <family val="2"/>
          </rPr>
          <t>Califica automáticamente</t>
        </r>
        <r>
          <rPr>
            <sz val="9"/>
            <color indexed="81"/>
            <rFont val="Tahoma"/>
            <family val="2"/>
          </rPr>
          <t xml:space="preserve">
</t>
        </r>
      </text>
    </comment>
    <comment ref="K18" authorId="0" shapeId="0">
      <text>
        <r>
          <rPr>
            <b/>
            <sz val="9"/>
            <color indexed="81"/>
            <rFont val="Tahoma"/>
            <family val="2"/>
          </rPr>
          <t>califica automáticamente</t>
        </r>
      </text>
    </comment>
    <comment ref="L18"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18" authorId="0" shapeId="0">
      <text>
        <r>
          <rPr>
            <b/>
            <sz val="9"/>
            <color indexed="81"/>
            <rFont val="Tahoma"/>
            <family val="2"/>
          </rPr>
          <t>califica automáticamente</t>
        </r>
      </text>
    </comment>
    <comment ref="N18" authorId="0" shapeId="0">
      <text>
        <r>
          <rPr>
            <b/>
            <sz val="9"/>
            <color indexed="81"/>
            <rFont val="Tahoma"/>
            <family val="2"/>
          </rPr>
          <t>califica automáticamente</t>
        </r>
        <r>
          <rPr>
            <sz val="9"/>
            <color indexed="81"/>
            <rFont val="Tahoma"/>
            <family val="2"/>
          </rPr>
          <t xml:space="preserve">
</t>
        </r>
      </text>
    </comment>
    <comment ref="S18" authorId="0" shapeId="0">
      <text>
        <r>
          <rPr>
            <b/>
            <sz val="9"/>
            <color indexed="81"/>
            <rFont val="Tahoma"/>
            <family val="2"/>
          </rPr>
          <t>califica automáticamente</t>
        </r>
      </text>
    </comment>
    <comment ref="U18" authorId="0" shapeId="0">
      <text>
        <r>
          <rPr>
            <b/>
            <sz val="9"/>
            <color indexed="81"/>
            <rFont val="Tahoma"/>
            <family val="2"/>
          </rPr>
          <t>califica automáticamente</t>
        </r>
      </text>
    </comment>
    <comment ref="X18" authorId="0" shapeId="0">
      <text>
        <r>
          <rPr>
            <b/>
            <sz val="9"/>
            <color indexed="81"/>
            <rFont val="Tahoma"/>
            <family val="2"/>
          </rPr>
          <t>califica automáticamente</t>
        </r>
        <r>
          <rPr>
            <sz val="9"/>
            <color indexed="81"/>
            <rFont val="Tahoma"/>
            <family val="2"/>
          </rPr>
          <t xml:space="preserve">
</t>
        </r>
      </text>
    </comment>
    <comment ref="AA18" authorId="0" shapeId="0">
      <text>
        <r>
          <rPr>
            <b/>
            <sz val="9"/>
            <color indexed="81"/>
            <rFont val="Tahoma"/>
            <family val="2"/>
          </rPr>
          <t>califica automáticamente</t>
        </r>
      </text>
    </comment>
    <comment ref="AG18" authorId="0" shapeId="0">
      <text>
        <r>
          <rPr>
            <b/>
            <sz val="9"/>
            <color indexed="81"/>
            <rFont val="Tahoma"/>
            <family val="2"/>
          </rPr>
          <t>califica automáticamente</t>
        </r>
        <r>
          <rPr>
            <sz val="9"/>
            <color indexed="81"/>
            <rFont val="Tahoma"/>
            <family val="2"/>
          </rPr>
          <t xml:space="preserve">
</t>
        </r>
      </text>
    </comment>
    <comment ref="AJ18" authorId="0" shapeId="0">
      <text>
        <r>
          <rPr>
            <b/>
            <sz val="9"/>
            <color indexed="81"/>
            <rFont val="Tahoma"/>
            <family val="2"/>
          </rPr>
          <t xml:space="preserve">califica automáticamente
</t>
        </r>
      </text>
    </comment>
    <comment ref="AK18" authorId="0" shapeId="0">
      <text>
        <r>
          <rPr>
            <b/>
            <sz val="9"/>
            <color indexed="81"/>
            <rFont val="Tahoma"/>
            <family val="2"/>
          </rPr>
          <t>califica automáticamente</t>
        </r>
      </text>
    </comment>
    <comment ref="AL18" authorId="0" shapeId="0">
      <text>
        <r>
          <rPr>
            <b/>
            <sz val="9"/>
            <color indexed="81"/>
            <rFont val="Tahoma"/>
            <family val="2"/>
          </rPr>
          <t>Califica automáticamente</t>
        </r>
      </text>
    </comment>
    <comment ref="AO18" authorId="0" shapeId="0">
      <text>
        <r>
          <rPr>
            <b/>
            <sz val="9"/>
            <color indexed="81"/>
            <rFont val="Tahoma"/>
            <family val="2"/>
          </rPr>
          <t>Califica automáticamente</t>
        </r>
        <r>
          <rPr>
            <sz val="9"/>
            <color indexed="81"/>
            <rFont val="Tahoma"/>
            <family val="2"/>
          </rPr>
          <t xml:space="preserve">
</t>
        </r>
      </text>
    </comment>
    <comment ref="AP18" authorId="0" shapeId="0">
      <text>
        <r>
          <rPr>
            <b/>
            <sz val="9"/>
            <color indexed="81"/>
            <rFont val="Tahoma"/>
            <family val="2"/>
          </rPr>
          <t>Califica automáticamente</t>
        </r>
      </text>
    </comment>
    <comment ref="AR18" authorId="0" shapeId="0">
      <text>
        <r>
          <rPr>
            <b/>
            <sz val="9"/>
            <color indexed="81"/>
            <rFont val="Tahoma"/>
            <family val="2"/>
          </rPr>
          <t>Califica automáticamente</t>
        </r>
      </text>
    </comment>
    <comment ref="AS18" authorId="0" shapeId="0">
      <text>
        <r>
          <rPr>
            <b/>
            <sz val="9"/>
            <color indexed="81"/>
            <rFont val="Tahoma"/>
            <family val="2"/>
          </rPr>
          <t>Califica automáticamente</t>
        </r>
      </text>
    </comment>
    <comment ref="AX18" authorId="0" shapeId="0">
      <text>
        <r>
          <rPr>
            <b/>
            <sz val="9"/>
            <color indexed="81"/>
            <rFont val="Tahoma"/>
            <family val="2"/>
          </rPr>
          <t>Califica automáticamente</t>
        </r>
      </text>
    </comment>
    <comment ref="AY18" authorId="0" shapeId="0">
      <text>
        <r>
          <rPr>
            <b/>
            <sz val="9"/>
            <color indexed="81"/>
            <rFont val="Tahoma"/>
            <family val="2"/>
          </rPr>
          <t>Califica automáticamente</t>
        </r>
        <r>
          <rPr>
            <sz val="9"/>
            <color indexed="81"/>
            <rFont val="Tahoma"/>
            <family val="2"/>
          </rPr>
          <t xml:space="preserve">
</t>
        </r>
      </text>
    </comment>
    <comment ref="AZ18" authorId="0" shapeId="0">
      <text>
        <r>
          <rPr>
            <b/>
            <sz val="9"/>
            <color indexed="81"/>
            <rFont val="Tahoma"/>
            <family val="2"/>
          </rPr>
          <t>Califica automáticamente</t>
        </r>
        <r>
          <rPr>
            <sz val="9"/>
            <color indexed="81"/>
            <rFont val="Tahoma"/>
            <family val="2"/>
          </rPr>
          <t xml:space="preserve">
</t>
        </r>
      </text>
    </comment>
    <comment ref="BA18" authorId="0" shapeId="0">
      <text>
        <r>
          <rPr>
            <b/>
            <sz val="9"/>
            <color indexed="81"/>
            <rFont val="Tahoma"/>
            <family val="2"/>
          </rPr>
          <t>Califica automáticamente</t>
        </r>
        <r>
          <rPr>
            <sz val="9"/>
            <color indexed="81"/>
            <rFont val="Tahoma"/>
            <family val="2"/>
          </rPr>
          <t xml:space="preserve">
</t>
        </r>
      </text>
    </comment>
    <comment ref="K20" authorId="0" shapeId="0">
      <text>
        <r>
          <rPr>
            <b/>
            <sz val="9"/>
            <color indexed="81"/>
            <rFont val="Tahoma"/>
            <family val="2"/>
          </rPr>
          <t>califica automáticamente</t>
        </r>
      </text>
    </comment>
    <comment ref="L20"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20" authorId="0" shapeId="0">
      <text>
        <r>
          <rPr>
            <b/>
            <sz val="9"/>
            <color indexed="81"/>
            <rFont val="Tahoma"/>
            <family val="2"/>
          </rPr>
          <t>califica automáticamente</t>
        </r>
      </text>
    </comment>
    <comment ref="N20" authorId="0" shapeId="0">
      <text>
        <r>
          <rPr>
            <b/>
            <sz val="9"/>
            <color indexed="81"/>
            <rFont val="Tahoma"/>
            <family val="2"/>
          </rPr>
          <t>califica automáticamente</t>
        </r>
        <r>
          <rPr>
            <sz val="9"/>
            <color indexed="81"/>
            <rFont val="Tahoma"/>
            <family val="2"/>
          </rPr>
          <t xml:space="preserve">
</t>
        </r>
      </text>
    </comment>
    <comment ref="S20" authorId="0" shapeId="0">
      <text>
        <r>
          <rPr>
            <b/>
            <sz val="9"/>
            <color indexed="81"/>
            <rFont val="Tahoma"/>
            <family val="2"/>
          </rPr>
          <t>califica automáticamente</t>
        </r>
      </text>
    </comment>
    <comment ref="U20" authorId="0" shapeId="0">
      <text>
        <r>
          <rPr>
            <b/>
            <sz val="9"/>
            <color indexed="81"/>
            <rFont val="Tahoma"/>
            <family val="2"/>
          </rPr>
          <t>califica automáticamente</t>
        </r>
      </text>
    </comment>
    <comment ref="X20" authorId="0" shapeId="0">
      <text>
        <r>
          <rPr>
            <b/>
            <sz val="9"/>
            <color indexed="81"/>
            <rFont val="Tahoma"/>
            <family val="2"/>
          </rPr>
          <t>califica automáticamente</t>
        </r>
        <r>
          <rPr>
            <sz val="9"/>
            <color indexed="81"/>
            <rFont val="Tahoma"/>
            <family val="2"/>
          </rPr>
          <t xml:space="preserve">
</t>
        </r>
      </text>
    </comment>
    <comment ref="AA20" authorId="0" shapeId="0">
      <text>
        <r>
          <rPr>
            <b/>
            <sz val="9"/>
            <color indexed="81"/>
            <rFont val="Tahoma"/>
            <family val="2"/>
          </rPr>
          <t>califica automáticamente</t>
        </r>
      </text>
    </comment>
    <comment ref="AJ20" authorId="0" shapeId="0">
      <text>
        <r>
          <rPr>
            <b/>
            <sz val="9"/>
            <color indexed="81"/>
            <rFont val="Tahoma"/>
            <family val="2"/>
          </rPr>
          <t xml:space="preserve">califica automáticamente
</t>
        </r>
      </text>
    </comment>
    <comment ref="AK20" authorId="0" shapeId="0">
      <text>
        <r>
          <rPr>
            <b/>
            <sz val="9"/>
            <color indexed="81"/>
            <rFont val="Tahoma"/>
            <family val="2"/>
          </rPr>
          <t>califica automáticamente</t>
        </r>
      </text>
    </comment>
    <comment ref="AL20" authorId="0" shapeId="0">
      <text>
        <r>
          <rPr>
            <b/>
            <sz val="9"/>
            <color indexed="81"/>
            <rFont val="Tahoma"/>
            <family val="2"/>
          </rPr>
          <t>Califica automáticamente</t>
        </r>
      </text>
    </comment>
    <comment ref="AO20" authorId="0" shapeId="0">
      <text>
        <r>
          <rPr>
            <b/>
            <sz val="9"/>
            <color indexed="81"/>
            <rFont val="Tahoma"/>
            <family val="2"/>
          </rPr>
          <t>Califica automáticamente</t>
        </r>
        <r>
          <rPr>
            <sz val="9"/>
            <color indexed="81"/>
            <rFont val="Tahoma"/>
            <family val="2"/>
          </rPr>
          <t xml:space="preserve">
</t>
        </r>
      </text>
    </comment>
    <comment ref="AP20" authorId="0" shapeId="0">
      <text>
        <r>
          <rPr>
            <b/>
            <sz val="9"/>
            <color indexed="81"/>
            <rFont val="Tahoma"/>
            <family val="2"/>
          </rPr>
          <t>Califica automáticamente</t>
        </r>
      </text>
    </comment>
    <comment ref="AR20" authorId="0" shapeId="0">
      <text>
        <r>
          <rPr>
            <b/>
            <sz val="9"/>
            <color indexed="81"/>
            <rFont val="Tahoma"/>
            <family val="2"/>
          </rPr>
          <t>Califica automáticamente</t>
        </r>
      </text>
    </comment>
    <comment ref="AS20" authorId="0" shapeId="0">
      <text>
        <r>
          <rPr>
            <b/>
            <sz val="9"/>
            <color indexed="81"/>
            <rFont val="Tahoma"/>
            <family val="2"/>
          </rPr>
          <t>Califica automáticamente</t>
        </r>
      </text>
    </comment>
    <comment ref="AX20" authorId="0" shapeId="0">
      <text>
        <r>
          <rPr>
            <b/>
            <sz val="9"/>
            <color indexed="81"/>
            <rFont val="Tahoma"/>
            <family val="2"/>
          </rPr>
          <t>Califica automáticamente</t>
        </r>
      </text>
    </comment>
    <comment ref="AY20" authorId="0" shapeId="0">
      <text>
        <r>
          <rPr>
            <b/>
            <sz val="9"/>
            <color indexed="81"/>
            <rFont val="Tahoma"/>
            <family val="2"/>
          </rPr>
          <t>Califica automáticamente</t>
        </r>
        <r>
          <rPr>
            <sz val="9"/>
            <color indexed="81"/>
            <rFont val="Tahoma"/>
            <family val="2"/>
          </rPr>
          <t xml:space="preserve">
</t>
        </r>
      </text>
    </comment>
    <comment ref="AZ20" authorId="0" shapeId="0">
      <text>
        <r>
          <rPr>
            <b/>
            <sz val="9"/>
            <color indexed="81"/>
            <rFont val="Tahoma"/>
            <family val="2"/>
          </rPr>
          <t>Califica automáticamente</t>
        </r>
        <r>
          <rPr>
            <sz val="9"/>
            <color indexed="81"/>
            <rFont val="Tahoma"/>
            <family val="2"/>
          </rPr>
          <t xml:space="preserve">
</t>
        </r>
      </text>
    </comment>
    <comment ref="BA20" authorId="0" shapeId="0">
      <text>
        <r>
          <rPr>
            <b/>
            <sz val="9"/>
            <color indexed="81"/>
            <rFont val="Tahoma"/>
            <family val="2"/>
          </rPr>
          <t>Califica automáticamente</t>
        </r>
        <r>
          <rPr>
            <sz val="9"/>
            <color indexed="81"/>
            <rFont val="Tahoma"/>
            <family val="2"/>
          </rPr>
          <t xml:space="preserve">
</t>
        </r>
      </text>
    </comment>
    <comment ref="X21" authorId="0" shapeId="0">
      <text>
        <r>
          <rPr>
            <b/>
            <sz val="9"/>
            <color indexed="81"/>
            <rFont val="Tahoma"/>
            <family val="2"/>
          </rPr>
          <t>califica automáticamente</t>
        </r>
        <r>
          <rPr>
            <sz val="9"/>
            <color indexed="81"/>
            <rFont val="Tahoma"/>
            <family val="2"/>
          </rPr>
          <t xml:space="preserve">
</t>
        </r>
      </text>
    </comment>
    <comment ref="X22" authorId="0" shapeId="0">
      <text>
        <r>
          <rPr>
            <b/>
            <sz val="9"/>
            <color indexed="81"/>
            <rFont val="Tahoma"/>
            <family val="2"/>
          </rPr>
          <t>califica automáticamente</t>
        </r>
        <r>
          <rPr>
            <sz val="9"/>
            <color indexed="81"/>
            <rFont val="Tahoma"/>
            <family val="2"/>
          </rPr>
          <t xml:space="preserve">
</t>
        </r>
      </text>
    </comment>
    <comment ref="X23" authorId="0" shapeId="0">
      <text>
        <r>
          <rPr>
            <b/>
            <sz val="9"/>
            <color indexed="81"/>
            <rFont val="Tahoma"/>
            <family val="2"/>
          </rPr>
          <t>califica automáticamente</t>
        </r>
        <r>
          <rPr>
            <sz val="9"/>
            <color indexed="81"/>
            <rFont val="Tahoma"/>
            <family val="2"/>
          </rPr>
          <t xml:space="preserve">
</t>
        </r>
      </text>
    </comment>
    <comment ref="X24" authorId="0" shapeId="0">
      <text>
        <r>
          <rPr>
            <b/>
            <sz val="9"/>
            <color indexed="81"/>
            <rFont val="Tahoma"/>
            <family val="2"/>
          </rPr>
          <t>califica automáticamente</t>
        </r>
        <r>
          <rPr>
            <sz val="9"/>
            <color indexed="81"/>
            <rFont val="Tahoma"/>
            <family val="2"/>
          </rPr>
          <t xml:space="preserve">
</t>
        </r>
      </text>
    </comment>
    <comment ref="K29" authorId="0" shapeId="0">
      <text>
        <r>
          <rPr>
            <b/>
            <sz val="9"/>
            <color indexed="81"/>
            <rFont val="Tahoma"/>
            <family val="2"/>
          </rPr>
          <t>califica automáticamente</t>
        </r>
      </text>
    </comment>
    <comment ref="L29"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29" authorId="0" shapeId="0">
      <text>
        <r>
          <rPr>
            <b/>
            <sz val="9"/>
            <color indexed="81"/>
            <rFont val="Tahoma"/>
            <family val="2"/>
          </rPr>
          <t>califica automáticamente</t>
        </r>
      </text>
    </comment>
    <comment ref="N29" authorId="0" shapeId="0">
      <text>
        <r>
          <rPr>
            <b/>
            <sz val="9"/>
            <color indexed="81"/>
            <rFont val="Tahoma"/>
            <family val="2"/>
          </rPr>
          <t>califica automáticamente</t>
        </r>
        <r>
          <rPr>
            <sz val="9"/>
            <color indexed="81"/>
            <rFont val="Tahoma"/>
            <family val="2"/>
          </rPr>
          <t xml:space="preserve">
</t>
        </r>
      </text>
    </comment>
    <comment ref="S29" authorId="0" shapeId="0">
      <text>
        <r>
          <rPr>
            <b/>
            <sz val="9"/>
            <color indexed="81"/>
            <rFont val="Tahoma"/>
            <family val="2"/>
          </rPr>
          <t>califica automáticamente</t>
        </r>
      </text>
    </comment>
    <comment ref="U29" authorId="0" shapeId="0">
      <text>
        <r>
          <rPr>
            <b/>
            <sz val="9"/>
            <color indexed="81"/>
            <rFont val="Tahoma"/>
            <family val="2"/>
          </rPr>
          <t>califica automáticamente</t>
        </r>
      </text>
    </comment>
    <comment ref="X29" authorId="0" shapeId="0">
      <text>
        <r>
          <rPr>
            <b/>
            <sz val="9"/>
            <color indexed="81"/>
            <rFont val="Tahoma"/>
            <family val="2"/>
          </rPr>
          <t>califica automáticamente</t>
        </r>
        <r>
          <rPr>
            <sz val="9"/>
            <color indexed="81"/>
            <rFont val="Tahoma"/>
            <family val="2"/>
          </rPr>
          <t xml:space="preserve">
</t>
        </r>
      </text>
    </comment>
    <comment ref="AA29" authorId="0" shapeId="0">
      <text>
        <r>
          <rPr>
            <b/>
            <sz val="9"/>
            <color indexed="81"/>
            <rFont val="Tahoma"/>
            <family val="2"/>
          </rPr>
          <t>califica automáticamente</t>
        </r>
      </text>
    </comment>
    <comment ref="AD29" authorId="0" shapeId="0">
      <text>
        <r>
          <rPr>
            <b/>
            <sz val="9"/>
            <color indexed="81"/>
            <rFont val="Tahoma"/>
            <family val="2"/>
          </rPr>
          <t>califica automáticamente</t>
        </r>
        <r>
          <rPr>
            <sz val="9"/>
            <color indexed="81"/>
            <rFont val="Tahoma"/>
            <family val="2"/>
          </rPr>
          <t xml:space="preserve">
</t>
        </r>
      </text>
    </comment>
    <comment ref="AG29" authorId="0" shapeId="0">
      <text>
        <r>
          <rPr>
            <b/>
            <sz val="9"/>
            <color indexed="81"/>
            <rFont val="Tahoma"/>
            <family val="2"/>
          </rPr>
          <t>califica automáticamente</t>
        </r>
        <r>
          <rPr>
            <sz val="9"/>
            <color indexed="81"/>
            <rFont val="Tahoma"/>
            <family val="2"/>
          </rPr>
          <t xml:space="preserve">
</t>
        </r>
      </text>
    </comment>
    <comment ref="AJ29" authorId="0" shapeId="0">
      <text>
        <r>
          <rPr>
            <b/>
            <sz val="9"/>
            <color indexed="81"/>
            <rFont val="Tahoma"/>
            <family val="2"/>
          </rPr>
          <t xml:space="preserve">califica automáticamente
</t>
        </r>
      </text>
    </comment>
    <comment ref="AK29" authorId="0" shapeId="0">
      <text>
        <r>
          <rPr>
            <b/>
            <sz val="9"/>
            <color indexed="81"/>
            <rFont val="Tahoma"/>
            <family val="2"/>
          </rPr>
          <t>califica automáticamente</t>
        </r>
      </text>
    </comment>
    <comment ref="AL29" authorId="0" shapeId="0">
      <text>
        <r>
          <rPr>
            <b/>
            <sz val="9"/>
            <color indexed="81"/>
            <rFont val="Tahoma"/>
            <family val="2"/>
          </rPr>
          <t>Califica automáticamente</t>
        </r>
      </text>
    </comment>
    <comment ref="AO29" authorId="0" shapeId="0">
      <text>
        <r>
          <rPr>
            <b/>
            <sz val="9"/>
            <color indexed="81"/>
            <rFont val="Tahoma"/>
            <family val="2"/>
          </rPr>
          <t>Califica automáticamente</t>
        </r>
        <r>
          <rPr>
            <sz val="9"/>
            <color indexed="81"/>
            <rFont val="Tahoma"/>
            <family val="2"/>
          </rPr>
          <t xml:space="preserve">
</t>
        </r>
      </text>
    </comment>
    <comment ref="AP29" authorId="0" shapeId="0">
      <text>
        <r>
          <rPr>
            <b/>
            <sz val="9"/>
            <color indexed="81"/>
            <rFont val="Tahoma"/>
            <family val="2"/>
          </rPr>
          <t>Califica automáticamente</t>
        </r>
      </text>
    </comment>
    <comment ref="AR29" authorId="0" shapeId="0">
      <text>
        <r>
          <rPr>
            <b/>
            <sz val="9"/>
            <color indexed="81"/>
            <rFont val="Tahoma"/>
            <family val="2"/>
          </rPr>
          <t>Califica automáticamente</t>
        </r>
      </text>
    </comment>
    <comment ref="AS29" authorId="0" shapeId="0">
      <text>
        <r>
          <rPr>
            <b/>
            <sz val="9"/>
            <color indexed="81"/>
            <rFont val="Tahoma"/>
            <family val="2"/>
          </rPr>
          <t>Califica automáticamente</t>
        </r>
      </text>
    </comment>
    <comment ref="AX29" authorId="0" shapeId="0">
      <text>
        <r>
          <rPr>
            <b/>
            <sz val="9"/>
            <color indexed="81"/>
            <rFont val="Tahoma"/>
            <family val="2"/>
          </rPr>
          <t>Califica automáticamente</t>
        </r>
      </text>
    </comment>
    <comment ref="AY29" authorId="0" shapeId="0">
      <text>
        <r>
          <rPr>
            <b/>
            <sz val="9"/>
            <color indexed="81"/>
            <rFont val="Tahoma"/>
            <family val="2"/>
          </rPr>
          <t>Califica automáticamente</t>
        </r>
        <r>
          <rPr>
            <sz val="9"/>
            <color indexed="81"/>
            <rFont val="Tahoma"/>
            <family val="2"/>
          </rPr>
          <t xml:space="preserve">
</t>
        </r>
      </text>
    </comment>
    <comment ref="AZ29" authorId="0" shapeId="0">
      <text>
        <r>
          <rPr>
            <b/>
            <sz val="9"/>
            <color indexed="81"/>
            <rFont val="Tahoma"/>
            <family val="2"/>
          </rPr>
          <t>Califica automáticamente</t>
        </r>
        <r>
          <rPr>
            <sz val="9"/>
            <color indexed="81"/>
            <rFont val="Tahoma"/>
            <family val="2"/>
          </rPr>
          <t xml:space="preserve">
</t>
        </r>
      </text>
    </comment>
    <comment ref="BA29" authorId="0" shapeId="0">
      <text>
        <r>
          <rPr>
            <b/>
            <sz val="9"/>
            <color indexed="81"/>
            <rFont val="Tahoma"/>
            <family val="2"/>
          </rPr>
          <t>Califica automáticamente</t>
        </r>
        <r>
          <rPr>
            <sz val="9"/>
            <color indexed="81"/>
            <rFont val="Tahoma"/>
            <family val="2"/>
          </rPr>
          <t xml:space="preserve">
</t>
        </r>
      </text>
    </comment>
    <comment ref="K38" authorId="0" shapeId="0">
      <text>
        <r>
          <rPr>
            <b/>
            <sz val="9"/>
            <color indexed="81"/>
            <rFont val="Tahoma"/>
            <family val="2"/>
          </rPr>
          <t>califica automáticamente</t>
        </r>
      </text>
    </comment>
    <comment ref="L38"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38" authorId="0" shapeId="0">
      <text>
        <r>
          <rPr>
            <b/>
            <sz val="9"/>
            <color indexed="81"/>
            <rFont val="Tahoma"/>
            <family val="2"/>
          </rPr>
          <t>califica automáticamente</t>
        </r>
      </text>
    </comment>
    <comment ref="N38" authorId="0" shapeId="0">
      <text>
        <r>
          <rPr>
            <b/>
            <sz val="9"/>
            <color indexed="81"/>
            <rFont val="Tahoma"/>
            <family val="2"/>
          </rPr>
          <t>califica automáticamente</t>
        </r>
        <r>
          <rPr>
            <sz val="9"/>
            <color indexed="81"/>
            <rFont val="Tahoma"/>
            <family val="2"/>
          </rPr>
          <t xml:space="preserve">
</t>
        </r>
      </text>
    </comment>
    <comment ref="S38" authorId="0" shapeId="0">
      <text>
        <r>
          <rPr>
            <b/>
            <sz val="9"/>
            <color indexed="81"/>
            <rFont val="Tahoma"/>
            <family val="2"/>
          </rPr>
          <t>califica automáticamente</t>
        </r>
      </text>
    </comment>
    <comment ref="U38" authorId="0" shapeId="0">
      <text>
        <r>
          <rPr>
            <b/>
            <sz val="9"/>
            <color indexed="81"/>
            <rFont val="Tahoma"/>
            <family val="2"/>
          </rPr>
          <t>califica automáticamente</t>
        </r>
      </text>
    </comment>
    <comment ref="X38" authorId="0" shapeId="0">
      <text>
        <r>
          <rPr>
            <b/>
            <sz val="9"/>
            <color indexed="81"/>
            <rFont val="Tahoma"/>
            <family val="2"/>
          </rPr>
          <t>califica automáticamente</t>
        </r>
        <r>
          <rPr>
            <sz val="9"/>
            <color indexed="81"/>
            <rFont val="Tahoma"/>
            <family val="2"/>
          </rPr>
          <t xml:space="preserve">
</t>
        </r>
      </text>
    </comment>
    <comment ref="AA38" authorId="0" shapeId="0">
      <text>
        <r>
          <rPr>
            <b/>
            <sz val="9"/>
            <color indexed="81"/>
            <rFont val="Tahoma"/>
            <family val="2"/>
          </rPr>
          <t>califica automáticamente</t>
        </r>
      </text>
    </comment>
    <comment ref="AD38" authorId="0" shapeId="0">
      <text>
        <r>
          <rPr>
            <b/>
            <sz val="9"/>
            <color indexed="81"/>
            <rFont val="Tahoma"/>
            <family val="2"/>
          </rPr>
          <t>califica automáticamente</t>
        </r>
        <r>
          <rPr>
            <sz val="9"/>
            <color indexed="81"/>
            <rFont val="Tahoma"/>
            <family val="2"/>
          </rPr>
          <t xml:space="preserve">
</t>
        </r>
      </text>
    </comment>
    <comment ref="AG38" authorId="0" shapeId="0">
      <text>
        <r>
          <rPr>
            <b/>
            <sz val="9"/>
            <color indexed="81"/>
            <rFont val="Tahoma"/>
            <family val="2"/>
          </rPr>
          <t>califica automáticamente</t>
        </r>
        <r>
          <rPr>
            <sz val="9"/>
            <color indexed="81"/>
            <rFont val="Tahoma"/>
            <family val="2"/>
          </rPr>
          <t xml:space="preserve">
</t>
        </r>
      </text>
    </comment>
    <comment ref="AJ38" authorId="0" shapeId="0">
      <text>
        <r>
          <rPr>
            <b/>
            <sz val="9"/>
            <color indexed="81"/>
            <rFont val="Tahoma"/>
            <family val="2"/>
          </rPr>
          <t xml:space="preserve">califica automáticamente
</t>
        </r>
      </text>
    </comment>
    <comment ref="AK38" authorId="0" shapeId="0">
      <text>
        <r>
          <rPr>
            <b/>
            <sz val="9"/>
            <color indexed="81"/>
            <rFont val="Tahoma"/>
            <family val="2"/>
          </rPr>
          <t>califica automáticamente</t>
        </r>
      </text>
    </comment>
    <comment ref="AL38" authorId="0" shapeId="0">
      <text>
        <r>
          <rPr>
            <b/>
            <sz val="9"/>
            <color indexed="81"/>
            <rFont val="Tahoma"/>
            <family val="2"/>
          </rPr>
          <t>Califica automáticamente</t>
        </r>
      </text>
    </comment>
    <comment ref="AO38" authorId="0" shapeId="0">
      <text>
        <r>
          <rPr>
            <b/>
            <sz val="9"/>
            <color indexed="81"/>
            <rFont val="Tahoma"/>
            <family val="2"/>
          </rPr>
          <t>Califica automáticamente</t>
        </r>
        <r>
          <rPr>
            <sz val="9"/>
            <color indexed="81"/>
            <rFont val="Tahoma"/>
            <family val="2"/>
          </rPr>
          <t xml:space="preserve">
</t>
        </r>
      </text>
    </comment>
    <comment ref="AP38" authorId="0" shapeId="0">
      <text>
        <r>
          <rPr>
            <b/>
            <sz val="9"/>
            <color indexed="81"/>
            <rFont val="Tahoma"/>
            <family val="2"/>
          </rPr>
          <t>Califica automáticamente</t>
        </r>
      </text>
    </comment>
    <comment ref="AR38" authorId="0" shapeId="0">
      <text>
        <r>
          <rPr>
            <b/>
            <sz val="9"/>
            <color indexed="81"/>
            <rFont val="Tahoma"/>
            <family val="2"/>
          </rPr>
          <t>Califica automáticamente</t>
        </r>
      </text>
    </comment>
    <comment ref="AS38" authorId="0" shapeId="0">
      <text>
        <r>
          <rPr>
            <b/>
            <sz val="9"/>
            <color indexed="81"/>
            <rFont val="Tahoma"/>
            <family val="2"/>
          </rPr>
          <t>Califica automáticamente</t>
        </r>
      </text>
    </comment>
    <comment ref="AX38" authorId="0" shapeId="0">
      <text>
        <r>
          <rPr>
            <b/>
            <sz val="9"/>
            <color indexed="81"/>
            <rFont val="Tahoma"/>
            <family val="2"/>
          </rPr>
          <t>Califica automáticamente</t>
        </r>
      </text>
    </comment>
    <comment ref="AY38" authorId="0" shapeId="0">
      <text>
        <r>
          <rPr>
            <b/>
            <sz val="9"/>
            <color indexed="81"/>
            <rFont val="Tahoma"/>
            <family val="2"/>
          </rPr>
          <t>Califica automáticamente</t>
        </r>
        <r>
          <rPr>
            <sz val="9"/>
            <color indexed="81"/>
            <rFont val="Tahoma"/>
            <family val="2"/>
          </rPr>
          <t xml:space="preserve">
</t>
        </r>
      </text>
    </comment>
    <comment ref="AZ38" authorId="0" shapeId="0">
      <text>
        <r>
          <rPr>
            <b/>
            <sz val="9"/>
            <color indexed="81"/>
            <rFont val="Tahoma"/>
            <family val="2"/>
          </rPr>
          <t>Califica automáticamente</t>
        </r>
        <r>
          <rPr>
            <sz val="9"/>
            <color indexed="81"/>
            <rFont val="Tahoma"/>
            <family val="2"/>
          </rPr>
          <t xml:space="preserve">
</t>
        </r>
      </text>
    </comment>
    <comment ref="BA38" authorId="0" shapeId="0">
      <text>
        <r>
          <rPr>
            <b/>
            <sz val="9"/>
            <color indexed="81"/>
            <rFont val="Tahoma"/>
            <family val="2"/>
          </rPr>
          <t>Califica automáticamente</t>
        </r>
        <r>
          <rPr>
            <sz val="9"/>
            <color indexed="81"/>
            <rFont val="Tahoma"/>
            <family val="2"/>
          </rPr>
          <t xml:space="preserve">
</t>
        </r>
      </text>
    </comment>
    <comment ref="S41" authorId="0" shapeId="0">
      <text>
        <r>
          <rPr>
            <b/>
            <sz val="9"/>
            <color indexed="81"/>
            <rFont val="Tahoma"/>
            <family val="2"/>
          </rPr>
          <t>califica automáticamente</t>
        </r>
      </text>
    </comment>
    <comment ref="U41" authorId="0" shapeId="0">
      <text>
        <r>
          <rPr>
            <b/>
            <sz val="9"/>
            <color indexed="81"/>
            <rFont val="Tahoma"/>
            <family val="2"/>
          </rPr>
          <t>califica automáticamente</t>
        </r>
      </text>
    </comment>
    <comment ref="X41" authorId="0" shapeId="0">
      <text>
        <r>
          <rPr>
            <b/>
            <sz val="9"/>
            <color indexed="81"/>
            <rFont val="Tahoma"/>
            <family val="2"/>
          </rPr>
          <t>califica automáticamente</t>
        </r>
        <r>
          <rPr>
            <sz val="9"/>
            <color indexed="81"/>
            <rFont val="Tahoma"/>
            <family val="2"/>
          </rPr>
          <t xml:space="preserve">
</t>
        </r>
      </text>
    </comment>
    <comment ref="AA41" authorId="0" shapeId="0">
      <text>
        <r>
          <rPr>
            <b/>
            <sz val="9"/>
            <color indexed="81"/>
            <rFont val="Tahoma"/>
            <family val="2"/>
          </rPr>
          <t>califica automáticamente</t>
        </r>
      </text>
    </comment>
    <comment ref="AD41" authorId="0" shapeId="0">
      <text>
        <r>
          <rPr>
            <b/>
            <sz val="9"/>
            <color indexed="81"/>
            <rFont val="Tahoma"/>
            <family val="2"/>
          </rPr>
          <t>califica automáticamente</t>
        </r>
        <r>
          <rPr>
            <sz val="9"/>
            <color indexed="81"/>
            <rFont val="Tahoma"/>
            <family val="2"/>
          </rPr>
          <t xml:space="preserve">
</t>
        </r>
      </text>
    </comment>
    <comment ref="AG41" authorId="0" shapeId="0">
      <text>
        <r>
          <rPr>
            <b/>
            <sz val="9"/>
            <color indexed="81"/>
            <rFont val="Tahoma"/>
            <family val="2"/>
          </rPr>
          <t>califica automáticamente</t>
        </r>
        <r>
          <rPr>
            <sz val="9"/>
            <color indexed="81"/>
            <rFont val="Tahoma"/>
            <family val="2"/>
          </rPr>
          <t xml:space="preserve">
</t>
        </r>
      </text>
    </comment>
    <comment ref="AJ41" authorId="0" shapeId="0">
      <text>
        <r>
          <rPr>
            <b/>
            <sz val="9"/>
            <color indexed="81"/>
            <rFont val="Tahoma"/>
            <family val="2"/>
          </rPr>
          <t xml:space="preserve">califica automáticamente
</t>
        </r>
      </text>
    </comment>
    <comment ref="AK41" authorId="0" shapeId="0">
      <text>
        <r>
          <rPr>
            <b/>
            <sz val="9"/>
            <color indexed="81"/>
            <rFont val="Tahoma"/>
            <family val="2"/>
          </rPr>
          <t>califica automáticamente</t>
        </r>
      </text>
    </comment>
    <comment ref="AL41" authorId="0" shapeId="0">
      <text>
        <r>
          <rPr>
            <b/>
            <sz val="9"/>
            <color indexed="81"/>
            <rFont val="Tahoma"/>
            <family val="2"/>
          </rPr>
          <t>Califica automáticamente</t>
        </r>
      </text>
    </comment>
    <comment ref="AO41" authorId="0" shapeId="0">
      <text>
        <r>
          <rPr>
            <b/>
            <sz val="9"/>
            <color indexed="81"/>
            <rFont val="Tahoma"/>
            <family val="2"/>
          </rPr>
          <t>Califica automáticamente</t>
        </r>
        <r>
          <rPr>
            <sz val="9"/>
            <color indexed="81"/>
            <rFont val="Tahoma"/>
            <family val="2"/>
          </rPr>
          <t xml:space="preserve">
</t>
        </r>
      </text>
    </comment>
    <comment ref="AP41" authorId="0" shapeId="0">
      <text>
        <r>
          <rPr>
            <b/>
            <sz val="9"/>
            <color indexed="81"/>
            <rFont val="Tahoma"/>
            <family val="2"/>
          </rPr>
          <t>Califica automáticamente</t>
        </r>
      </text>
    </comment>
    <comment ref="K46" authorId="0" shapeId="0">
      <text>
        <r>
          <rPr>
            <b/>
            <sz val="9"/>
            <color indexed="81"/>
            <rFont val="Tahoma"/>
            <family val="2"/>
          </rPr>
          <t>califica automáticamente</t>
        </r>
      </text>
    </comment>
    <comment ref="L46"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46" authorId="0" shapeId="0">
      <text>
        <r>
          <rPr>
            <b/>
            <sz val="9"/>
            <color indexed="81"/>
            <rFont val="Tahoma"/>
            <family val="2"/>
          </rPr>
          <t>califica automáticamente</t>
        </r>
      </text>
    </comment>
    <comment ref="N46" authorId="0" shapeId="0">
      <text>
        <r>
          <rPr>
            <b/>
            <sz val="9"/>
            <color indexed="81"/>
            <rFont val="Tahoma"/>
            <family val="2"/>
          </rPr>
          <t>califica automáticamente</t>
        </r>
        <r>
          <rPr>
            <sz val="9"/>
            <color indexed="81"/>
            <rFont val="Tahoma"/>
            <family val="2"/>
          </rPr>
          <t xml:space="preserve">
</t>
        </r>
      </text>
    </comment>
    <comment ref="S46" authorId="0" shapeId="0">
      <text>
        <r>
          <rPr>
            <b/>
            <sz val="9"/>
            <color indexed="81"/>
            <rFont val="Tahoma"/>
            <family val="2"/>
          </rPr>
          <t>califica automáticamente</t>
        </r>
      </text>
    </comment>
    <comment ref="U46" authorId="0" shapeId="0">
      <text>
        <r>
          <rPr>
            <b/>
            <sz val="9"/>
            <color indexed="81"/>
            <rFont val="Tahoma"/>
            <family val="2"/>
          </rPr>
          <t>califica automáticamente</t>
        </r>
      </text>
    </comment>
    <comment ref="X46" authorId="0" shapeId="0">
      <text>
        <r>
          <rPr>
            <b/>
            <sz val="9"/>
            <color indexed="81"/>
            <rFont val="Tahoma"/>
            <family val="2"/>
          </rPr>
          <t>califica automáticamente</t>
        </r>
        <r>
          <rPr>
            <sz val="9"/>
            <color indexed="81"/>
            <rFont val="Tahoma"/>
            <family val="2"/>
          </rPr>
          <t xml:space="preserve">
</t>
        </r>
      </text>
    </comment>
    <comment ref="AA46" authorId="0" shapeId="0">
      <text>
        <r>
          <rPr>
            <b/>
            <sz val="9"/>
            <color indexed="81"/>
            <rFont val="Tahoma"/>
            <family val="2"/>
          </rPr>
          <t>califica automáticamente</t>
        </r>
      </text>
    </comment>
    <comment ref="AD46" authorId="0" shapeId="0">
      <text>
        <r>
          <rPr>
            <b/>
            <sz val="9"/>
            <color indexed="81"/>
            <rFont val="Tahoma"/>
            <family val="2"/>
          </rPr>
          <t>califica automáticamente</t>
        </r>
        <r>
          <rPr>
            <sz val="9"/>
            <color indexed="81"/>
            <rFont val="Tahoma"/>
            <family val="2"/>
          </rPr>
          <t xml:space="preserve">
</t>
        </r>
      </text>
    </comment>
    <comment ref="AJ46" authorId="0" shapeId="0">
      <text>
        <r>
          <rPr>
            <b/>
            <sz val="9"/>
            <color indexed="81"/>
            <rFont val="Tahoma"/>
            <family val="2"/>
          </rPr>
          <t xml:space="preserve">califica automáticamente
</t>
        </r>
      </text>
    </comment>
    <comment ref="AK46" authorId="0" shapeId="0">
      <text>
        <r>
          <rPr>
            <b/>
            <sz val="9"/>
            <color indexed="81"/>
            <rFont val="Tahoma"/>
            <family val="2"/>
          </rPr>
          <t>califica automáticamente</t>
        </r>
      </text>
    </comment>
    <comment ref="AL46" authorId="0" shapeId="0">
      <text>
        <r>
          <rPr>
            <b/>
            <sz val="9"/>
            <color indexed="81"/>
            <rFont val="Tahoma"/>
            <family val="2"/>
          </rPr>
          <t>Califica automáticamente</t>
        </r>
      </text>
    </comment>
    <comment ref="AO46" authorId="0" shapeId="0">
      <text>
        <r>
          <rPr>
            <b/>
            <sz val="9"/>
            <color indexed="81"/>
            <rFont val="Tahoma"/>
            <family val="2"/>
          </rPr>
          <t>Califica automáticamente</t>
        </r>
        <r>
          <rPr>
            <sz val="9"/>
            <color indexed="81"/>
            <rFont val="Tahoma"/>
            <family val="2"/>
          </rPr>
          <t xml:space="preserve">
</t>
        </r>
      </text>
    </comment>
    <comment ref="AP46" authorId="0" shapeId="0">
      <text>
        <r>
          <rPr>
            <b/>
            <sz val="9"/>
            <color indexed="81"/>
            <rFont val="Tahoma"/>
            <family val="2"/>
          </rPr>
          <t>Califica automáticamente</t>
        </r>
      </text>
    </comment>
    <comment ref="AR46" authorId="0" shapeId="0">
      <text>
        <r>
          <rPr>
            <b/>
            <sz val="9"/>
            <color indexed="81"/>
            <rFont val="Tahoma"/>
            <family val="2"/>
          </rPr>
          <t>Califica automáticamente</t>
        </r>
      </text>
    </comment>
    <comment ref="AS46" authorId="0" shapeId="0">
      <text>
        <r>
          <rPr>
            <b/>
            <sz val="9"/>
            <color indexed="81"/>
            <rFont val="Tahoma"/>
            <family val="2"/>
          </rPr>
          <t>Califica automáticamente</t>
        </r>
      </text>
    </comment>
    <comment ref="AX46" authorId="0" shapeId="0">
      <text>
        <r>
          <rPr>
            <b/>
            <sz val="9"/>
            <color indexed="81"/>
            <rFont val="Tahoma"/>
            <family val="2"/>
          </rPr>
          <t>Califica automáticamente</t>
        </r>
      </text>
    </comment>
    <comment ref="AY46" authorId="0" shapeId="0">
      <text>
        <r>
          <rPr>
            <b/>
            <sz val="9"/>
            <color indexed="81"/>
            <rFont val="Tahoma"/>
            <family val="2"/>
          </rPr>
          <t>Califica automáticamente</t>
        </r>
        <r>
          <rPr>
            <sz val="9"/>
            <color indexed="81"/>
            <rFont val="Tahoma"/>
            <family val="2"/>
          </rPr>
          <t xml:space="preserve">
</t>
        </r>
      </text>
    </comment>
    <comment ref="AZ46" authorId="0" shapeId="0">
      <text>
        <r>
          <rPr>
            <b/>
            <sz val="9"/>
            <color indexed="81"/>
            <rFont val="Tahoma"/>
            <family val="2"/>
          </rPr>
          <t>Califica automáticamente</t>
        </r>
        <r>
          <rPr>
            <sz val="9"/>
            <color indexed="81"/>
            <rFont val="Tahoma"/>
            <family val="2"/>
          </rPr>
          <t xml:space="preserve">
</t>
        </r>
      </text>
    </comment>
    <comment ref="BA46" authorId="0" shapeId="0">
      <text>
        <r>
          <rPr>
            <b/>
            <sz val="9"/>
            <color indexed="81"/>
            <rFont val="Tahoma"/>
            <family val="2"/>
          </rPr>
          <t>Califica automáticamente</t>
        </r>
        <r>
          <rPr>
            <sz val="9"/>
            <color indexed="81"/>
            <rFont val="Tahoma"/>
            <family val="2"/>
          </rPr>
          <t xml:space="preserve">
</t>
        </r>
      </text>
    </comment>
    <comment ref="K52" authorId="0" shapeId="0">
      <text>
        <r>
          <rPr>
            <b/>
            <sz val="9"/>
            <color indexed="81"/>
            <rFont val="Tahoma"/>
            <family val="2"/>
          </rPr>
          <t>califica automáticamente</t>
        </r>
      </text>
    </comment>
    <comment ref="L52"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52" authorId="0" shapeId="0">
      <text>
        <r>
          <rPr>
            <b/>
            <sz val="9"/>
            <color indexed="81"/>
            <rFont val="Tahoma"/>
            <family val="2"/>
          </rPr>
          <t>califica automáticamente</t>
        </r>
      </text>
    </comment>
    <comment ref="N52" authorId="0" shapeId="0">
      <text>
        <r>
          <rPr>
            <b/>
            <sz val="9"/>
            <color indexed="81"/>
            <rFont val="Tahoma"/>
            <family val="2"/>
          </rPr>
          <t>califica automáticamente</t>
        </r>
        <r>
          <rPr>
            <sz val="9"/>
            <color indexed="81"/>
            <rFont val="Tahoma"/>
            <family val="2"/>
          </rPr>
          <t xml:space="preserve">
</t>
        </r>
      </text>
    </comment>
    <comment ref="S52" authorId="0" shapeId="0">
      <text>
        <r>
          <rPr>
            <b/>
            <sz val="9"/>
            <color indexed="81"/>
            <rFont val="Tahoma"/>
            <family val="2"/>
          </rPr>
          <t>califica automáticamente</t>
        </r>
      </text>
    </comment>
    <comment ref="U52" authorId="0" shapeId="0">
      <text>
        <r>
          <rPr>
            <b/>
            <sz val="9"/>
            <color indexed="81"/>
            <rFont val="Tahoma"/>
            <family val="2"/>
          </rPr>
          <t>califica automáticamente</t>
        </r>
      </text>
    </comment>
    <comment ref="X52" authorId="0" shapeId="0">
      <text>
        <r>
          <rPr>
            <b/>
            <sz val="9"/>
            <color indexed="81"/>
            <rFont val="Tahoma"/>
            <family val="2"/>
          </rPr>
          <t>califica automáticamente</t>
        </r>
        <r>
          <rPr>
            <sz val="9"/>
            <color indexed="81"/>
            <rFont val="Tahoma"/>
            <family val="2"/>
          </rPr>
          <t xml:space="preserve">
</t>
        </r>
      </text>
    </comment>
    <comment ref="AA52" authorId="0" shapeId="0">
      <text>
        <r>
          <rPr>
            <b/>
            <sz val="9"/>
            <color indexed="81"/>
            <rFont val="Tahoma"/>
            <family val="2"/>
          </rPr>
          <t>califica automáticamente</t>
        </r>
      </text>
    </comment>
    <comment ref="AD52" authorId="0" shapeId="0">
      <text>
        <r>
          <rPr>
            <b/>
            <sz val="9"/>
            <color indexed="81"/>
            <rFont val="Tahoma"/>
            <family val="2"/>
          </rPr>
          <t>califica automáticamente</t>
        </r>
        <r>
          <rPr>
            <sz val="9"/>
            <color indexed="81"/>
            <rFont val="Tahoma"/>
            <family val="2"/>
          </rPr>
          <t xml:space="preserve">
</t>
        </r>
      </text>
    </comment>
    <comment ref="AG52" authorId="0" shapeId="0">
      <text>
        <r>
          <rPr>
            <b/>
            <sz val="9"/>
            <color indexed="81"/>
            <rFont val="Tahoma"/>
            <family val="2"/>
          </rPr>
          <t>califica automáticamente</t>
        </r>
        <r>
          <rPr>
            <sz val="9"/>
            <color indexed="81"/>
            <rFont val="Tahoma"/>
            <family val="2"/>
          </rPr>
          <t xml:space="preserve">
</t>
        </r>
      </text>
    </comment>
    <comment ref="AJ52" authorId="0" shapeId="0">
      <text>
        <r>
          <rPr>
            <b/>
            <sz val="9"/>
            <color indexed="81"/>
            <rFont val="Tahoma"/>
            <family val="2"/>
          </rPr>
          <t xml:space="preserve">califica automáticamente
</t>
        </r>
      </text>
    </comment>
    <comment ref="AK52" authorId="0" shapeId="0">
      <text>
        <r>
          <rPr>
            <b/>
            <sz val="9"/>
            <color indexed="81"/>
            <rFont val="Tahoma"/>
            <family val="2"/>
          </rPr>
          <t>califica automáticamente</t>
        </r>
      </text>
    </comment>
    <comment ref="AL52" authorId="0" shapeId="0">
      <text>
        <r>
          <rPr>
            <b/>
            <sz val="9"/>
            <color indexed="81"/>
            <rFont val="Tahoma"/>
            <family val="2"/>
          </rPr>
          <t>Califica automáticamente</t>
        </r>
      </text>
    </comment>
    <comment ref="AO52" authorId="0" shapeId="0">
      <text>
        <r>
          <rPr>
            <b/>
            <sz val="9"/>
            <color indexed="81"/>
            <rFont val="Tahoma"/>
            <family val="2"/>
          </rPr>
          <t>Califica automáticamente</t>
        </r>
        <r>
          <rPr>
            <sz val="9"/>
            <color indexed="81"/>
            <rFont val="Tahoma"/>
            <family val="2"/>
          </rPr>
          <t xml:space="preserve">
</t>
        </r>
      </text>
    </comment>
    <comment ref="AP52" authorId="0" shapeId="0">
      <text>
        <r>
          <rPr>
            <b/>
            <sz val="9"/>
            <color indexed="81"/>
            <rFont val="Tahoma"/>
            <family val="2"/>
          </rPr>
          <t>Califica automáticamente</t>
        </r>
      </text>
    </comment>
    <comment ref="AR52" authorId="0" shapeId="0">
      <text>
        <r>
          <rPr>
            <b/>
            <sz val="9"/>
            <color indexed="81"/>
            <rFont val="Tahoma"/>
            <family val="2"/>
          </rPr>
          <t>Califica automáticamente</t>
        </r>
      </text>
    </comment>
    <comment ref="AS52" authorId="0" shapeId="0">
      <text>
        <r>
          <rPr>
            <b/>
            <sz val="9"/>
            <color indexed="81"/>
            <rFont val="Tahoma"/>
            <family val="2"/>
          </rPr>
          <t>Califica automáticamente</t>
        </r>
      </text>
    </comment>
    <comment ref="AX52" authorId="0" shapeId="0">
      <text>
        <r>
          <rPr>
            <b/>
            <sz val="9"/>
            <color indexed="81"/>
            <rFont val="Tahoma"/>
            <family val="2"/>
          </rPr>
          <t>Califica automáticamente</t>
        </r>
      </text>
    </comment>
    <comment ref="AY52" authorId="0" shapeId="0">
      <text>
        <r>
          <rPr>
            <b/>
            <sz val="9"/>
            <color indexed="81"/>
            <rFont val="Tahoma"/>
            <family val="2"/>
          </rPr>
          <t>Califica automáticamente</t>
        </r>
        <r>
          <rPr>
            <sz val="9"/>
            <color indexed="81"/>
            <rFont val="Tahoma"/>
            <family val="2"/>
          </rPr>
          <t xml:space="preserve">
</t>
        </r>
      </text>
    </comment>
    <comment ref="AZ52" authorId="0" shapeId="0">
      <text>
        <r>
          <rPr>
            <b/>
            <sz val="9"/>
            <color indexed="81"/>
            <rFont val="Tahoma"/>
            <family val="2"/>
          </rPr>
          <t>Califica automáticamente</t>
        </r>
        <r>
          <rPr>
            <sz val="9"/>
            <color indexed="81"/>
            <rFont val="Tahoma"/>
            <family val="2"/>
          </rPr>
          <t xml:space="preserve">
</t>
        </r>
      </text>
    </comment>
    <comment ref="BA52" authorId="0" shapeId="0">
      <text>
        <r>
          <rPr>
            <b/>
            <sz val="9"/>
            <color indexed="81"/>
            <rFont val="Tahoma"/>
            <family val="2"/>
          </rPr>
          <t>Califica automáticamente</t>
        </r>
        <r>
          <rPr>
            <sz val="9"/>
            <color indexed="81"/>
            <rFont val="Tahoma"/>
            <family val="2"/>
          </rPr>
          <t xml:space="preserve">
</t>
        </r>
      </text>
    </comment>
    <comment ref="K55" authorId="0" shapeId="0">
      <text>
        <r>
          <rPr>
            <b/>
            <sz val="9"/>
            <color indexed="81"/>
            <rFont val="Tahoma"/>
            <family val="2"/>
          </rPr>
          <t>califica automáticamente</t>
        </r>
      </text>
    </comment>
    <comment ref="L55"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55" authorId="0" shapeId="0">
      <text>
        <r>
          <rPr>
            <b/>
            <sz val="9"/>
            <color indexed="81"/>
            <rFont val="Tahoma"/>
            <family val="2"/>
          </rPr>
          <t>califica automáticamente</t>
        </r>
      </text>
    </comment>
    <comment ref="N55" authorId="0" shapeId="0">
      <text>
        <r>
          <rPr>
            <b/>
            <sz val="9"/>
            <color indexed="81"/>
            <rFont val="Tahoma"/>
            <family val="2"/>
          </rPr>
          <t>califica automáticamente</t>
        </r>
        <r>
          <rPr>
            <sz val="9"/>
            <color indexed="81"/>
            <rFont val="Tahoma"/>
            <family val="2"/>
          </rPr>
          <t xml:space="preserve">
</t>
        </r>
      </text>
    </comment>
    <comment ref="S55" authorId="0" shapeId="0">
      <text>
        <r>
          <rPr>
            <b/>
            <sz val="9"/>
            <color indexed="81"/>
            <rFont val="Tahoma"/>
            <family val="2"/>
          </rPr>
          <t>califica automáticamente</t>
        </r>
      </text>
    </comment>
    <comment ref="U55" authorId="0" shapeId="0">
      <text>
        <r>
          <rPr>
            <b/>
            <sz val="9"/>
            <color indexed="81"/>
            <rFont val="Tahoma"/>
            <family val="2"/>
          </rPr>
          <t>califica automáticamente</t>
        </r>
      </text>
    </comment>
    <comment ref="X55" authorId="0" shapeId="0">
      <text>
        <r>
          <rPr>
            <b/>
            <sz val="9"/>
            <color indexed="81"/>
            <rFont val="Tahoma"/>
            <family val="2"/>
          </rPr>
          <t>califica automáticamente</t>
        </r>
        <r>
          <rPr>
            <sz val="9"/>
            <color indexed="81"/>
            <rFont val="Tahoma"/>
            <family val="2"/>
          </rPr>
          <t xml:space="preserve">
</t>
        </r>
      </text>
    </comment>
    <comment ref="AA55" authorId="0" shapeId="0">
      <text>
        <r>
          <rPr>
            <b/>
            <sz val="9"/>
            <color indexed="81"/>
            <rFont val="Tahoma"/>
            <family val="2"/>
          </rPr>
          <t>califica automáticamente</t>
        </r>
      </text>
    </comment>
    <comment ref="AJ55" authorId="0" shapeId="0">
      <text>
        <r>
          <rPr>
            <b/>
            <sz val="9"/>
            <color indexed="81"/>
            <rFont val="Tahoma"/>
            <family val="2"/>
          </rPr>
          <t xml:space="preserve">califica automáticamente
</t>
        </r>
      </text>
    </comment>
    <comment ref="AK55" authorId="0" shapeId="0">
      <text>
        <r>
          <rPr>
            <b/>
            <sz val="9"/>
            <color indexed="81"/>
            <rFont val="Tahoma"/>
            <family val="2"/>
          </rPr>
          <t>califica automáticamente</t>
        </r>
      </text>
    </comment>
    <comment ref="AL55" authorId="0" shapeId="0">
      <text>
        <r>
          <rPr>
            <b/>
            <sz val="9"/>
            <color indexed="81"/>
            <rFont val="Tahoma"/>
            <family val="2"/>
          </rPr>
          <t>Califica automáticamente</t>
        </r>
      </text>
    </comment>
    <comment ref="AO55" authorId="0" shapeId="0">
      <text>
        <r>
          <rPr>
            <b/>
            <sz val="9"/>
            <color indexed="81"/>
            <rFont val="Tahoma"/>
            <family val="2"/>
          </rPr>
          <t>Califica automáticamente</t>
        </r>
        <r>
          <rPr>
            <sz val="9"/>
            <color indexed="81"/>
            <rFont val="Tahoma"/>
            <family val="2"/>
          </rPr>
          <t xml:space="preserve">
</t>
        </r>
      </text>
    </comment>
    <comment ref="AP55" authorId="0" shapeId="0">
      <text>
        <r>
          <rPr>
            <b/>
            <sz val="9"/>
            <color indexed="81"/>
            <rFont val="Tahoma"/>
            <family val="2"/>
          </rPr>
          <t>Califica automáticamente</t>
        </r>
      </text>
    </comment>
    <comment ref="AR55" authorId="0" shapeId="0">
      <text>
        <r>
          <rPr>
            <b/>
            <sz val="9"/>
            <color indexed="81"/>
            <rFont val="Tahoma"/>
            <family val="2"/>
          </rPr>
          <t>Califica automáticamente</t>
        </r>
      </text>
    </comment>
    <comment ref="AS55" authorId="0" shapeId="0">
      <text>
        <r>
          <rPr>
            <b/>
            <sz val="9"/>
            <color indexed="81"/>
            <rFont val="Tahoma"/>
            <family val="2"/>
          </rPr>
          <t>Califica automáticamente</t>
        </r>
      </text>
    </comment>
    <comment ref="AX55" authorId="0" shapeId="0">
      <text>
        <r>
          <rPr>
            <b/>
            <sz val="9"/>
            <color indexed="81"/>
            <rFont val="Tahoma"/>
            <family val="2"/>
          </rPr>
          <t>Califica automáticamente</t>
        </r>
      </text>
    </comment>
    <comment ref="AY55" authorId="0" shapeId="0">
      <text>
        <r>
          <rPr>
            <b/>
            <sz val="9"/>
            <color indexed="81"/>
            <rFont val="Tahoma"/>
            <family val="2"/>
          </rPr>
          <t>Califica automáticamente</t>
        </r>
        <r>
          <rPr>
            <sz val="9"/>
            <color indexed="81"/>
            <rFont val="Tahoma"/>
            <family val="2"/>
          </rPr>
          <t xml:space="preserve">
</t>
        </r>
      </text>
    </comment>
    <comment ref="AZ55" authorId="0" shapeId="0">
      <text>
        <r>
          <rPr>
            <b/>
            <sz val="9"/>
            <color indexed="81"/>
            <rFont val="Tahoma"/>
            <family val="2"/>
          </rPr>
          <t>Califica automáticamente</t>
        </r>
        <r>
          <rPr>
            <sz val="9"/>
            <color indexed="81"/>
            <rFont val="Tahoma"/>
            <family val="2"/>
          </rPr>
          <t xml:space="preserve">
</t>
        </r>
      </text>
    </comment>
    <comment ref="BA55" authorId="0" shapeId="0">
      <text>
        <r>
          <rPr>
            <b/>
            <sz val="9"/>
            <color indexed="81"/>
            <rFont val="Tahoma"/>
            <family val="2"/>
          </rPr>
          <t>Califica automáticamente</t>
        </r>
        <r>
          <rPr>
            <sz val="9"/>
            <color indexed="81"/>
            <rFont val="Tahoma"/>
            <family val="2"/>
          </rPr>
          <t xml:space="preserve">
</t>
        </r>
      </text>
    </comment>
    <comment ref="K62" authorId="0" shapeId="0">
      <text>
        <r>
          <rPr>
            <b/>
            <sz val="9"/>
            <color indexed="81"/>
            <rFont val="Tahoma"/>
            <family val="2"/>
          </rPr>
          <t>califica automáticamente</t>
        </r>
      </text>
    </comment>
    <comment ref="L62"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62" authorId="0" shapeId="0">
      <text>
        <r>
          <rPr>
            <b/>
            <sz val="9"/>
            <color indexed="81"/>
            <rFont val="Tahoma"/>
            <family val="2"/>
          </rPr>
          <t>califica automáticamente</t>
        </r>
      </text>
    </comment>
    <comment ref="N62" authorId="0" shapeId="0">
      <text>
        <r>
          <rPr>
            <b/>
            <sz val="9"/>
            <color indexed="81"/>
            <rFont val="Tahoma"/>
            <family val="2"/>
          </rPr>
          <t>califica automáticamente</t>
        </r>
        <r>
          <rPr>
            <sz val="9"/>
            <color indexed="81"/>
            <rFont val="Tahoma"/>
            <family val="2"/>
          </rPr>
          <t xml:space="preserve">
</t>
        </r>
      </text>
    </comment>
    <comment ref="S62" authorId="0" shapeId="0">
      <text>
        <r>
          <rPr>
            <b/>
            <sz val="9"/>
            <color indexed="81"/>
            <rFont val="Tahoma"/>
            <family val="2"/>
          </rPr>
          <t>califica automáticamente</t>
        </r>
      </text>
    </comment>
    <comment ref="U62" authorId="0" shapeId="0">
      <text>
        <r>
          <rPr>
            <b/>
            <sz val="9"/>
            <color indexed="81"/>
            <rFont val="Tahoma"/>
            <family val="2"/>
          </rPr>
          <t>califica automáticamente</t>
        </r>
      </text>
    </comment>
    <comment ref="X62" authorId="0" shapeId="0">
      <text>
        <r>
          <rPr>
            <b/>
            <sz val="9"/>
            <color indexed="81"/>
            <rFont val="Tahoma"/>
            <family val="2"/>
          </rPr>
          <t>califica automáticamente</t>
        </r>
        <r>
          <rPr>
            <sz val="9"/>
            <color indexed="81"/>
            <rFont val="Tahoma"/>
            <family val="2"/>
          </rPr>
          <t xml:space="preserve">
</t>
        </r>
      </text>
    </comment>
    <comment ref="AA62" authorId="0" shapeId="0">
      <text>
        <r>
          <rPr>
            <b/>
            <sz val="9"/>
            <color indexed="81"/>
            <rFont val="Tahoma"/>
            <family val="2"/>
          </rPr>
          <t>califica automáticamente</t>
        </r>
      </text>
    </comment>
    <comment ref="AD62" authorId="0" shapeId="0">
      <text>
        <r>
          <rPr>
            <b/>
            <sz val="9"/>
            <color indexed="81"/>
            <rFont val="Tahoma"/>
            <family val="2"/>
          </rPr>
          <t>califica automáticamente</t>
        </r>
        <r>
          <rPr>
            <sz val="9"/>
            <color indexed="81"/>
            <rFont val="Tahoma"/>
            <family val="2"/>
          </rPr>
          <t xml:space="preserve">
</t>
        </r>
      </text>
    </comment>
    <comment ref="AG62" authorId="0" shapeId="0">
      <text>
        <r>
          <rPr>
            <b/>
            <sz val="9"/>
            <color indexed="81"/>
            <rFont val="Tahoma"/>
            <family val="2"/>
          </rPr>
          <t>califica automáticamente</t>
        </r>
        <r>
          <rPr>
            <sz val="9"/>
            <color indexed="81"/>
            <rFont val="Tahoma"/>
            <family val="2"/>
          </rPr>
          <t xml:space="preserve">
</t>
        </r>
      </text>
    </comment>
    <comment ref="AJ62" authorId="0" shapeId="0">
      <text>
        <r>
          <rPr>
            <b/>
            <sz val="9"/>
            <color indexed="81"/>
            <rFont val="Tahoma"/>
            <family val="2"/>
          </rPr>
          <t xml:space="preserve">califica automáticamente
</t>
        </r>
      </text>
    </comment>
    <comment ref="AK62" authorId="0" shapeId="0">
      <text>
        <r>
          <rPr>
            <b/>
            <sz val="9"/>
            <color indexed="81"/>
            <rFont val="Tahoma"/>
            <family val="2"/>
          </rPr>
          <t>califica automáticamente</t>
        </r>
      </text>
    </comment>
    <comment ref="AL62" authorId="0" shapeId="0">
      <text>
        <r>
          <rPr>
            <b/>
            <sz val="9"/>
            <color indexed="81"/>
            <rFont val="Tahoma"/>
            <family val="2"/>
          </rPr>
          <t>Califica automáticamente</t>
        </r>
      </text>
    </comment>
    <comment ref="AO62" authorId="0" shapeId="0">
      <text>
        <r>
          <rPr>
            <b/>
            <sz val="9"/>
            <color indexed="81"/>
            <rFont val="Tahoma"/>
            <family val="2"/>
          </rPr>
          <t>Califica automáticamente</t>
        </r>
        <r>
          <rPr>
            <sz val="9"/>
            <color indexed="81"/>
            <rFont val="Tahoma"/>
            <family val="2"/>
          </rPr>
          <t xml:space="preserve">
</t>
        </r>
      </text>
    </comment>
    <comment ref="AP62" authorId="0" shapeId="0">
      <text>
        <r>
          <rPr>
            <b/>
            <sz val="9"/>
            <color indexed="81"/>
            <rFont val="Tahoma"/>
            <family val="2"/>
          </rPr>
          <t>Califica automáticamente</t>
        </r>
      </text>
    </comment>
    <comment ref="AR62" authorId="0" shapeId="0">
      <text>
        <r>
          <rPr>
            <b/>
            <sz val="9"/>
            <color indexed="81"/>
            <rFont val="Tahoma"/>
            <family val="2"/>
          </rPr>
          <t>Califica automáticamente</t>
        </r>
      </text>
    </comment>
    <comment ref="AS62" authorId="0" shapeId="0">
      <text>
        <r>
          <rPr>
            <b/>
            <sz val="9"/>
            <color indexed="81"/>
            <rFont val="Tahoma"/>
            <family val="2"/>
          </rPr>
          <t>Califica automáticamente</t>
        </r>
      </text>
    </comment>
    <comment ref="AX62" authorId="0" shapeId="0">
      <text>
        <r>
          <rPr>
            <b/>
            <sz val="9"/>
            <color indexed="81"/>
            <rFont val="Tahoma"/>
            <family val="2"/>
          </rPr>
          <t>Califica automáticamente</t>
        </r>
      </text>
    </comment>
    <comment ref="AY62" authorId="0" shapeId="0">
      <text>
        <r>
          <rPr>
            <b/>
            <sz val="9"/>
            <color indexed="81"/>
            <rFont val="Tahoma"/>
            <family val="2"/>
          </rPr>
          <t>Califica automáticamente</t>
        </r>
        <r>
          <rPr>
            <sz val="9"/>
            <color indexed="81"/>
            <rFont val="Tahoma"/>
            <family val="2"/>
          </rPr>
          <t xml:space="preserve">
</t>
        </r>
      </text>
    </comment>
    <comment ref="AZ62" authorId="0" shapeId="0">
      <text>
        <r>
          <rPr>
            <b/>
            <sz val="9"/>
            <color indexed="81"/>
            <rFont val="Tahoma"/>
            <family val="2"/>
          </rPr>
          <t>Califica automáticamente</t>
        </r>
        <r>
          <rPr>
            <sz val="9"/>
            <color indexed="81"/>
            <rFont val="Tahoma"/>
            <family val="2"/>
          </rPr>
          <t xml:space="preserve">
</t>
        </r>
      </text>
    </comment>
    <comment ref="BA62" authorId="0" shapeId="0">
      <text>
        <r>
          <rPr>
            <b/>
            <sz val="9"/>
            <color indexed="81"/>
            <rFont val="Tahoma"/>
            <family val="2"/>
          </rPr>
          <t>Califica automáticamente</t>
        </r>
        <r>
          <rPr>
            <sz val="9"/>
            <color indexed="81"/>
            <rFont val="Tahoma"/>
            <family val="2"/>
          </rPr>
          <t xml:space="preserve">
</t>
        </r>
      </text>
    </comment>
    <comment ref="K64" authorId="0" shapeId="0">
      <text>
        <r>
          <rPr>
            <b/>
            <sz val="9"/>
            <color indexed="81"/>
            <rFont val="Tahoma"/>
            <family val="2"/>
          </rPr>
          <t>califica automáticamente</t>
        </r>
      </text>
    </comment>
    <comment ref="L64"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64" authorId="0" shapeId="0">
      <text>
        <r>
          <rPr>
            <b/>
            <sz val="9"/>
            <color indexed="81"/>
            <rFont val="Tahoma"/>
            <family val="2"/>
          </rPr>
          <t>califica automáticamente</t>
        </r>
      </text>
    </comment>
    <comment ref="N64" authorId="0" shapeId="0">
      <text>
        <r>
          <rPr>
            <b/>
            <sz val="9"/>
            <color indexed="81"/>
            <rFont val="Tahoma"/>
            <family val="2"/>
          </rPr>
          <t>califica automáticamente</t>
        </r>
        <r>
          <rPr>
            <sz val="9"/>
            <color indexed="81"/>
            <rFont val="Tahoma"/>
            <family val="2"/>
          </rPr>
          <t xml:space="preserve">
</t>
        </r>
      </text>
    </comment>
    <comment ref="S64" authorId="0" shapeId="0">
      <text>
        <r>
          <rPr>
            <b/>
            <sz val="9"/>
            <color indexed="81"/>
            <rFont val="Tahoma"/>
            <family val="2"/>
          </rPr>
          <t>califica automáticamente</t>
        </r>
      </text>
    </comment>
    <comment ref="U64" authorId="0" shapeId="0">
      <text>
        <r>
          <rPr>
            <b/>
            <sz val="9"/>
            <color indexed="81"/>
            <rFont val="Tahoma"/>
            <family val="2"/>
          </rPr>
          <t>califica automáticamente</t>
        </r>
      </text>
    </comment>
    <comment ref="X64" authorId="0" shapeId="0">
      <text>
        <r>
          <rPr>
            <b/>
            <sz val="9"/>
            <color indexed="81"/>
            <rFont val="Tahoma"/>
            <family val="2"/>
          </rPr>
          <t>califica automáticamente</t>
        </r>
        <r>
          <rPr>
            <sz val="9"/>
            <color indexed="81"/>
            <rFont val="Tahoma"/>
            <family val="2"/>
          </rPr>
          <t xml:space="preserve">
</t>
        </r>
      </text>
    </comment>
    <comment ref="AA64" authorId="0" shapeId="0">
      <text>
        <r>
          <rPr>
            <b/>
            <sz val="9"/>
            <color indexed="81"/>
            <rFont val="Tahoma"/>
            <family val="2"/>
          </rPr>
          <t>califica automáticamente</t>
        </r>
      </text>
    </comment>
    <comment ref="AD64" authorId="0" shapeId="0">
      <text>
        <r>
          <rPr>
            <b/>
            <sz val="9"/>
            <color indexed="81"/>
            <rFont val="Tahoma"/>
            <family val="2"/>
          </rPr>
          <t>califica automáticamente</t>
        </r>
        <r>
          <rPr>
            <sz val="9"/>
            <color indexed="81"/>
            <rFont val="Tahoma"/>
            <family val="2"/>
          </rPr>
          <t xml:space="preserve">
</t>
        </r>
      </text>
    </comment>
    <comment ref="AG64" authorId="0" shapeId="0">
      <text>
        <r>
          <rPr>
            <b/>
            <sz val="9"/>
            <color indexed="81"/>
            <rFont val="Tahoma"/>
            <family val="2"/>
          </rPr>
          <t>califica automáticamente</t>
        </r>
        <r>
          <rPr>
            <sz val="9"/>
            <color indexed="81"/>
            <rFont val="Tahoma"/>
            <family val="2"/>
          </rPr>
          <t xml:space="preserve">
</t>
        </r>
      </text>
    </comment>
    <comment ref="AJ64" authorId="0" shapeId="0">
      <text>
        <r>
          <rPr>
            <b/>
            <sz val="9"/>
            <color indexed="81"/>
            <rFont val="Tahoma"/>
            <family val="2"/>
          </rPr>
          <t xml:space="preserve">califica automáticamente
</t>
        </r>
      </text>
    </comment>
    <comment ref="AK64" authorId="0" shapeId="0">
      <text>
        <r>
          <rPr>
            <b/>
            <sz val="9"/>
            <color indexed="81"/>
            <rFont val="Tahoma"/>
            <family val="2"/>
          </rPr>
          <t>califica automáticamente</t>
        </r>
      </text>
    </comment>
    <comment ref="AL64" authorId="0" shapeId="0">
      <text>
        <r>
          <rPr>
            <b/>
            <sz val="9"/>
            <color indexed="81"/>
            <rFont val="Tahoma"/>
            <family val="2"/>
          </rPr>
          <t>Califica automáticamente</t>
        </r>
      </text>
    </comment>
    <comment ref="AO64" authorId="0" shapeId="0">
      <text>
        <r>
          <rPr>
            <b/>
            <sz val="9"/>
            <color indexed="81"/>
            <rFont val="Tahoma"/>
            <family val="2"/>
          </rPr>
          <t>Califica automáticamente</t>
        </r>
        <r>
          <rPr>
            <sz val="9"/>
            <color indexed="81"/>
            <rFont val="Tahoma"/>
            <family val="2"/>
          </rPr>
          <t xml:space="preserve">
</t>
        </r>
      </text>
    </comment>
    <comment ref="AP64" authorId="0" shapeId="0">
      <text>
        <r>
          <rPr>
            <b/>
            <sz val="9"/>
            <color indexed="81"/>
            <rFont val="Tahoma"/>
            <family val="2"/>
          </rPr>
          <t>Califica automáticamente</t>
        </r>
      </text>
    </comment>
    <comment ref="AR64" authorId="0" shapeId="0">
      <text>
        <r>
          <rPr>
            <b/>
            <sz val="9"/>
            <color indexed="81"/>
            <rFont val="Tahoma"/>
            <family val="2"/>
          </rPr>
          <t>Califica automáticamente</t>
        </r>
      </text>
    </comment>
    <comment ref="AS64" authorId="0" shapeId="0">
      <text>
        <r>
          <rPr>
            <b/>
            <sz val="9"/>
            <color indexed="81"/>
            <rFont val="Tahoma"/>
            <family val="2"/>
          </rPr>
          <t>Califica automáticamente</t>
        </r>
      </text>
    </comment>
    <comment ref="AX64" authorId="0" shapeId="0">
      <text>
        <r>
          <rPr>
            <b/>
            <sz val="9"/>
            <color indexed="81"/>
            <rFont val="Tahoma"/>
            <family val="2"/>
          </rPr>
          <t>Califica automáticamente</t>
        </r>
      </text>
    </comment>
    <comment ref="AY64" authorId="0" shapeId="0">
      <text>
        <r>
          <rPr>
            <b/>
            <sz val="9"/>
            <color indexed="81"/>
            <rFont val="Tahoma"/>
            <family val="2"/>
          </rPr>
          <t>Califica automáticamente</t>
        </r>
        <r>
          <rPr>
            <sz val="9"/>
            <color indexed="81"/>
            <rFont val="Tahoma"/>
            <family val="2"/>
          </rPr>
          <t xml:space="preserve">
</t>
        </r>
      </text>
    </comment>
    <comment ref="AZ64" authorId="0" shapeId="0">
      <text>
        <r>
          <rPr>
            <b/>
            <sz val="9"/>
            <color indexed="81"/>
            <rFont val="Tahoma"/>
            <family val="2"/>
          </rPr>
          <t>Califica automáticamente</t>
        </r>
        <r>
          <rPr>
            <sz val="9"/>
            <color indexed="81"/>
            <rFont val="Tahoma"/>
            <family val="2"/>
          </rPr>
          <t xml:space="preserve">
</t>
        </r>
      </text>
    </comment>
    <comment ref="BA64" authorId="0" shapeId="0">
      <text>
        <r>
          <rPr>
            <b/>
            <sz val="9"/>
            <color indexed="81"/>
            <rFont val="Tahoma"/>
            <family val="2"/>
          </rPr>
          <t>Califica automáticamente</t>
        </r>
        <r>
          <rPr>
            <sz val="9"/>
            <color indexed="81"/>
            <rFont val="Tahoma"/>
            <family val="2"/>
          </rPr>
          <t xml:space="preserve">
</t>
        </r>
      </text>
    </comment>
    <comment ref="K66" authorId="0" shapeId="0">
      <text>
        <r>
          <rPr>
            <b/>
            <sz val="9"/>
            <color indexed="81"/>
            <rFont val="Tahoma"/>
            <family val="2"/>
          </rPr>
          <t>califica automáticamente</t>
        </r>
      </text>
    </comment>
    <comment ref="L66" authorId="0" shapeId="0">
      <text>
        <r>
          <rPr>
            <b/>
            <sz val="9"/>
            <color indexed="81"/>
            <rFont val="Tahoma"/>
            <family val="2"/>
          </rPr>
          <t>Cuando el riesgo es de corrupción se evalúa el impacto en la hoja Eva. Corrupción.  De lo contrario, usar la tabla de los numerales 12.2.1 y 12.2.2</t>
        </r>
        <r>
          <rPr>
            <sz val="9"/>
            <color indexed="81"/>
            <rFont val="Tahoma"/>
            <family val="2"/>
          </rPr>
          <t xml:space="preserve">
</t>
        </r>
      </text>
    </comment>
    <comment ref="M66" authorId="0" shapeId="0">
      <text>
        <r>
          <rPr>
            <b/>
            <sz val="9"/>
            <color indexed="81"/>
            <rFont val="Tahoma"/>
            <family val="2"/>
          </rPr>
          <t>califica automáticamente</t>
        </r>
      </text>
    </comment>
    <comment ref="N66" authorId="0" shapeId="0">
      <text>
        <r>
          <rPr>
            <b/>
            <sz val="9"/>
            <color indexed="81"/>
            <rFont val="Tahoma"/>
            <family val="2"/>
          </rPr>
          <t>califica automáticamente</t>
        </r>
        <r>
          <rPr>
            <sz val="9"/>
            <color indexed="81"/>
            <rFont val="Tahoma"/>
            <family val="2"/>
          </rPr>
          <t xml:space="preserve">
</t>
        </r>
      </text>
    </comment>
    <comment ref="S66" authorId="0" shapeId="0">
      <text>
        <r>
          <rPr>
            <b/>
            <sz val="9"/>
            <color indexed="81"/>
            <rFont val="Tahoma"/>
            <family val="2"/>
          </rPr>
          <t>califica automáticamente</t>
        </r>
      </text>
    </comment>
    <comment ref="U66" authorId="0" shapeId="0">
      <text>
        <r>
          <rPr>
            <b/>
            <sz val="9"/>
            <color indexed="81"/>
            <rFont val="Tahoma"/>
            <family val="2"/>
          </rPr>
          <t>califica automáticamente</t>
        </r>
      </text>
    </comment>
    <comment ref="X66" authorId="0" shapeId="0">
      <text>
        <r>
          <rPr>
            <b/>
            <sz val="9"/>
            <color indexed="81"/>
            <rFont val="Tahoma"/>
            <family val="2"/>
          </rPr>
          <t>califica automáticamente</t>
        </r>
        <r>
          <rPr>
            <sz val="9"/>
            <color indexed="81"/>
            <rFont val="Tahoma"/>
            <family val="2"/>
          </rPr>
          <t xml:space="preserve">
</t>
        </r>
      </text>
    </comment>
    <comment ref="AA66" authorId="0" shapeId="0">
      <text>
        <r>
          <rPr>
            <b/>
            <sz val="9"/>
            <color indexed="81"/>
            <rFont val="Tahoma"/>
            <family val="2"/>
          </rPr>
          <t>califica automáticamente</t>
        </r>
      </text>
    </comment>
    <comment ref="AD66" authorId="0" shapeId="0">
      <text>
        <r>
          <rPr>
            <b/>
            <sz val="9"/>
            <color indexed="81"/>
            <rFont val="Tahoma"/>
            <family val="2"/>
          </rPr>
          <t>califica automáticamente</t>
        </r>
        <r>
          <rPr>
            <sz val="9"/>
            <color indexed="81"/>
            <rFont val="Tahoma"/>
            <family val="2"/>
          </rPr>
          <t xml:space="preserve">
</t>
        </r>
      </text>
    </comment>
    <comment ref="AJ66" authorId="0" shapeId="0">
      <text>
        <r>
          <rPr>
            <b/>
            <sz val="9"/>
            <color indexed="81"/>
            <rFont val="Tahoma"/>
            <family val="2"/>
          </rPr>
          <t xml:space="preserve">califica automáticamente
</t>
        </r>
      </text>
    </comment>
    <comment ref="AK66" authorId="0" shapeId="0">
      <text>
        <r>
          <rPr>
            <b/>
            <sz val="9"/>
            <color indexed="81"/>
            <rFont val="Tahoma"/>
            <family val="2"/>
          </rPr>
          <t>califica automáticamente</t>
        </r>
      </text>
    </comment>
    <comment ref="AL66" authorId="0" shapeId="0">
      <text>
        <r>
          <rPr>
            <b/>
            <sz val="9"/>
            <color indexed="81"/>
            <rFont val="Tahoma"/>
            <family val="2"/>
          </rPr>
          <t>Califica automáticamente</t>
        </r>
      </text>
    </comment>
    <comment ref="AO66" authorId="0" shapeId="0">
      <text>
        <r>
          <rPr>
            <b/>
            <sz val="9"/>
            <color indexed="81"/>
            <rFont val="Tahoma"/>
            <family val="2"/>
          </rPr>
          <t>Califica automáticamente</t>
        </r>
        <r>
          <rPr>
            <sz val="9"/>
            <color indexed="81"/>
            <rFont val="Tahoma"/>
            <family val="2"/>
          </rPr>
          <t xml:space="preserve">
</t>
        </r>
      </text>
    </comment>
    <comment ref="AP66" authorId="0" shapeId="0">
      <text>
        <r>
          <rPr>
            <b/>
            <sz val="9"/>
            <color indexed="81"/>
            <rFont val="Tahoma"/>
            <family val="2"/>
          </rPr>
          <t>Califica automáticamente</t>
        </r>
      </text>
    </comment>
    <comment ref="AR66" authorId="0" shapeId="0">
      <text>
        <r>
          <rPr>
            <b/>
            <sz val="9"/>
            <color indexed="81"/>
            <rFont val="Tahoma"/>
            <family val="2"/>
          </rPr>
          <t>Califica automáticamente</t>
        </r>
      </text>
    </comment>
    <comment ref="AS66" authorId="0" shapeId="0">
      <text>
        <r>
          <rPr>
            <b/>
            <sz val="9"/>
            <color indexed="81"/>
            <rFont val="Tahoma"/>
            <family val="2"/>
          </rPr>
          <t>Califica automáticamente</t>
        </r>
      </text>
    </comment>
    <comment ref="AX66" authorId="0" shapeId="0">
      <text>
        <r>
          <rPr>
            <b/>
            <sz val="9"/>
            <color indexed="81"/>
            <rFont val="Tahoma"/>
            <family val="2"/>
          </rPr>
          <t>Califica automáticamente</t>
        </r>
      </text>
    </comment>
    <comment ref="AY66" authorId="0" shapeId="0">
      <text>
        <r>
          <rPr>
            <b/>
            <sz val="9"/>
            <color indexed="81"/>
            <rFont val="Tahoma"/>
            <family val="2"/>
          </rPr>
          <t>Califica automáticamente</t>
        </r>
        <r>
          <rPr>
            <sz val="9"/>
            <color indexed="81"/>
            <rFont val="Tahoma"/>
            <family val="2"/>
          </rPr>
          <t xml:space="preserve">
</t>
        </r>
      </text>
    </comment>
    <comment ref="AZ66" authorId="0" shapeId="0">
      <text>
        <r>
          <rPr>
            <b/>
            <sz val="9"/>
            <color indexed="81"/>
            <rFont val="Tahoma"/>
            <family val="2"/>
          </rPr>
          <t>Califica automáticamente</t>
        </r>
        <r>
          <rPr>
            <sz val="9"/>
            <color indexed="81"/>
            <rFont val="Tahoma"/>
            <family val="2"/>
          </rPr>
          <t xml:space="preserve">
</t>
        </r>
      </text>
    </comment>
    <comment ref="BA66" authorId="0" shapeId="0">
      <text>
        <r>
          <rPr>
            <b/>
            <sz val="9"/>
            <color indexed="81"/>
            <rFont val="Tahoma"/>
            <family val="2"/>
          </rPr>
          <t>Califica automáticamente</t>
        </r>
        <r>
          <rPr>
            <sz val="9"/>
            <color indexed="81"/>
            <rFont val="Tahoma"/>
            <family val="2"/>
          </rPr>
          <t xml:space="preserve">
</t>
        </r>
      </text>
    </comment>
  </commentList>
</comments>
</file>

<file path=xl/sharedStrings.xml><?xml version="1.0" encoding="utf-8"?>
<sst xmlns="http://schemas.openxmlformats.org/spreadsheetml/2006/main" count="2208" uniqueCount="993">
  <si>
    <t>RIESGO</t>
  </si>
  <si>
    <t>No.</t>
  </si>
  <si>
    <t>Pregunta :</t>
  </si>
  <si>
    <t>Si el riesgo de corrupción se materializa podría...</t>
  </si>
  <si>
    <t>Respuesta</t>
  </si>
  <si>
    <t>Si</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</si>
  <si>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</si>
  <si>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</si>
  <si>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</si>
  <si>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</si>
  <si>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</si>
  <si>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</si>
  <si>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</si>
  <si>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</si>
  <si>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</si>
  <si>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</si>
  <si>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</si>
  <si>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</si>
  <si>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</si>
  <si>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</si>
  <si>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</si>
  <si>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</si>
  <si>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</si>
  <si>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</si>
  <si>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</si>
  <si>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</si>
  <si>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1. Estratégicos</t>
  </si>
  <si>
    <t>2. Gerenciales</t>
  </si>
  <si>
    <t>3. Operativos</t>
  </si>
  <si>
    <t>4. Financieros</t>
  </si>
  <si>
    <t xml:space="preserve">5. Cumplimiento </t>
  </si>
  <si>
    <t>6. Imagen o Reputacional</t>
  </si>
  <si>
    <t>7. Tecnológicos</t>
  </si>
  <si>
    <t>8. De corrupción</t>
  </si>
  <si>
    <t>9. De Seguridad Digital</t>
  </si>
  <si>
    <t>Casi seguro</t>
  </si>
  <si>
    <t>Probable</t>
  </si>
  <si>
    <t>Posible</t>
  </si>
  <si>
    <t>Improbable</t>
  </si>
  <si>
    <t>Rara Vez</t>
  </si>
  <si>
    <t>Tipo de riesgo</t>
  </si>
  <si>
    <t>Probabilidad</t>
  </si>
  <si>
    <t xml:space="preserve">impacto </t>
  </si>
  <si>
    <t>Insignificante</t>
  </si>
  <si>
    <t>Menor</t>
  </si>
  <si>
    <t>Moderado</t>
  </si>
  <si>
    <t>Mayor</t>
  </si>
  <si>
    <t>Catastrófico</t>
  </si>
  <si>
    <t xml:space="preserve">mapa de calor </t>
  </si>
  <si>
    <t>Bajo</t>
  </si>
  <si>
    <t>Alto</t>
  </si>
  <si>
    <t>Extremo</t>
  </si>
  <si>
    <t>Preventivo</t>
  </si>
  <si>
    <t>Detectivo</t>
  </si>
  <si>
    <t>Calificación del control</t>
  </si>
  <si>
    <t xml:space="preserve">Criterio de evaluación. </t>
  </si>
  <si>
    <t>Opción de respuesta al criterio de evalución</t>
  </si>
  <si>
    <t>Peso en la evaluación del diseño del control</t>
  </si>
  <si>
    <t xml:space="preserve">1.1 Asignación del responsable </t>
  </si>
  <si>
    <t>Asignado</t>
  </si>
  <si>
    <t>No Asignado</t>
  </si>
  <si>
    <t>1.2 Segregación y autoridad del responsable</t>
  </si>
  <si>
    <t>Adecuado</t>
  </si>
  <si>
    <t>Inadecuado</t>
  </si>
  <si>
    <t xml:space="preserve">2. Periodicidad </t>
  </si>
  <si>
    <t xml:space="preserve">Oportuna </t>
  </si>
  <si>
    <t>Inoportuna</t>
  </si>
  <si>
    <t xml:space="preserve">3. Propósito </t>
  </si>
  <si>
    <t>Detectar</t>
  </si>
  <si>
    <t>No es un control</t>
  </si>
  <si>
    <t xml:space="preserve">Prevenir </t>
  </si>
  <si>
    <t>4. Cómo se realiza la actividad de control</t>
  </si>
  <si>
    <t xml:space="preserve">Confiable </t>
  </si>
  <si>
    <t xml:space="preserve">No confiable </t>
  </si>
  <si>
    <t>5. Qué pasa con las observaciones o desviaciones</t>
  </si>
  <si>
    <t>Se investigan y resuelven oportunamente</t>
  </si>
  <si>
    <t>No se investigan y resuelven oportunamente</t>
  </si>
  <si>
    <t>6. Evidencia de la ejecución del control</t>
  </si>
  <si>
    <t>Completa</t>
  </si>
  <si>
    <t>Incompleta</t>
  </si>
  <si>
    <t>No existe</t>
  </si>
  <si>
    <t>Rango de calificación del diseño</t>
  </si>
  <si>
    <t>Resultado – peso en la evaluación del diseño del control</t>
  </si>
  <si>
    <t>Fuerte</t>
  </si>
  <si>
    <t>Calificación entre 96 y 100</t>
  </si>
  <si>
    <t>Calificación entre 86 y 95</t>
  </si>
  <si>
    <t>Débil</t>
  </si>
  <si>
    <t>Calificación entre 0 y 85</t>
  </si>
  <si>
    <r>
      <t>96</t>
    </r>
    <r>
      <rPr>
        <sz val="11"/>
        <color theme="1"/>
        <rFont val="Symbol"/>
        <family val="1"/>
        <charset val="2"/>
      </rPr>
      <t>£C£100</t>
    </r>
  </si>
  <si>
    <r>
      <t>86</t>
    </r>
    <r>
      <rPr>
        <sz val="11"/>
        <color theme="1"/>
        <rFont val="Symbol"/>
        <family val="1"/>
        <charset val="2"/>
      </rPr>
      <t>£C£95</t>
    </r>
  </si>
  <si>
    <t>0£C£85</t>
  </si>
  <si>
    <t>CAUSAS</t>
  </si>
  <si>
    <t>FACTORES DE RIESGO</t>
  </si>
  <si>
    <t>CUANDO</t>
  </si>
  <si>
    <t>CONSECUENCIAS</t>
  </si>
  <si>
    <t>DESCRIPCIÓN</t>
  </si>
  <si>
    <t>TIPO DE RIESGO</t>
  </si>
  <si>
    <t>PROBABILIDAD</t>
  </si>
  <si>
    <t>NIVEL DE PROBABILIDAD</t>
  </si>
  <si>
    <t>CALIFICACIÓN</t>
  </si>
  <si>
    <t>NIVEL DE IMPACTO</t>
  </si>
  <si>
    <t>IMPACTO</t>
  </si>
  <si>
    <t>RIESGO INHERENTE</t>
  </si>
  <si>
    <t>CONTROLES</t>
  </si>
  <si>
    <t>TIPO DE CONTROL</t>
  </si>
  <si>
    <t>CRITERIOS DE EVALUACIÓN DEL CONTROL</t>
  </si>
  <si>
    <t>Ejecución del Control</t>
  </si>
  <si>
    <t>Diseño</t>
  </si>
  <si>
    <t>Ejecución</t>
  </si>
  <si>
    <t>Solidez del Control</t>
  </si>
  <si>
    <t>Solidez del conjunto de controles</t>
  </si>
  <si>
    <t>controles ayudan a disminuir la probabilidad</t>
  </si>
  <si>
    <t>controles ayudan a disminuir impacto</t>
  </si>
  <si>
    <t>Columnas que se desplaza en probabilidad</t>
  </si>
  <si>
    <t>Controles disminuyen probabilidad</t>
  </si>
  <si>
    <t>Controles disminuyen impacto</t>
  </si>
  <si>
    <t>Directamente</t>
  </si>
  <si>
    <t>No disminuye</t>
  </si>
  <si>
    <t>Indirectamente</t>
  </si>
  <si>
    <t>Desplazamiento en  impacto</t>
  </si>
  <si>
    <t xml:space="preserve">Aceptar el riesgo </t>
  </si>
  <si>
    <t xml:space="preserve">Reducir el riesgo </t>
  </si>
  <si>
    <t xml:space="preserve">Reducir el riesgo – evitar el riesgo – compartir o transferir el riesgo </t>
  </si>
  <si>
    <t>Reducir el riesgo – evitar el riesgo – compartir o transferir el riesgo</t>
  </si>
  <si>
    <t>RESPONSABLE DEL CONTROL</t>
  </si>
  <si>
    <t>ASIGNACIÓN DEL RESPONSABLE</t>
  </si>
  <si>
    <t>CALIFICACIÓN DE LA ASIGNACIÓN DE RESPONSABLE</t>
  </si>
  <si>
    <t>CALIFICACIÓN DE LA SEGREGACIÓN</t>
  </si>
  <si>
    <t>PERIODICIDAD</t>
  </si>
  <si>
    <t>COMO SE REALIZA LA ACTIVIDAD DEL CONTROL</t>
  </si>
  <si>
    <t>CALIFICACIÓN REALIZACIÓN DEL CONTROL</t>
  </si>
  <si>
    <t xml:space="preserve">COMO SE MANEJA DESVIACIÓN </t>
  </si>
  <si>
    <t>CALIFICACIÓN MANEJO DESVIACIÓN</t>
  </si>
  <si>
    <t>EVIDENCIA</t>
  </si>
  <si>
    <t>CALIFICACIÓN DE LA EVIDENCIA</t>
  </si>
  <si>
    <t>CALIFICACIÓN DEL CONTROL</t>
  </si>
  <si>
    <t>CALIFICACIÓN DEL DISEÑO DEL CONTROL</t>
  </si>
  <si>
    <t>EVALUACIÓN DE LA EJECUCIÓN DEL CONTROL</t>
  </si>
  <si>
    <t>SOLIDEZ DEL CONTROL (DISEÑO + EJECUCIÓN)</t>
  </si>
  <si>
    <t>CALIFICACIÓN DE LA SOLIDEZ DEL CONTROL</t>
  </si>
  <si>
    <t>CALIFICACIÓN DE LA SOLIDEZ DEL CONJUNTO DE CONTROLES</t>
  </si>
  <si>
    <t>SOLIDEZ DEL CONJUNTO DE CONTROLES</t>
  </si>
  <si>
    <t>CONTROLES DISMINUYEN PROBABILIDAD</t>
  </si>
  <si>
    <t>CONTROLES DISMINUYEN IMPACTO</t>
  </si>
  <si>
    <t>DESPLAZAMIENTO EN PROBABILIDAD</t>
  </si>
  <si>
    <t>DESPLAZAMIENTO EN  IMPACTO</t>
  </si>
  <si>
    <t>PROBABILIDAD RESIDUAL</t>
  </si>
  <si>
    <t>IMPACTO RESIDUAL</t>
  </si>
  <si>
    <t>RIESGO RESIDUAL</t>
  </si>
  <si>
    <t>SOPORTE</t>
  </si>
  <si>
    <t>RESPONSABLE</t>
  </si>
  <si>
    <t xml:space="preserve">TIEMPO </t>
  </si>
  <si>
    <t>INDICADOR (EFICACIA Y EFECTIVIDAD</t>
  </si>
  <si>
    <t>Valoración de riesgos de corrupción</t>
  </si>
  <si>
    <t>Calificación de Riesgo de Corrupción Impacto</t>
  </si>
  <si>
    <t>Respuestas</t>
  </si>
  <si>
    <t>Descripción</t>
  </si>
  <si>
    <t>Nivel</t>
  </si>
  <si>
    <t>Moderado: Genera medianas consecuencias sobre la entidad</t>
  </si>
  <si>
    <t>Entre 1 y 5</t>
  </si>
  <si>
    <t>Entre 6-11</t>
  </si>
  <si>
    <t>Entre 12 y 19</t>
  </si>
  <si>
    <t>Mayor: Genera altas consecuencias sobre la Entidad</t>
  </si>
  <si>
    <t>Riesgo:</t>
  </si>
  <si>
    <t>Indique en esta casilla el nombre del riesgo de corrupción a evaluar</t>
  </si>
  <si>
    <t>Evaluación del Riesgo de Corrupción</t>
  </si>
  <si>
    <t>Seleccione Si o No para cada respuesta y traslade la zona de riesgo resultante a la hoja Matriz de Riesgos</t>
  </si>
  <si>
    <t>Nivel de Impacto</t>
  </si>
  <si>
    <t>5. Casi seguro</t>
  </si>
  <si>
    <t>4. Probable</t>
  </si>
  <si>
    <t>3. Posible</t>
  </si>
  <si>
    <t>2. Improbable</t>
  </si>
  <si>
    <t>1. Rara Vez</t>
  </si>
  <si>
    <t>1. Insignificante</t>
  </si>
  <si>
    <t>2. Menor</t>
  </si>
  <si>
    <t>3. Moderado</t>
  </si>
  <si>
    <t>4. Mayor</t>
  </si>
  <si>
    <t>5. Catastrófico</t>
  </si>
  <si>
    <t>Probabilidad de Ocurrencia</t>
  </si>
  <si>
    <t>Impacto</t>
  </si>
  <si>
    <t>MAPA DE CALOR</t>
  </si>
  <si>
    <t>Adaptado de Instituto de Auditores internos, COSO ERM. 2017</t>
  </si>
  <si>
    <r>
      <t>Económicos:</t>
    </r>
    <r>
      <rPr>
        <sz val="11"/>
        <color rgb="FF000000"/>
        <rFont val="Calibri"/>
        <family val="2"/>
        <scheme val="minor"/>
      </rPr>
      <t xml:space="preserve"> Reducción o estancamiento presupuestal, aumento del presupuesto por prioridades del gobierno, desfinanciación estatal, liquidez, desempleo, competencia con mercados externos, aplazamientos o recortes presupuestales, fluctuación de la tasa de cambio, fluctuación de la demanda.</t>
    </r>
  </si>
  <si>
    <r>
      <t>Políticos:</t>
    </r>
    <r>
      <rPr>
        <sz val="11"/>
        <color rgb="FF000000"/>
        <rFont val="Calibri"/>
        <family val="2"/>
        <scheme val="minor"/>
      </rPr>
      <t xml:space="preserve"> Implementación del Acuerdo de Paz, respaldo y reconocimiento de Colombia a nivel internacional, apoyo del Estado a la política rural, cambios en la agenda y coyuntura del país, reestructuración del sector, lineamientos del Ministerio de Agricultura y Desarrollo Rural, corrupción a nivel nacional, elecciones del Congreso y entes territoriales, desconocimiento de la entidad por parte del sector y del gobierno, cambios en la política pública intereses políticos.</t>
    </r>
  </si>
  <si>
    <r>
      <t>Sociales:</t>
    </r>
    <r>
      <rPr>
        <sz val="11"/>
        <color rgb="FF000000"/>
        <rFont val="Calibri"/>
        <family val="2"/>
        <scheme val="minor"/>
      </rPr>
      <t xml:space="preserve"> Situación de orden público, ubicación de las instalaciones físicas de la Agencia, situaciones de violencia o conflictos en el territorio, acceso a los territorios a cofinanciar, participación de las comunidades, asociaciones y entes territoriales, responsabilidad social gubernamental.</t>
    </r>
  </si>
  <si>
    <r>
      <t>Medioambientales:</t>
    </r>
    <r>
      <rPr>
        <sz val="11"/>
        <color rgb="FF000000"/>
        <rFont val="Calibri"/>
        <family val="2"/>
        <scheme val="minor"/>
      </rPr>
      <t xml:space="preserve"> Suscripción de acuerdos internacionales de cambio climático, modelo de desarrollo sostenible adoptado por el país, variaciones en el clima, manejo de emisiones y residuos en los proyectos integrales, catástrofes naturales, modificaciones del medio ambiente, efectos del cambio climático, disponibilidad y uso de las diferentes fuentes de energía. Normatividad ambiental.</t>
    </r>
  </si>
  <si>
    <r>
      <t>Comunicación externa:</t>
    </r>
    <r>
      <rPr>
        <sz val="11"/>
        <color rgb="FF000000"/>
        <rFont val="Calibri"/>
        <family val="2"/>
        <scheme val="minor"/>
      </rPr>
      <t xml:space="preserve"> Fallas en los canales de atención al ciudadano, malas condiciones de la prestación del servicio al ciudadano, mala imagen de la Agencia, falta de coordinación comunicativa, desconocimiento de los actores interesados.</t>
    </r>
  </si>
  <si>
    <r>
      <t>Legal:</t>
    </r>
    <r>
      <rPr>
        <sz val="11"/>
        <color rgb="FF000000"/>
        <rFont val="Calibri"/>
        <family val="2"/>
        <scheme val="minor"/>
      </rPr>
      <t xml:space="preserve"> Cambios normativos aplicables a la entidad y a los procesos.</t>
    </r>
  </si>
  <si>
    <r>
      <t>Financieros:</t>
    </r>
    <r>
      <rPr>
        <sz val="11"/>
        <color rgb="FF000000"/>
        <rFont val="Calibri"/>
        <family val="2"/>
        <scheme val="minor"/>
      </rPr>
      <t xml:space="preserve"> Distribución ineficiente del presupuesto, demoras en la ejecución de los recursos, demoras en los tramites presupuestales, bajo presupuesto del rubro de funcionamiento que afecte el desarrollo de los proyectos, mala ejecución del presupuesto asignado, dificultades para la definición de proyectos.</t>
    </r>
  </si>
  <si>
    <r>
      <t>Personal:</t>
    </r>
    <r>
      <rPr>
        <sz val="11"/>
        <color rgb="FF000000"/>
        <rFont val="Calibri"/>
        <family val="2"/>
        <scheme val="minor"/>
      </rPr>
      <t xml:space="preserve"> Falta de motivación y compromiso de los servidores públicos, falta de capacidades del personal para el desarrollo de las funciones de la Agencia, falta de experiencia, falta de incentivos para el personal, no ascenso en la carrera administrativa, falta de personal, falta de capacitación, alta rotación del personal, resistencia al cambio.</t>
    </r>
  </si>
  <si>
    <r>
      <t>Procesos:</t>
    </r>
    <r>
      <rPr>
        <sz val="11"/>
        <color rgb="FF000000"/>
        <rFont val="Calibri"/>
        <family val="2"/>
        <scheme val="minor"/>
      </rPr>
      <t xml:space="preserve"> Desarticulación y desconocimiento de los procesos, falta de políticas para la ejecución de los procesos, definición insuficiente de los productos y servicios de la Agencia, desactualización de los documentos.</t>
    </r>
  </si>
  <si>
    <r>
      <t>Tecnología:</t>
    </r>
    <r>
      <rPr>
        <sz val="11"/>
        <color rgb="FF000000"/>
        <rFont val="Calibri"/>
        <family val="2"/>
        <scheme val="minor"/>
      </rPr>
      <t xml:space="preserve"> Falta de sistemas de información, fallas en los sistemas de información, falta de coordinación para establecer las necesidades tecnológicas.</t>
    </r>
  </si>
  <si>
    <r>
      <t>Estratégicos:</t>
    </r>
    <r>
      <rPr>
        <sz val="11"/>
        <color rgb="FF000000"/>
        <rFont val="Calibri"/>
        <family val="2"/>
        <scheme val="minor"/>
      </rPr>
      <t xml:space="preserve"> Desconocimiento de los lineamientos y políticas del sector por parte de los servidores, estructura organizacional no acorde con nuevos procesos, baja articulación entre las áreas, falta de lineamientos por parte del Ministerio de Agricultura y Desarrollo Rural, demoras en la Planeación, falta de claridad de las metas institucionales y sectoriales, falta de presencia institucional en los territorios, </t>
    </r>
  </si>
  <si>
    <r>
      <t>Comunicación interna:</t>
    </r>
    <r>
      <rPr>
        <sz val="11"/>
        <color rgb="FF000000"/>
        <rFont val="Calibri"/>
        <family val="2"/>
        <scheme val="minor"/>
      </rPr>
      <t xml:space="preserve"> Baja efectividad de los canales de comunicación interna, falta de registros y controles</t>
    </r>
  </si>
  <si>
    <t>CONTEXTO DEL PROCESO</t>
  </si>
  <si>
    <t>CONTEXTO EXTERNO</t>
  </si>
  <si>
    <t>CONTEXTO INTERNO</t>
  </si>
  <si>
    <t>Diseño del proceso: claridad en la descripción del alcance y objetivo del proceso</t>
  </si>
  <si>
    <t>Interacciones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</si>
  <si>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</si>
  <si>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</si>
  <si>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Responsables del proceso: grado de autoridad y responsabilidad de los funcionarios frente al proceso.</t>
  </si>
  <si>
    <t>Comunicación entre los procesos: efectividad en los flujos de información determinados en la interacción de los procesos.</t>
  </si>
  <si>
    <t>Activos de seguridad digital del proceso: información, aplicaciones, hardware entre otros, que se deben proteger para garantizar el funcionamiento interno de cada proceso, como de cara al ciudadano. Ver conceptos básicos</t>
  </si>
  <si>
    <t>Tipo de Factores</t>
  </si>
  <si>
    <t>Factores identificados</t>
  </si>
  <si>
    <r>
      <t>Tecnológicos:</t>
    </r>
    <r>
      <rPr>
        <sz val="11"/>
        <color rgb="FF000000"/>
        <rFont val="Calibri"/>
        <family val="2"/>
        <scheme val="minor"/>
      </rPr>
      <t xml:space="preserve"> Acceso a sistemas de información externos, lineamientos de gobierno digital, integridad de datos, disponibilidad de datos y sistemas, avances tecnológicos, interoperabilidad de los sistemas, fallas en la infraestructura tecnológica, vulnerabilidades en hardware y en el software.</t>
    </r>
  </si>
  <si>
    <t>PROCESO</t>
  </si>
  <si>
    <t>UTT-Vicepresidencia de Integración Productiva</t>
  </si>
  <si>
    <t>Trimestralmente</t>
  </si>
  <si>
    <t>Coordinación y establecimiento de cronograma de visitas entre la organización beneficiaria, la ADR y ejecutores.</t>
  </si>
  <si>
    <t>Formato Acta de visita</t>
  </si>
  <si>
    <t>UTT</t>
  </si>
  <si>
    <t>Falta de motivación y compromiso de los servidores públicos.
Falta de capacidades del personal para el desarrollo de las funciones de la Agencia.</t>
  </si>
  <si>
    <t xml:space="preserve">
UTT- Vicepresidencia de Integración Productiva</t>
  </si>
  <si>
    <t>Demoras en la Planeación.
Baja efectividad de los canales de comunicación interna.</t>
  </si>
  <si>
    <t>Garantizar el desarrollo a tiempo del proyecto, según el cronograma de actividades inicial establecido conjuntamente con la comunidad.</t>
  </si>
  <si>
    <t>Seguimiento para el cumplimiento del cronograma de actividades</t>
  </si>
  <si>
    <t xml:space="preserve">Verificar y generar acciones de mejora, respecto a los puntos de control definidos en los cronogramas de actividades, en los Comités de Técnicos Gestión </t>
  </si>
  <si>
    <t>Uso indebido de los espacios participativos, para fines políticos y otros.</t>
  </si>
  <si>
    <t>Realizar la programación de los espacios participativos, evitando que coincidan con agenda electoral.</t>
  </si>
  <si>
    <t>Funcionario líder del Plan en la UTT.</t>
  </si>
  <si>
    <t>Trimestral</t>
  </si>
  <si>
    <t>Validar con los actores en territorio los cronogramas para la realización de los espacios participativos, evitando cruces de agenda política o alteración del orden público.</t>
  </si>
  <si>
    <t>Comunicaciones internas  y externas.</t>
  </si>
  <si>
    <t>No se autoriza el desarrollo de la actividad, hasta cuando no se verifiquen que las condiciones son óptimas para el desarrollo de la misma.</t>
  </si>
  <si>
    <t>Convocatoria cerrada.</t>
  </si>
  <si>
    <t>Invitaciones específicas a cada actor.
Listado de asistencia diligenciado.</t>
  </si>
  <si>
    <t>Líder Unidad del Plan en cada UTT.</t>
  </si>
  <si>
    <t>Verificación efectiva de los actores que asisten a los espacios participativos.</t>
  </si>
  <si>
    <t>Orden público</t>
  </si>
  <si>
    <t>Limitación de libre participación de los actores.</t>
  </si>
  <si>
    <t>Definir los lugares de reunión en zonas de acceso seguro para los participantes y los funcionarios.</t>
  </si>
  <si>
    <t>Validar con los actores en territorio la opciones de lugares de reunión, para la realización de los espacios participativos, garantizando el logro de los objetivos.</t>
  </si>
  <si>
    <t>Certificación emitida por el Ente Territorial, garantizando la seguridad en el sitio del evento.</t>
  </si>
  <si>
    <t>Talleres efectivamente realizados en las zonas definidas.</t>
  </si>
  <si>
    <t>En la realización de los espacios participativos</t>
  </si>
  <si>
    <t>Posibilidad de utilizar los espacios participativos para favorecer intereses económicos y políticos de un grupo específico.</t>
  </si>
  <si>
    <t>Se puede presentar el desvío del objetivo del espacio participativo y que no se logren los resultados esperados, generando falta de legitimidad del proceso, así como orientar las estrategias de los planes para favorecer grupos específicos.</t>
  </si>
  <si>
    <t>Cambios normativos aplicables a la entidad y a los procesos.</t>
  </si>
  <si>
    <t>Aplicación de normas derogadas o desconocimiento de la norma.</t>
  </si>
  <si>
    <t>Líder del proceso</t>
  </si>
  <si>
    <t>La actualización se realiza a través de la página Web y se verifica su publicación.
La socialización a través del correo electrónico.</t>
  </si>
  <si>
    <t>Se envían correos electrónicos socializando los cambios normativos.</t>
  </si>
  <si>
    <t>Correos electrónicos y página web.</t>
  </si>
  <si>
    <t>Profesional Oficina Asesoría Jurídica</t>
  </si>
  <si>
    <t>Mensualmente</t>
  </si>
  <si>
    <t>Publicación mensual</t>
  </si>
  <si>
    <t>Baja efectividad en los flujos de información determinados en la interacción de los procesos.</t>
  </si>
  <si>
    <t>Inoportuna interacción entre las áreas para el suministro de información.</t>
  </si>
  <si>
    <t>Interacción con las otras áreas, con el fin de articular la ejecución de los procesos.</t>
  </si>
  <si>
    <t>Revisar y validar la articulación de los procedimientos de las áreas involucradas en la ejecución de los mismos.</t>
  </si>
  <si>
    <t>Mesas de trabajo, actualización de procedimientos y formatos (en caso de ser necesario), y socialización de los mismos a través del correo electrónico.</t>
  </si>
  <si>
    <t xml:space="preserve">Envío memorando </t>
  </si>
  <si>
    <t>Listas de asistencia y/o actas.</t>
  </si>
  <si>
    <t>Procedimientos y formatos ajustados.</t>
  </si>
  <si>
    <t>Cantidad de procedimientos y formatos ajustados.</t>
  </si>
  <si>
    <t xml:space="preserve">Alterar el orden cronológico de los expedientes y la parte considerativa de los actos administrativos.
Presentación de desacatos y condenas en contra de la entidad.
</t>
  </si>
  <si>
    <t>Recibir o solicitar dádivas o beneficios, durante el desarrollo del proceso de Asesoría y Defensa Jurídica.</t>
  </si>
  <si>
    <t xml:space="preserve">Falta de motivación y compromiso de los servidores públicos.
</t>
  </si>
  <si>
    <r>
      <t>*Dadivas para favorecer a un proponente.
*</t>
    </r>
    <r>
      <rPr>
        <sz val="11"/>
        <rFont val="Calibri"/>
        <family val="2"/>
        <scheme val="minor"/>
      </rPr>
      <t>Fuga u ocultamiento</t>
    </r>
    <r>
      <rPr>
        <sz val="11"/>
        <color theme="1"/>
        <rFont val="Calibri"/>
        <family val="2"/>
        <scheme val="minor"/>
      </rPr>
      <t xml:space="preserve"> de información del proceso de contratación dirigida a favorecer un posible oferente.</t>
    </r>
  </si>
  <si>
    <t>Se puede presentar en cada una de las etapas de un proceso contractual (precontractual, contractual y post contractual).</t>
  </si>
  <si>
    <t>Mala imagen de la entidad.
Sanciones penales, disciplinarias, fiscales, a los servidores públicos.</t>
  </si>
  <si>
    <t>Verificar que la necesidad se encuentre contemplada en el Plan Anual de Adquisiciones, antes de iniciar el proceso contractual.</t>
  </si>
  <si>
    <t>Profesional Vicepresidencia de la Gestión Contractual</t>
  </si>
  <si>
    <t>Cada vez que requiera</t>
  </si>
  <si>
    <t>Reporte de la cantidad de procesos verificados en el Plan Anual de Adquisiciones</t>
  </si>
  <si>
    <t>Reporte de procesos que han sido verificados en el Plan Anual de Adquisiciones</t>
  </si>
  <si>
    <t>Profesional de la VGC</t>
  </si>
  <si>
    <t>Mensual</t>
  </si>
  <si>
    <t>Número de procesos radicados en la VGC/Número de procesos validados en el Plan Anual Adquisiciones</t>
  </si>
  <si>
    <t>Debilidades en la Planeación.</t>
  </si>
  <si>
    <t>*Elaboración de estudios de mercado y del sector que no correspondan a la realidad, inflando precios, imponiendo requisitos habilitantes no ajustados.
*Arficialidad de los precios por parte del oferente, para ser adjudicatario del proceso de contratación.
*Inconsistencia en la información contenida en el pliego de condiciones.</t>
  </si>
  <si>
    <t>Reporte de estado actual del proceso contractual</t>
  </si>
  <si>
    <t>Grado de autoridad y responsabilidad de los funcionarios frente al proceso.</t>
  </si>
  <si>
    <t>*Confabulación del comité evaluador para favorecer a un proponente
*Evaluaciones deficientes o subjetivas.
*Conspiración por parte de los oferentes para adjudicarse el proceso de contratación.</t>
  </si>
  <si>
    <t>Actas de sesión del comité de contratación</t>
  </si>
  <si>
    <t>Número de sesiones del comité de contratación / Numero de actas del comité</t>
  </si>
  <si>
    <t>Registro en el aplicativo SUIFP</t>
  </si>
  <si>
    <t>Lista de asistencia</t>
  </si>
  <si>
    <t>Formulador y Gerente del Proyecto</t>
  </si>
  <si>
    <t>Cambios en la agenda Agropecuaria Nacional
Elección de los entes territoriales</t>
  </si>
  <si>
    <t>Favorecimiento a terceros dando o recibiendo dádivas, así como beneficios para la adjudicación de procesos de contratación.</t>
  </si>
  <si>
    <t>Control a la formulación técnica por parte del profesional y jefe de la oficina de Planeación</t>
  </si>
  <si>
    <t>El aplicativo SUIFP solo deja cargar los productos del proyecto que estén previamente cargados en el catálogo MGA</t>
  </si>
  <si>
    <t>Jefe de la oficina de Planeación</t>
  </si>
  <si>
    <t xml:space="preserve">Distribución inadecuada de los recursos frente a las necesidades de la población objetivo. Vulneración de derechos de la población objetivo
Mala imagen institucional
Demandas, sanciones
Incumplimiento de las metas estratégicas de la Agencia.
</t>
  </si>
  <si>
    <t>Durante la formulación del proyecto y durante las actualizaciones del mismo</t>
  </si>
  <si>
    <t>Dificultades para la definición de proyectos.</t>
  </si>
  <si>
    <t>Definición insuficiente de los productos y servicios de la agencia</t>
  </si>
  <si>
    <t>Falta de políticas para la ejecución de los procesos.</t>
  </si>
  <si>
    <t xml:space="preserve">Reprocesos en la estructuración e implementación de los proyectos.
Afectación de la imagen institucional.
Aprobación de proyectos sin los parámetros establecidos por la Agencia.
</t>
  </si>
  <si>
    <t>Presidencia ADR/Consejo Directivo</t>
  </si>
  <si>
    <t>Anual</t>
  </si>
  <si>
    <t>Parámetros definidos para evitar alteraciones y reprocesos en la estructuración del proyecto.</t>
  </si>
  <si>
    <t>Establecimiento de criterios de priorización por parte del Consejo Directivo</t>
  </si>
  <si>
    <t>Orientación del proceso de estructuración a través de lineamientos de política sectoriales</t>
  </si>
  <si>
    <t>Acuerdo Consejo Directivo/ Resolución Presidencia ADR</t>
  </si>
  <si>
    <t>Vicepresidente de Integración Productiva</t>
  </si>
  <si>
    <t>Julio de 2019</t>
  </si>
  <si>
    <t>Propuestas presentadas al Comité / Actas aprobadas</t>
  </si>
  <si>
    <t>Realizar transferencia de conocimiento del nuevo procedimiento a todo el equipo de la VIP, de las UTT y de la Agencia en general.</t>
  </si>
  <si>
    <t>Semestral</t>
  </si>
  <si>
    <t>Fortalecimiento de las capacidades de todo el personal de la Agencia, para evitar errores en la formulación de proyectos por  desconocimiento y omisión del proceso.</t>
  </si>
  <si>
    <t>Plan de transferencia.
Listado de asistencia.
Actas</t>
  </si>
  <si>
    <t>Actividades  realizadas / Actividades programadas</t>
  </si>
  <si>
    <t>Estructurar proyectos sin el cumplimiento de requisitos establecidos en los marcos normativos de la Agencia</t>
  </si>
  <si>
    <t xml:space="preserve">
Directores UTT</t>
  </si>
  <si>
    <t xml:space="preserve">Evitar acciones de intermediarios y cobros ilegales por la estructuración de proyectos. </t>
  </si>
  <si>
    <t>Piezas de comunicación.</t>
  </si>
  <si>
    <t>Diciembre de 2019</t>
  </si>
  <si>
    <t>Cantidad de piezas de comunicación publicadas / piezas de comunicación programadas</t>
  </si>
  <si>
    <t>Identificar y atender las irregularidades presentadas en el proceso de Estructuración</t>
  </si>
  <si>
    <t>Cantidad de PQRSD tramitadas / Cantidad de PQRSD recepcionadas</t>
  </si>
  <si>
    <t>Fortalecimiento de mecanismos y herramientas de verificación de requisitos habilitantes de carácter técnico, jurídico, ambiental y financiero durante el proceso de estructuración</t>
  </si>
  <si>
    <t>Vicepresidente de Integración Productiva-UTT</t>
  </si>
  <si>
    <t>Evitar la aprobación de proyectos sin el cumplimiento de los requisitos.</t>
  </si>
  <si>
    <t>Aplicación del procedimiento y sus respectivos controles-Certificado de verificación de requisitos previos para el acceso a la cofinanciación y control fase de alistamiento</t>
  </si>
  <si>
    <t xml:space="preserve">Subsanaciones del proyecto de acuerdo con los criterios de evaluación definidos por la Agencia. </t>
  </si>
  <si>
    <t>Visto bueno y concepto del responsable de cada uno de los componentes del proyecto.</t>
  </si>
  <si>
    <t>Reporte del estado actual del proyecto.</t>
  </si>
  <si>
    <t>cantidad de proyectos estructurados  / Cantidad de perfiles  proyectos aprobados</t>
  </si>
  <si>
    <t>Asignación presupuestal insuficiente.</t>
  </si>
  <si>
    <t>Remuneración no acorde con el perfil del funcionario y/o contratista.</t>
  </si>
  <si>
    <t>Durante la ejecución de cada uno de los trabajos del proceso de evaluación independiente.</t>
  </si>
  <si>
    <t>• Pérdida de credibilidad y reputación institucional y de la Oficina de Control Interno.
• Resultados de los trabajos de auditoría interna no acordes a la realidad.
• Exposición a sanciones e/o investigaciones disciplinarias, penales, fiscales.</t>
  </si>
  <si>
    <t>Recurso humano adscrito a la Oficina de Control Interno de la Agencia de Desarrollo Rural (ADR) que oculte, distorsione o tergiverse, situaciones observadas en desarrollo de los diferentes trabajos ejecutados por esta dependencia para favorecer a un tercero.</t>
  </si>
  <si>
    <t>Que el recurso humano adscrito a la Oficina de Control Interno de la Agencia de Desarrollo Rural (ADR) oculte, distorsione o tergiverse, situaciones observadas en desarrollo de los diferentes trabajos ejecutados por esta dependencia, debido a conflictos de interés y/o situaciones en las que solicite y/o reciba favores, regalos, dádivas o dinero.</t>
  </si>
  <si>
    <t>La remuneración asignada a los funcionarios y contratistas de la Oficina de Control Interno se ajusta a los perfiles establecidos en la normatividad vigente al interior de la Entidad.</t>
  </si>
  <si>
    <t>Cada vez que se lleva a cabo la vinculación de un funcionario o contratista, se ejecuta la verificación de los requisitos.</t>
  </si>
  <si>
    <t>Asegurar el cumplimiento de los perfiles, de acuerdo con las escalas de remuneración establecidas.</t>
  </si>
  <si>
    <t>Mediante verificación de documentos por parte de la Secretaría General o del Jefe de la Oficina de Control Interno, según aplique.</t>
  </si>
  <si>
    <t>No se tienen establecidos mecanismos para el manejo de la desviación.</t>
  </si>
  <si>
    <t>Tabla de Análisis de Idoneidad y Experiencia firmado por el Jefe de Dependencia - Formato de Verificación firmado por el personal delegado por la Secretaría General.</t>
  </si>
  <si>
    <r>
      <t xml:space="preserve">El líder del proceso "Evaluación Independiente" solicitará formalmente al Jefe de la Oficina de Planeación, que en su rol legítimo de líder y asesor del proceso de administración de riesgos, se asegure de que los procesos "Gestión del Talento Humano" y "Gestión Contractual" establezcan mecanismos para el manejo de las desviaciones, en relación con los controles: </t>
    </r>
    <r>
      <rPr>
        <i/>
        <sz val="11"/>
        <color theme="1"/>
        <rFont val="Calibri"/>
        <family val="2"/>
        <scheme val="minor"/>
      </rPr>
      <t>"Tabla de Análisis de Idoneidad y Experiencia firmado por el Jefe de Dependencia - Formato de Verificación firmado por el personal delegado por la Secretaría General."</t>
    </r>
  </si>
  <si>
    <t xml:space="preserve">Memorando de solicitud emitido por el Jefe de la Oficina de Control Interno </t>
  </si>
  <si>
    <t>Jefe de Oficina de Control Interno</t>
  </si>
  <si>
    <r>
      <rPr>
        <b/>
        <sz val="11"/>
        <color theme="1"/>
        <rFont val="Calibri"/>
        <family val="2"/>
        <scheme val="minor"/>
      </rPr>
      <t xml:space="preserve">EFICACIA: </t>
    </r>
    <r>
      <rPr>
        <sz val="11"/>
        <color theme="1"/>
        <rFont val="Calibri"/>
        <family val="2"/>
        <scheme val="minor"/>
      </rPr>
      <t xml:space="preserve">
(Cantidad de solicitudes emitidas por la Oficina de Control Interno 
/ 1) x 100
</t>
    </r>
    <r>
      <rPr>
        <b/>
        <sz val="11"/>
        <color theme="1"/>
        <rFont val="Calibri"/>
        <family val="2"/>
        <scheme val="minor"/>
      </rPr>
      <t xml:space="preserve">EFECTIVIDAD: 
</t>
    </r>
    <r>
      <rPr>
        <sz val="11"/>
        <color theme="1"/>
        <rFont val="Calibri"/>
        <family val="2"/>
        <scheme val="minor"/>
      </rPr>
      <t>(Cantidad de controles a los cuales se les establecen mecanismos para el manejo de las desviaciones
/ 2) x 100</t>
    </r>
  </si>
  <si>
    <t>Ausencia de principios y/o valores éticos en el personal.</t>
  </si>
  <si>
    <t>Personal altamente proclive a la comisión de actos de corrupción para beneficio propio o de terceros.</t>
  </si>
  <si>
    <t>La existencia de un código de ética de la actividad de auditoría interna (aprobado por el Comité de Coordinación de Control Interno el 18 de junio de 2018), a través del cual el personal adscrito a la Oficina de Control Interno suscribe un acta de cumplimiento, un acuerdo de confidencialidad y una declaración de conflicto de intereses.</t>
  </si>
  <si>
    <t>Jefe de la Oficina de Control Interno</t>
  </si>
  <si>
    <t>Requerir el cumplimiento de los principios éticos y reglas de conducta establecidas en el Código de Ética de la Actividad de Auditoría Interna.</t>
  </si>
  <si>
    <t>Mediante la suscripción anual de actas y/o acuerdos.</t>
  </si>
  <si>
    <t>El artículo 7° del Código de Ética, contempla sanciones en caso de incumplimiento, asociadas al Reglamento Interno de Trabajo y/o Código Disciplinario Único.</t>
  </si>
  <si>
    <t>Actas y/o Acuerdos suscritos anualmente por el personal adscrito a la Oficina de Control Interno.</t>
  </si>
  <si>
    <t>No Aplica. 
La calificación del control fue de 100.</t>
  </si>
  <si>
    <t>No Aplica</t>
  </si>
  <si>
    <t>Secretaría General y Jefe de la Oficina de Control Interno</t>
  </si>
  <si>
    <t>Ética del personal de la ADR.</t>
  </si>
  <si>
    <t>Interés económicos o políticos del personal de la ADR</t>
  </si>
  <si>
    <t>Cada vez que se realizan acciones en territorio</t>
  </si>
  <si>
    <t>Mala imagen institucional
Sanciones disciplinarias y penales
Incumplimiento de las metas y objetivos institucionales</t>
  </si>
  <si>
    <t>Posibilidad de aprovechar los espacios de participación territorial para obtener beneficios económicos o políticos</t>
  </si>
  <si>
    <t xml:space="preserve">Durante las actividades con las asociaciones, los servidores públicos o contratistas de la ADR solicitan beneficios económicos por la prestación de los servicios de asociatividad o para tener acceso a otros tramites o servicios de la ADR o se trate de influir en la orientación política de los participantes. </t>
  </si>
  <si>
    <t>Código de integridad de la ADR</t>
  </si>
  <si>
    <t>Vicepresidencia de proyectos</t>
  </si>
  <si>
    <t>No esta determinada</t>
  </si>
  <si>
    <t>Prevenir que el personal de la ADR aproveche los espacios de participación territorial para obtener beneficios económicos o políticos</t>
  </si>
  <si>
    <t>Talento Humano realiza la divulgación a nivel institucional</t>
  </si>
  <si>
    <t>No esta determinado</t>
  </si>
  <si>
    <t>No hay evidencia</t>
  </si>
  <si>
    <t>Grabación en audio y video de los eventos a través del Operador Logístico</t>
  </si>
  <si>
    <t>Grabaciones de los eventos</t>
  </si>
  <si>
    <t>Dirección de Participación y Asociatividad</t>
  </si>
  <si>
    <t xml:space="preserve">Porcentaje de cumplimiento de las acciones propuestas.
No. de organizaciones que presentan quejas/ No. de organizaciones fortalecidas
</t>
  </si>
  <si>
    <t>Falta de registros y controles</t>
  </si>
  <si>
    <t>No se guardan registros de los espacios de participación</t>
  </si>
  <si>
    <t>Actas y registros fotográficos</t>
  </si>
  <si>
    <t>Cada uno de los profesionales de la Dirección de Asociatividad, UTT y los terceros que operan en nombre de la ADR.</t>
  </si>
  <si>
    <t>En cada acción de fomento y fortalecimiento realizada</t>
  </si>
  <si>
    <t>Detectar irregularidades dentro de las acciones de fomento y fortalecimiento.</t>
  </si>
  <si>
    <t>Se toman fotografías de las acciones de fomento y fortalecimiento y se elabora el acta que es firmada por el representante legal, los contratistas o terceros que realizan la acción y los funcionarios de la ADR de la Dirección de Asociatividad y la UTT.</t>
  </si>
  <si>
    <t>Actas y fotografías en las carpetas</t>
  </si>
  <si>
    <t>Listas de asistencia separadas entre organizadores-participantes y asistentes por evento</t>
  </si>
  <si>
    <t>Listas de asistencia</t>
  </si>
  <si>
    <t>Bajo nivel de escolaridad de los beneficiarios y desconocimiento de los servicios y procedimientos de la ADR.</t>
  </si>
  <si>
    <t>Baja divulgación de los servicios y procedimientos de la ADR.</t>
  </si>
  <si>
    <t>Explicación a la asociación de la oferta institucional y las condiciones de  las acciones de fomento y fortalecimiento.</t>
  </si>
  <si>
    <t>Se hace en la socialización de cada proyecto que es cofinanciado</t>
  </si>
  <si>
    <t>Para informar las condiciones de fortalecimiento asociativo y las instancias a las que se debe acudir si se presenta una desviación.</t>
  </si>
  <si>
    <t>Informar a los beneficiarios sobre las condiciones de prestación de los servicios de la ADR</t>
  </si>
  <si>
    <t xml:space="preserve">Se reprograma la acción de socialización </t>
  </si>
  <si>
    <t>Intereses económicos y/o políticos de los funcionarios</t>
  </si>
  <si>
    <t>Con la entrega de cada PIDAR a la Dirección de Asociatividad para iniciar acciones de fortalecimiento y fomento.</t>
  </si>
  <si>
    <t>Mala imagen institucional
Sanciones disciplinarias y penales</t>
  </si>
  <si>
    <t>Estrategia para la priorización del fomento y fortalecimiento de la asociatividad para las asociaciones beneficiarias de cofinanciación de PIDAR de la Agencia</t>
  </si>
  <si>
    <t>Nueva versión del procedimiento y evidencia de su divulgación</t>
  </si>
  <si>
    <t>Desactualización de los documentos.</t>
  </si>
  <si>
    <t>Falta de criterios de priorización de las asociaciones</t>
  </si>
  <si>
    <t>Se programan acciones de fortalecimiento de la asociatividad en orden de llegada de las resoluciones de cofinanciación en la base de datos</t>
  </si>
  <si>
    <t>Dirección de Asociatividad</t>
  </si>
  <si>
    <t>cada vez que llegan las resoluciones de cofinanciación</t>
  </si>
  <si>
    <t>Prestar el servicio de fortalecimiento en orden en forma ordenada a todas las asociaciones beneficiarias.</t>
  </si>
  <si>
    <t>La Dirección de calificación  informa a una persona designada de la Dirección de Asociatividad que resoluciones han sido firmadas y las envía los profesionales del grupo que cada uno tiene unos departamentos asignados para que se programen las acciones de fortalecimiento de la Asociatividad.</t>
  </si>
  <si>
    <t>Base de datos de la Dirección de Asociatividad, actas</t>
  </si>
  <si>
    <t>Control de Gestión y Calidad posterior a la labor de fortalecimiento realizada (incluyendo validaciones telefónicas, encuestas de satisfacción, entre otros)</t>
  </si>
  <si>
    <t>Ética e integridad del personal de la ADR</t>
  </si>
  <si>
    <t xml:space="preserve">Presiones indebidas tanto internas como externas </t>
  </si>
  <si>
    <t>Durante la evaluación y calificación de los proyectos</t>
  </si>
  <si>
    <t xml:space="preserve">
Mala imagen institucional
Perdida de recurso públicos
Bajo desarrollo rural
Sanciones disciplinarias, fiscales y penales</t>
  </si>
  <si>
    <t>Calificación y evaluación de proyectos no ajustados a  los criterios definidos para favorecimiento con recursos públicos a un tercero o beneficio propio.</t>
  </si>
  <si>
    <t>La calificación y evaluación de proyectos en el banco de proyectos</t>
  </si>
  <si>
    <t xml:space="preserve">profesionales de la Dirección de Calificación </t>
  </si>
  <si>
    <t>cada vez que se evalúa un proyecto</t>
  </si>
  <si>
    <t>Evitar las alteraciones en las evaluaciones sin lo contemplado en el procedimiento</t>
  </si>
  <si>
    <r>
      <t>En el banco de proyectos, en el modulo de evaluación</t>
    </r>
    <r>
      <rPr>
        <sz val="11"/>
        <color rgb="FFFF0000"/>
        <rFont val="Calibri"/>
        <family val="2"/>
        <scheme val="minor"/>
      </rPr>
      <t>,</t>
    </r>
    <r>
      <rPr>
        <sz val="11"/>
        <color theme="1"/>
        <rFont val="Calibri"/>
        <family val="2"/>
        <scheme val="minor"/>
      </rPr>
      <t xml:space="preserve"> el evalua</t>
    </r>
    <r>
      <rPr>
        <sz val="11"/>
        <color theme="1"/>
        <rFont val="Calibri"/>
        <family val="2"/>
        <scheme val="minor"/>
      </rPr>
      <t>dor diligencia  la valoración de cada uno de los criterios definidos en el procedimiento y luego, el rol de gestor de evaluación determina si se devuelve a subsanación o sigue a la calificación del proyecto de acuerdo al Reglamento y quedan guardados los datos de acceso y modificación de documentos en el aplicativo.</t>
    </r>
  </si>
  <si>
    <t>Cuando no se utiliza el banco de proyectos la calificación se realiza en formatos impresos</t>
  </si>
  <si>
    <t>Base de datos en el Banco de Proyectos</t>
  </si>
  <si>
    <t>Realizar un reporte periódico de los proyectos calificados y publicarlo en página web</t>
  </si>
  <si>
    <t>Modificación del procedimiento de calificación incluyendo actividad</t>
  </si>
  <si>
    <t>Dirección de Calificación y Financiación</t>
  </si>
  <si>
    <t>Cumplimiento de las acciones programadas (acciones realizadas/acciones programadas)</t>
  </si>
  <si>
    <t>Interese económicos o políticos del evaluador</t>
  </si>
  <si>
    <t>Está determinado en el procedimiento que no hay contacto directo con el proponente del proyecto sino con los estructuradores de la Agencia</t>
  </si>
  <si>
    <t xml:space="preserve">Evitar la interacción del evaluador con el proponente </t>
  </si>
  <si>
    <t>En caso de requerir información adicional para la evaluación, los profesionales de la Dirección solo la solicitaran a la VIP</t>
  </si>
  <si>
    <t>No esta determinada acción de desviación</t>
  </si>
  <si>
    <t>Solicitud de subsanación, comunicaciones no formales</t>
  </si>
  <si>
    <t>Ajustar el procedimiento para evitar contacto oficial con el proponente y evitar la entrega de datos de contacto del evaluador</t>
  </si>
  <si>
    <t>Nueva versión del procedimiento</t>
  </si>
  <si>
    <t>Pertinencia en los procedimientos que desarrollan los procesos.</t>
  </si>
  <si>
    <t>Falencia de los criterios de evaluación y calificación</t>
  </si>
  <si>
    <t>Definición de un equipo evaluador</t>
  </si>
  <si>
    <t>Responsable de las funciones de la Dirección de Calificación y Financiación</t>
  </si>
  <si>
    <t>Mayor empoderamiento de los profesionales para dar su concepto sobre los proyectos y evitar la subjetividad</t>
  </si>
  <si>
    <t>Una vez llega el proyecto al Banco de proyectos el líder del proceso, asigna en el sistema los profesionales de acuerdo a la línea productiva</t>
  </si>
  <si>
    <t>Base de datos en el Banco de Proyectos y formatos impresos</t>
  </si>
  <si>
    <t xml:space="preserve">Precisar y oficializar los criterios de calificación detallados de los  contenidos de los proyectos </t>
  </si>
  <si>
    <t>Documento oficializado</t>
  </si>
  <si>
    <t>Denuncias relacionadas con evaluación y calificación de los proyectos /semestralmente</t>
  </si>
  <si>
    <t>Debilidad de los sistemas de información</t>
  </si>
  <si>
    <t>Uso sistemático del aplicativo Banco de Proyectos con roles definidos</t>
  </si>
  <si>
    <t>Contar con registros de trazabilidad de las acciones de realizadas por la Dirección de Calificación y financiación</t>
  </si>
  <si>
    <t>Al evaluar cada proyecto esta el registro de las acciones realizadas por los diferentes roles dentro de la Dirección de Calificación y Evaluación y la herramienta no permite la modificación de los contenidos del proyecto por parte del evaluador</t>
  </si>
  <si>
    <t>Implementar al 100%  la calificación y evaluación de los proyectos en el banco de proyectos</t>
  </si>
  <si>
    <t xml:space="preserve">Totalidad de los proyectos recibidos para calificación en el banco de proyectos </t>
  </si>
  <si>
    <t>Ética de los servidores públicos</t>
  </si>
  <si>
    <t>Contacto directo con los beneficiarios del proyecto</t>
  </si>
  <si>
    <t>En la etapa de ejecución de cada proyecto</t>
  </si>
  <si>
    <t>Pérdida de los recursos
Mala imagen institucional
Sanciones disciplinarias, penales y fiscales.</t>
  </si>
  <si>
    <t>Posibilidad de recibir o solicitar cualquier dadiva o beneficio a nombre propio o de terceros con el fin de dar un reporte no ajustado a la realidad del PIDAR</t>
  </si>
  <si>
    <t>En las visitas de seguimiento y control realizadas en la etapa de implementación y ejecución del proyecto se solicite o acepte dadivas para dar un reporte positivo de los indicadores del proyecto, cuando no se están cumpliendo.</t>
  </si>
  <si>
    <t>No existe control</t>
  </si>
  <si>
    <t>No está determinado</t>
  </si>
  <si>
    <t>No establecida</t>
  </si>
  <si>
    <t>No establecido</t>
  </si>
  <si>
    <t>Control de Gestión y Calidad posterior a la labor de seguimiento realizada (incluyendo validaciones telefónicas, encuestas de satisfacción, entre otros)</t>
  </si>
  <si>
    <t>Dirección de Seguimiento y Control</t>
  </si>
  <si>
    <t>Publicidad de los resultados de la labor de seguimiento y control (con opción de realizar mesas técnicas de socialización de resultados)</t>
  </si>
  <si>
    <t>Intereses personales de los servidores públicos</t>
  </si>
  <si>
    <t>En la etapa de ejecución y de implementación de los proyectos</t>
  </si>
  <si>
    <t>Posibilidad de presiones indebidas internas o externas en el plan de seguimiento de los PIDAR para impedir la verificación del cumplimiento de los indicadores  y la permanencia de los activos de los proyectos.</t>
  </si>
  <si>
    <t>En el procedimiento están establecidas mínimo 2 visitas obligatorias para cada proyecto, de inicio y de cierre</t>
  </si>
  <si>
    <t>Cada vez que se cofinancia e inicia un proyecto</t>
  </si>
  <si>
    <t>Evitar que algún proyecto cofinanciado se quede sin seguimiento</t>
  </si>
  <si>
    <t>Una vez se informa a través de correo electrónico a la Dirección de Seguimiento y Control la cofinanciación de un proyecto se asigna el proyecto a un profesional, quien verifica la socialización  del proyecto por parte de la VIP y  programa la visita directamente con el representante legal de la asociación.</t>
  </si>
  <si>
    <t>Reprogramación de visitas de seguimiento y control</t>
  </si>
  <si>
    <t>Plan anual de visitas y formato de reprogramación de visitas</t>
  </si>
  <si>
    <t>Incluir en el procedimiento los criterios de análisis para programar visitas adicionales de Seguimiento y Control y periodicidad de análisis de  la necesidad de las mismas (visitas extraordinarias)</t>
  </si>
  <si>
    <t>Denuncias relacionadas con seguimiento y control de los proyectos /semestralmente</t>
  </si>
  <si>
    <t>Coordinación  autónoma entre la Dirección de Seguimiento y Control y los profesionales para decidir visitas adicionales a los proyectos</t>
  </si>
  <si>
    <t>Cuando se requiera durante la etapa de ejecución del proyecto</t>
  </si>
  <si>
    <t>Determinar la necesidad de visitas adicionales a las obligatorias</t>
  </si>
  <si>
    <t>Reuniones entre el profesional responsable de los proyectos con la Dirección de Seguimiento y Control.</t>
  </si>
  <si>
    <t>No se tiene determinada</t>
  </si>
  <si>
    <t>No se tienen documentos</t>
  </si>
  <si>
    <t>Posibilidad de recibir o solicitar dádivas o beneficios a nombre propio o de terceros para darle prioridad a las acciones de fomento o fortalecimiento a una asociación.</t>
  </si>
  <si>
    <t>Se programan las acciones de fomento o fortalecimiento sin responder a las metas institucionales para favorecer a las asociaciones que entregan dádivas o beneficios a los servidores o contratistas de la ADR.</t>
  </si>
  <si>
    <t>Ética del personal de la ADR</t>
  </si>
  <si>
    <t>Beneficio particular.
Tráfico de influencias.  Intereses económicos y políticos</t>
  </si>
  <si>
    <t>Durante la programación de cada intervención de adecuación de tierras</t>
  </si>
  <si>
    <t>Distribución inequitativa de los recursos en el territorio.
Ejecución de intervenciones en Adecuación de Tierras, sin cumplimiento de requisitos técnicos y legales.</t>
  </si>
  <si>
    <t>Posibilidad de priorizar las intervenciones de adecuación de tierras para favorecer intereses propios o de un tercero.</t>
  </si>
  <si>
    <t>Seleccionar intervenciones en estudios y diseños, construcción, rehabilitación, complementación, modernización, en beneficio de interés particulares.</t>
  </si>
  <si>
    <t>Aprobación del plan de acción</t>
  </si>
  <si>
    <t>Consejo directivo</t>
  </si>
  <si>
    <t>anual</t>
  </si>
  <si>
    <t>determinar los recursos y metas de adecuación de tierras para la vigencia</t>
  </si>
  <si>
    <t>Se presenta el valor total de inversión en adecuación de tierras y el numero de hectáreas a intervenir</t>
  </si>
  <si>
    <t>Acta del Consejo Directivo y acuerdo firmado</t>
  </si>
  <si>
    <t>Proceso ajustado</t>
  </si>
  <si>
    <t>Vicepresidente de Integración productiva</t>
  </si>
  <si>
    <t>Acciones cumplidas/ acciones programadas</t>
  </si>
  <si>
    <t>Falta de documentación</t>
  </si>
  <si>
    <t>Falta de criterios de priorización de las intervenciones en adecuación de tierras</t>
  </si>
  <si>
    <t>Urgencia de las necesidades de cada distrito</t>
  </si>
  <si>
    <t>No esta  asignado</t>
  </si>
  <si>
    <t>no esta definido</t>
  </si>
  <si>
    <t>Dirigir los recursos a las intervenciones en adecuación de tierras</t>
  </si>
  <si>
    <t>Informalmente se establece la priorización de las intervenciones en adecuación de tierras</t>
  </si>
  <si>
    <t>No esta en documento formal</t>
  </si>
  <si>
    <t>Definir criterios de priorización de intervenciones en adecuación de tierras</t>
  </si>
  <si>
    <t>Criterios de priorización de intervenciones en adecuación de tierras aprobados</t>
  </si>
  <si>
    <t>No. De PQRSD sobre  priorización por intervención en adecuación de tierras/No de intervenciones en adecuación de tierras</t>
  </si>
  <si>
    <t xml:space="preserve"> Intereses políticos.</t>
  </si>
  <si>
    <t>Ética del personal</t>
  </si>
  <si>
    <t xml:space="preserve">En el momento de emitir la información </t>
  </si>
  <si>
    <t>Utilizar los recursos de la entidad afectando el cumplimiento de objetivos 
Afectar la imagen institucional
Afectar el buen nombre de una persona
Desinformar a la ciudadanía</t>
  </si>
  <si>
    <t>Manipulación de la información para beneficio propio o de un tercero.</t>
  </si>
  <si>
    <t xml:space="preserve">Utilizar las diversas formas del lenguaje para suministrar la información y/o manipular esta  a publicar a través de los diferentes canales de divulgación utilizados por la Entidad, con el fin de favorecer o afectar la imagen institucional, de un funcionario o contratista. </t>
  </si>
  <si>
    <t>Socializaciones y campañas institucionales relacionadas con el código de ética</t>
  </si>
  <si>
    <t>Sensibilizar y promocionar el comportamiento íntegro del personal hacia la Entidad.</t>
  </si>
  <si>
    <t>Jornadas de sensibilización
Campaña de divulgación</t>
  </si>
  <si>
    <t xml:space="preserve">Cuando se identifican prácticas antiéticas, se inician procesos disciplinarios en caso de funcionarios o se reporta al supervisor en caso de contratistas. </t>
  </si>
  <si>
    <t>Registros de asistencia a las jornadas de socialización
La pieza de divulgación</t>
  </si>
  <si>
    <t xml:space="preserve">Diseñar campañas enfocadas a la ética del personal </t>
  </si>
  <si>
    <t>Secretaría General y Of. De Comunicaciones</t>
  </si>
  <si>
    <t>Marzo  a diciembre de 2019</t>
  </si>
  <si>
    <t>Relación con otros procesos en cuanto a insumos (información imprecisa)</t>
  </si>
  <si>
    <t>Debilidades en los controles respecto a la información de entrada y salida</t>
  </si>
  <si>
    <t>Procedimientos de comunicación interna y externa: Control sobre la información entregada al usuario</t>
  </si>
  <si>
    <t>Líder del  proceso gestión de las comunicaciones</t>
  </si>
  <si>
    <t>Permanente</t>
  </si>
  <si>
    <t>Verificar coherencia entre la información remitida y divulgada</t>
  </si>
  <si>
    <t xml:space="preserve">Correo electrónico </t>
  </si>
  <si>
    <t>Ajuste del procedimiento para fortalecer controles</t>
  </si>
  <si>
    <t>Of. De Comunicaciones</t>
  </si>
  <si>
    <t>Marzo a agosto de 2019</t>
  </si>
  <si>
    <t>SEGUIMIENTO Y CONTROL DE PROYECTOS INTEGRALES</t>
  </si>
  <si>
    <t>Definición insuficiente de los productos y servicios de la Agencia</t>
  </si>
  <si>
    <t>Dentro de la construcción, revisión y aprobación de la documentación de los procesos</t>
  </si>
  <si>
    <t>Se construyen los procesos y procedimientos con controles débiles que facilita la toma de decisiones para favorecer intereses de terceros</t>
  </si>
  <si>
    <t xml:space="preserve">Flujo de aprobación de documentos por parte de los miembros del Comité Institucional de Gestión y Desempeño </t>
  </si>
  <si>
    <t>miembros del Comité Institucional de Gestión y Desempeño</t>
  </si>
  <si>
    <t>Los documentos del sistema integrado de gestión son aprobados en ISOLUCIÓN  por los usuarios autorizados</t>
  </si>
  <si>
    <t>Listado Maestro de Documentos</t>
  </si>
  <si>
    <t>Desarticulación y desconocimiento de los procesos</t>
  </si>
  <si>
    <t>Desconocimiento de los líderes de los procesos en lineamientos sobre los temas del SIG</t>
  </si>
  <si>
    <t>No se tiene diseñado control</t>
  </si>
  <si>
    <t>Realizar talleres de capacitación dirigidos a los líderes de los procesos en temas del SIG</t>
  </si>
  <si>
    <t>Jefe Oficina de Planeación</t>
  </si>
  <si>
    <t>Intereses económicos</t>
  </si>
  <si>
    <t>ADMINISTRACIÓN DEL SISTEMA INTEGRADO DE GESTIÓN</t>
  </si>
  <si>
    <t>Ocultar o alterar la información dentro de  los  aplicativos que prestan servicio en la ADR,  en beneficio propio o de un tercero.</t>
  </si>
  <si>
    <t>Optimizar la planeación de los recursos para la vigencia. (Procedimiento Plan de Adquisiciones)</t>
  </si>
  <si>
    <t>Jefe de la OTI</t>
  </si>
  <si>
    <t>Anualmente cada proceso define y prioriza sus necesidades y remite la información a la Oficina de planeación para su inclusión en el PAA.</t>
  </si>
  <si>
    <t>Plan de adquisiciones
Reporte de indicadores</t>
  </si>
  <si>
    <t xml:space="preserve">Apoyar los proyectos de creación de sistemas de información en las etapas de diseño, desarrollo, implementación y mantenimiento. </t>
  </si>
  <si>
    <t>Jefe OTI
Profesionales de OTI</t>
  </si>
  <si>
    <t>Marzo a noviembre de 2019</t>
  </si>
  <si>
    <t xml:space="preserve">No. de proyectos apoyados/ No. de proyectos identificados. </t>
  </si>
  <si>
    <t>Profesional DBA OTI</t>
  </si>
  <si>
    <t>Por demanda</t>
  </si>
  <si>
    <t>Controlar la administración y el acceso a las bases de datos</t>
  </si>
  <si>
    <t>Solicitud realizada</t>
  </si>
  <si>
    <t>No contar con mano de obra calificada adecuados para administrar y monitorear los mecanismos de control.</t>
  </si>
  <si>
    <t>Precisar el perfil y los resultados del profesional en el rol DBA</t>
  </si>
  <si>
    <t>Manual de funciones Soportes de Hoja de Vida
Lista de chequeo
SIGEP</t>
  </si>
  <si>
    <t xml:space="preserve">Los procesos solicitantes remiten una lista de chequeo con la información técnica relacionada al sistema de información a adquirir para que sea evaluada por la OTI. </t>
  </si>
  <si>
    <t>Lista de chequeo Acta de sistemas de información</t>
  </si>
  <si>
    <t>Reducción del numero de incidentes de vulneración de la seguridad de las bases de datos.</t>
  </si>
  <si>
    <t xml:space="preserve">Posibilidad de recibir o solicitar cualquier dadiva o beneficio para favorecer bien sea a nombre propio o de terceros durante el proceso de estructuración de proyectos 
</t>
  </si>
  <si>
    <t>FOMENTO Y FORTALECIMIENTO DE LA ASOCIATIVIDAD</t>
  </si>
  <si>
    <t>Distribución ineficiente del presupuesto,.
Demoras en la ejecución de los recursos.</t>
  </si>
  <si>
    <t>Posibilidad de recibir o solicitar cualquier dadiva o beneficio a nombre propio o de terceros con el fin de obtener beneficios mediante los proyectos cofinanciados.</t>
  </si>
  <si>
    <t>Porcentaje de proyectos con visitas de seguimiento 
(numero de proyectos cofinanciados / numero de proyectos visitados)</t>
  </si>
  <si>
    <t>IMPLEMENTACIÓN DE PROYECTOS</t>
  </si>
  <si>
    <t xml:space="preserve">Falta de capacitación a los funcionarios de la sede central y Unidades Técnicas Territoriales. </t>
  </si>
  <si>
    <t>Deficiencias en la aplicación de los  procedimientos de correspondencia y archivo por parte de los funcionarios y contratistas de las dependencias de la Agencia</t>
  </si>
  <si>
    <t>El riesgo puede presentarse cuando la documentación se encuentra en etapa de trámite y gestión, archivo central y/o en la documentación recibida por parte del extinto INCODER y del Patrimonio Autónomo de Remanentes.</t>
  </si>
  <si>
    <t>Aplicación inadecuada de procedimientos del proceso de Gestión Documental por parte de las dependencias de la ADR.
No existe certeza ni control en tiempo real de la documentación radicada y producida en las UTT's.
Demora en la búsqueda de información para la atención de PQRSD.</t>
  </si>
  <si>
    <t>Alteración, pérdida o daño intencionado de la información producida o recibida por la entidad para favorecer a un tercero.</t>
  </si>
  <si>
    <t>Manipulación indebida de la información con un  propósito personal o a favor de un tercero.</t>
  </si>
  <si>
    <t>Aplicar los procedimientos documentados e informar a través de actividades de inducción y re-inducción.</t>
  </si>
  <si>
    <t>Gestor T1  Grado 9</t>
  </si>
  <si>
    <t>Suministrar información actualizada a las dependencias de las Agencia   pertinente para la ejecución de las actividades del proceso de Gestión Documental (Archivo y Correspondencia)</t>
  </si>
  <si>
    <t>Realizar exposición del proceso de Gestión Documental, sus procedimientos, instructivos y formatos de forma presencial de acuerdo a la programación de la Dirección de Talento Humano.</t>
  </si>
  <si>
    <t>Atender todas las solicitudes de las dependencias y a su vez identificar las áreas más recurrentes para brindar un soporte más específico de Gestión Documental, a través de capacitaciones personalizadas.</t>
  </si>
  <si>
    <t>* Procedimientos documentados de Organización de Archivo y Radicación de Comunicaciones Oficiales 
* Presentación de las capacitaciones
* Listas de asistencia de las Capacitaciones</t>
  </si>
  <si>
    <t>Realizar capacitaciones semestrales  sobre los procedimientos a UTT's y sede central en temas de Gestión Documental Archivo y Correspondencia</t>
  </si>
  <si>
    <t xml:space="preserve">Gestor T1 Grado 9
Gestión Documental </t>
  </si>
  <si>
    <t xml:space="preserve">Marzo a Diciembre </t>
  </si>
  <si>
    <t>N° Capacitaciones ejecutadas / N° de capacitaciones programadas</t>
  </si>
  <si>
    <t>Bajo asignación de presupuesto del rubro de funcionamiento lo que afectó el desarrollo del Sistema de Gestión Documental - Módulo de correspondencia aplicables a la radicación de comunicaciones oficiales a nivel nacional para estandarizar la herramienta tecnológica.</t>
  </si>
  <si>
    <t xml:space="preserve">No existe una herramienta tecnológica homogénea para la radicación y producción documental entre el nivel central (Sistema de Gestión Documental ORFEO) y las UTT's (Tablas de Radicación Manual). </t>
  </si>
  <si>
    <t xml:space="preserve">Aplicar el procedimiento de Radicación de Comunicaciones Oficiales  en lo referente al registro en las Tablas de Radicación de las Comunicaciones Oficiales en las  UTT's y en el Sistema de Gestión Documental ORFEO  en la  sede central, teniendo en cuenta las diferencias tecnológicas. </t>
  </si>
  <si>
    <t xml:space="preserve">Establecer las actividades para la radicación y distribución de las comunicaciones oficiales para toda la ADR. </t>
  </si>
  <si>
    <t>Indexar y digitalizar la información de las comunicaciones oficiales,  en las tablas de radicación  en el caso de las UTT's y en el Sistema de Gestión Documental Orfeo para sede central.</t>
  </si>
  <si>
    <t>Realizar seguimiento semanal del reporte del nivel central y de las UTT's, para detectar las inconsistencias en la ejecución de la radicación.</t>
  </si>
  <si>
    <t>* Tablas de Radicación en Excel de las UTT's
* Información digitalizada organizada y custodiada o guardada en los archivos de gestión en la Unidad de Correspondencia de la sede central y de las UTT's.</t>
  </si>
  <si>
    <t>Implementar el Sistema de Gestión Documental Orfeo en las trece (13) Unidades Técnicas Territoriales</t>
  </si>
  <si>
    <t xml:space="preserve">N° UTT's con Sistema de Gestión Documental Orfeo implementado / N° Total de UTT's
</t>
  </si>
  <si>
    <t>Reestructuración del sector en cuanto a la liquidación del extinto INCODER en el año 2015,  por lo cual se recibieron entregas parciales de información en estado natural del extinto INCODER y por parte del Patrimonio Autónomo de Remanentes.</t>
  </si>
  <si>
    <t>La recepción en estado natural de los archivos del extinto INCODER.</t>
  </si>
  <si>
    <t>Recibir y verificar los Inventarios en estado natural de la información recibida por parte del PAR INCODER.</t>
  </si>
  <si>
    <t>Evidenciar la entrega de la información recibida en estado natural por parte del PAR INCODER para contar con información confiable y de fácil recuperación y consulta.</t>
  </si>
  <si>
    <t>Recibir, verificar y formalizar la información recibida en estado natural por parte del PAR INCODER.</t>
  </si>
  <si>
    <t>Realizar las Observaciones las observaciones para hacer los ajustes necesarios sobre el Formato  Único de Inventario documental  y el acta de entrega de los archivos del INCODER en estado natural</t>
  </si>
  <si>
    <t xml:space="preserve">* Inventario Documental de archivos recibidos del extinto INCODER y del PAR INCODER
* Acta de entrega de Archivos del INCODER </t>
  </si>
  <si>
    <t>Organizar la información recibida acorde con los lineamientos técnicos normativos del AGN y la Ley General de Archivos, Ley 594 de 2000</t>
  </si>
  <si>
    <t>N° de Metros Lineales de Archivo organizados / N° de Metros Lineales de Archivo programados*
*Esta cantidad depende del presupuesto asignado para este fin.  
Número de denuncias por manejo indebido de la información en el proceso de Gestión Documental semestralmente.</t>
  </si>
  <si>
    <t>GESTIÓN DOCUMENTAL</t>
  </si>
  <si>
    <t>Relación precisa con otros procesos en cuanto a insumos</t>
  </si>
  <si>
    <t>Indebido trámite de la información privilegiada</t>
  </si>
  <si>
    <t>En el desarrollo del proceso de control disciplinario interno</t>
  </si>
  <si>
    <t>Vulneración de la reserva. Tipificación en delito y/o falta disciplinaria.</t>
  </si>
  <si>
    <t>Manejo inadecuado o manipulación de información proveniente o derivada de los procesos disciplinarios privilegiada en favor de terceros o propio.</t>
  </si>
  <si>
    <t>Manipulación de la información durante el proceso disciplinario para favorecer al interesado</t>
  </si>
  <si>
    <t>Aplicar el Procedimiento Ordinario y Procedimiento Verbal del proceso de Control Disciplinario Interno</t>
  </si>
  <si>
    <t>Analista T2 06</t>
  </si>
  <si>
    <t>Establecer los criterios para el desarrollo de los procesos disciplinarios y el manejo adecuado de su información</t>
  </si>
  <si>
    <t>Aplicar lo correspondiente a los criterios legales establecidos y los definidos en el procedimiento, una vez se inicia un proceso disciplinario</t>
  </si>
  <si>
    <t>Solicitar al área la remisión la información a la mayor brevedad y reserva posible, en caso de detectarse un indebido manejo de la información requerida para el desarrollo del proceso</t>
  </si>
  <si>
    <t>Expediente digital de cada proceso disciplinario en el Sistema de Gestión Documental</t>
  </si>
  <si>
    <t>Diseñar campaña de sensibilización y divulgación sobre ética y temas que incidan en el adecuado desarrollo de los procesos disciplinarios</t>
  </si>
  <si>
    <t>Profesional Control Interno Disciplinario</t>
  </si>
  <si>
    <t>Campaña ejecutada / campaña programada</t>
  </si>
  <si>
    <t>Corrupción a nivel nacional</t>
  </si>
  <si>
    <t>Ocultamiento de la información por parte de terceros, requerida en el desarrollo del proceso disciplinario</t>
  </si>
  <si>
    <t>Verificar complementariamente de información requerida</t>
  </si>
  <si>
    <t>Cuando se requiere</t>
  </si>
  <si>
    <t>Precisar la veracidad de la información suministrada</t>
  </si>
  <si>
    <t>Detectar inconsistencias en la inspección de la información que se remite por terceros</t>
  </si>
  <si>
    <t>Establecer los mecanismos para hacer verificación posterior</t>
  </si>
  <si>
    <t>Expedientes disciplinarios</t>
  </si>
  <si>
    <t>Capacitación ejecutada  / capacitación programada</t>
  </si>
  <si>
    <t>Falta de claridad respecto a las condiciones en la radicación de los documentos de los procesos de control interno disciplinario</t>
  </si>
  <si>
    <t>Falta de instrucción específica a las personas a cargo de la recepción de los documentos  de los procesos de control interno disciplinario</t>
  </si>
  <si>
    <t>Aplicar el Procedimiento de Radicación de Comunicaciones Oficiales del proceso de Gestión Documental</t>
  </si>
  <si>
    <t>Gestor T1 09 - Gestión Documental</t>
  </si>
  <si>
    <t>Aplicar los parámetros establecidos en el procedimiento para la recepción  y distribución de la correspondencia</t>
  </si>
  <si>
    <t>Realizar capacitaciones en la jornada de inducción y reinducción del personal de la Agencia y en el puesto de trabajo</t>
  </si>
  <si>
    <t>Realizar mesas de trabajo específicas con el personal que recibe la documentación del proceso de control disciplinario interno</t>
  </si>
  <si>
    <t>Listado de asistencia</t>
  </si>
  <si>
    <t>Realizar mesa de trabajo con el proceso de Gestión Documental relacionada con el adecuado manejo de la correspondencia de Control Interno Disciplinario</t>
  </si>
  <si>
    <t>Profesional de Gestión Documental - Control Interno Disciplinario</t>
  </si>
  <si>
    <t>Mesa de trabajo ejecutada
Número de procesos disciplinarios por semestre impulsados</t>
  </si>
  <si>
    <t>Inadecuada valoración de los elementos materiales probatorios obrantes en el expediente disciplinario</t>
  </si>
  <si>
    <t>Nulidad del fallo disciplinario 
No se toman decisiones de fondo y/o forma en los términos establecidos por la Ley.</t>
  </si>
  <si>
    <t>Violación del debido proceso en favor de terceros o propio</t>
  </si>
  <si>
    <t>Incumplimiento a la normatividad vigente y aplicable al proceso Disciplinario,  lo cual puede generar irregularidades del proceso y nulidades.</t>
  </si>
  <si>
    <t>Marco constitucional y legal aplicable</t>
  </si>
  <si>
    <t>Profesional de Control Interno Disciplinario</t>
  </si>
  <si>
    <t>Garantizar el debido proceso del disciplinado</t>
  </si>
  <si>
    <t>En el desarrollo del proceso disciplinario</t>
  </si>
  <si>
    <t>La presentación de los recursos de ley contra las decisiones proferidas dentro del proceso disciplinario</t>
  </si>
  <si>
    <t>Documentación que reposa en el expediente</t>
  </si>
  <si>
    <t>Realizar capacitación sobre el tema disciplinario</t>
  </si>
  <si>
    <t>Secretaría General - Talento Humano</t>
  </si>
  <si>
    <t>Marzo a diciembre de 2019</t>
  </si>
  <si>
    <t xml:space="preserve">Capacitación ejecutada / capacitación programada
</t>
  </si>
  <si>
    <t>Desconocimiento de la normatividad nacional e internacional aplicable en materia disciplinaria por parte de los abogados o el Operador Disciplinario a cargo</t>
  </si>
  <si>
    <t>Secretaria General</t>
  </si>
  <si>
    <t>Número de sentencias declaratorias de nulidad de los procesos disciplinarios adelantados por la entidad en el semestre</t>
  </si>
  <si>
    <t>EVALUACIÓN INDEPENDIENTE</t>
  </si>
  <si>
    <t>GESTIÓN DE TECNOLOGÍAS DE INFORMACIÓN</t>
  </si>
  <si>
    <t>GESTIÓN DE COMUNICACIONES</t>
  </si>
  <si>
    <t xml:space="preserve">No asignación oportuna de bienes a contratista y funcionarios </t>
  </si>
  <si>
    <t xml:space="preserve">A partir de la vinculación de los funcionarios o contratistas </t>
  </si>
  <si>
    <t>Afectación del cumplimiento de metas y objetivos de la dependencia.
Generar pérdida de recursos económicos.
Intervención de los órganos de control, de la Fiscalía, u otro ente.
Alteración de la base de datos de los inventarios de la Agencia.</t>
  </si>
  <si>
    <t xml:space="preserve">Apropiación de bienes de la agencia, para beneficio personal o para un tercero. </t>
  </si>
  <si>
    <t xml:space="preserve">Los bienes para uso exclusivo del funcionamiento de la Agencia, pueden terminar en manos de un funcionario para uso personal o de un tercero sin autorización. </t>
  </si>
  <si>
    <t>Definición de los Centros de costo</t>
  </si>
  <si>
    <t>Personal de inventario de bienes (Almacenista)</t>
  </si>
  <si>
    <t xml:space="preserve">Semestral </t>
  </si>
  <si>
    <t xml:space="preserve">Verificar la asignación fiscal de bienes </t>
  </si>
  <si>
    <t xml:space="preserve">Aplicativo Apoteosys </t>
  </si>
  <si>
    <t>Verificando el centro de costo si se encuentra inconsistencia de la información se notifica al encargado de la Dirección Administrativa y Financiera</t>
  </si>
  <si>
    <t>Informe mensual de bienes</t>
  </si>
  <si>
    <t>Realizar el balance semestral de bienes por centro de costo</t>
  </si>
  <si>
    <t>Profesional a cargo del balance semestral de bienes</t>
  </si>
  <si>
    <t>Marzo a noviembre 2019</t>
  </si>
  <si>
    <t>Número de verificaciones cumplidas del balance mensual / Número de verificaciones programadas del balance mensual para 2019 
Procedimiento de Inventarios de bienes ajustado</t>
  </si>
  <si>
    <t>Grado de autoridad y responsabilidad de los funcionarios frente al proceso</t>
  </si>
  <si>
    <t xml:space="preserve">No asignación oportuna de bienes de acuerdo a formato a contratista y funcionarios </t>
  </si>
  <si>
    <t>Actas individuales de entrega de inventarios</t>
  </si>
  <si>
    <t>Vicepresidentes - Secretaria General - Jefes de Oficina - Directores Técnicos Territoriales</t>
  </si>
  <si>
    <t xml:space="preserve">Verificar la asignación individual de bienes </t>
  </si>
  <si>
    <t>Acta individual de entrega de inventarios</t>
  </si>
  <si>
    <t>Verificando el acta individual de inventarios, si se encuentra un faltante se notifica al encargado del centro de costo de la dependencia que aplique</t>
  </si>
  <si>
    <t xml:space="preserve">Acta individual de asignación de bienes </t>
  </si>
  <si>
    <t xml:space="preserve">Verificar la asignación de acuerdo a acta individual de bienes </t>
  </si>
  <si>
    <t>Integridad de datos del aplicativo Apoteosys</t>
  </si>
  <si>
    <t>Alteración de la información en el aplicativo apoteosis</t>
  </si>
  <si>
    <t>Asignación de claves individuales en el aplicativo Apoteosys</t>
  </si>
  <si>
    <t>Personal de inventario de bienes (Administrador del aplicativo Apoteosys)</t>
  </si>
  <si>
    <t xml:space="preserve">Determinar la disponibilidad de bienes para la asignación </t>
  </si>
  <si>
    <t>Asignación de claves de acceso al aplicativo Apoteosys</t>
  </si>
  <si>
    <t>Si se presenta alteración de las claves se notifica al encargado la Dirección Administrativa y Financiera</t>
  </si>
  <si>
    <t xml:space="preserve">Asignación de claves del aplicativo Apoteosys de manera personal </t>
  </si>
  <si>
    <t>Verificar los movimientos de entradas y modificaciones en el aplicativo Apoteosys</t>
  </si>
  <si>
    <t>Prácticas no éticas por parte del personal</t>
  </si>
  <si>
    <t xml:space="preserve">Presentación de la legalización de la comisión </t>
  </si>
  <si>
    <t xml:space="preserve">Desgaste administrativo y reprocesos </t>
  </si>
  <si>
    <t xml:space="preserve">Alteración de los costos de los valores de los servicios de  transporte terrestre, fluvial y semovientes, reportados en la legalización de comisiones  </t>
  </si>
  <si>
    <t>En el momento de efectuar la legalización de comisión cuando es funcionario u orden de desplazamiento cuando es contratista, se presenta una alteración en los valores reportados en las facturas o recibos en contraste con la verificación realizada por el jefe inmediato quien aprueba la legalización de la comisión,  el responsable de legalización de la Secretaría General quien se encarga de tramitar los pagos o funcionarios de la Dirección Administrativa y Financiera, quienes se encuentran con la potestad de verificar en cualquier momento los valores reportados por la persona que efectuó la comisión, en lo que respecta a transporte terrestre, fluvial y/o semovientes.</t>
  </si>
  <si>
    <t>Sensibilización y capacitación sobre Código de Integridad de la Agencia</t>
  </si>
  <si>
    <t>Gestores de Integridad</t>
  </si>
  <si>
    <t>Incentivar a los funcionarios y contratistas a concientizarse respecto a mejores prácticas éticas</t>
  </si>
  <si>
    <t>Capacitaciones y Socializaciones programadas por los Gestores de Integridad</t>
  </si>
  <si>
    <t>Realizar socializaciones con grupos focalizados donde se presente la situación</t>
  </si>
  <si>
    <t>Registros de asistencia</t>
  </si>
  <si>
    <t>Realizar  campañas sobre el Código de Integridad (criterios éticos y estrategias anticorrupción)</t>
  </si>
  <si>
    <t xml:space="preserve">Falta de compromiso de los servidores públicos, falta de personal en territoriales, falta de capacitación, desconocimiento por parte de los procesos </t>
  </si>
  <si>
    <t>Concentración de personal a nivel de la sede central, que obliga desplazamientos a territorios, para desarrollar las actividades que podrían realizar en las territoriales</t>
  </si>
  <si>
    <t>El procedimiento de Viáticos, Gastos de Manutención, Comisiones y Desplazamientos al Interior tiene establecido los roles de verificación y establece quien debe verificar la información</t>
  </si>
  <si>
    <t>Jefes de Oficina / Vicepresidentes / Director Técnico Territorial</t>
  </si>
  <si>
    <t>Revisar y aprobar los documentos anexados por el usuario al momento de realizar la legalización</t>
  </si>
  <si>
    <t>Documentación aportada e ingresada en el Aplicativo Ulises</t>
  </si>
  <si>
    <t>Verificar la información con fuentes primarias, en caso presentarse inconsistencias, se inician los traslados a la Secretaría General - Control Interno Disciplinario en caso de ser funcionarios o al Supervisor del contrato, en caso de ser contratistas</t>
  </si>
  <si>
    <t>Trazabilidad en el aplicativo Ulises.
Comunicaciones a Secretaría General - Control Interno Disciplinario.
Comunicaciones a Supervisores de contrato</t>
  </si>
  <si>
    <t xml:space="preserve">Tabular los valores de los costos de los servicios de  transporte terrestre </t>
  </si>
  <si>
    <t>Personal responsable de comisiones y viáticos</t>
  </si>
  <si>
    <t>Fallas en la información reportada (información de referencia)</t>
  </si>
  <si>
    <t>Incapacidad de tener información previa, que sea verificable, con anterioridad a la situación</t>
  </si>
  <si>
    <t xml:space="preserve">El procedimiento de Viáticos, Gastos de Manutención, Comisiones y Desplazamientos al Interior tiene establecido que debe corroborar la información acudiendo a las fuentes de origen de la información </t>
  </si>
  <si>
    <t>Jefes de Oficina / Vicepresidentes / Directores Técnicos Territoriales / Supervisores / Responsable de legalizaciones de la Secretaría General</t>
  </si>
  <si>
    <t>Revisar y aprobar los documentos objeto de controversia anexados por el usuario al momento de realizar la legalización</t>
  </si>
  <si>
    <t>Con las inconsistencias presentadas, Iniciar los traslados a la Secretaría General - Control Interno Disciplinario en caso de ser funcionarios o al Supervisor del contrato, en caso de ser contratistas</t>
  </si>
  <si>
    <t>Ajustar procedimiento de  Viáticos, Gastos de Manutención, Comisiones y Desplazamientos al Interior de acuerdo con la tabulación propuesta de valores para el transporte terrestre</t>
  </si>
  <si>
    <t>GESTIÓN ADMINISTRATIVA</t>
  </si>
  <si>
    <t>GESTIÓN CONTRACTUAL</t>
  </si>
  <si>
    <t>Abuso de poder</t>
  </si>
  <si>
    <t>Con la presentación de los documentos soporte de cada situación administrativa de los funcionarios de la ADR</t>
  </si>
  <si>
    <t>Pérdida de recursos institucionales</t>
  </si>
  <si>
    <t>Posibilidad de reconocimiento de prestaciones sociales sin el cumplimiento de los procedimientos y requisitos previos por presiones indebidas</t>
  </si>
  <si>
    <t>Conceder cualquier tipo de emolumento sin el cumplimiento de los requisitos y procedimientos establecidos</t>
  </si>
  <si>
    <t>Código de Integridad de la ADR</t>
  </si>
  <si>
    <t>Personal de la Dirección de Talento Humano</t>
  </si>
  <si>
    <t>Inducción y reinducción programadas</t>
  </si>
  <si>
    <t>Prevenir comportamientos antiéticos</t>
  </si>
  <si>
    <t>Acciones de divulgación del Código de Integridad con el apoyo de los Gestores de Integridad</t>
  </si>
  <si>
    <t>Se denuncia la conducta ante Secretaría General - Control Disciplinario Interno</t>
  </si>
  <si>
    <t>Código publicado, listas de asistencia, correos electrónicos, campañas de divulgación.</t>
  </si>
  <si>
    <t>Divulgación al equipo directivo y asesor a nivel central y territorial el Código de Integridad</t>
  </si>
  <si>
    <t>Invitación y listas de asistencia</t>
  </si>
  <si>
    <t>Profesionales de la Dirección de Talento Humano</t>
  </si>
  <si>
    <t>30 de septiembre de 2019</t>
  </si>
  <si>
    <t>Cumplimiento de las acciones programadas (acciones realizadas / acciones programadas)</t>
  </si>
  <si>
    <t>Falta de conocimiento del régimen legal del empleado publico.</t>
  </si>
  <si>
    <t>Falta de conocimiento de las consecuencias de la acción</t>
  </si>
  <si>
    <t>Jornadas de inducción y reinducción</t>
  </si>
  <si>
    <t>Inducción trimestral y reinducción en forma anual</t>
  </si>
  <si>
    <t>Se programa en el Plan  Institucional de Formación y Capacitación (las acciones se realizan en forma presencial y virtual)</t>
  </si>
  <si>
    <t>Reprogramación de la acción, en caso de no asistencia se da traslado a Secretaría General - Control  Interno Disciplinario</t>
  </si>
  <si>
    <t>Listas de asistencias, citaciones y traslados a Secretaría General - Control Interno Disciplinario</t>
  </si>
  <si>
    <t>Cuando hay vacancia permanente de empleos de planta de la ADR</t>
  </si>
  <si>
    <t>Mala imagen institucional
Baja calidad de los productos y servicios de la ADR
Incumplimiento de metas</t>
  </si>
  <si>
    <t>Posibilidad de nombrar y posesionar ciudadanos sin el cumplimiento de los requisitos por presiones indebidas</t>
  </si>
  <si>
    <t>Aceptar el nombramiento y posesión de una persona que no cumple el perfil del empleo determinado en el manual de funciones de la ADR.</t>
  </si>
  <si>
    <t>Manual de funciones documentado</t>
  </si>
  <si>
    <t>Se actualiza cuando hay nuevos lineamientos de DAFP o cambios organizacionales.</t>
  </si>
  <si>
    <t>Determinar los requisitos necesarios para desarrollar las funciones de los empleos de la ADR</t>
  </si>
  <si>
    <t>De acuerdo con la guía  y las directrices del Departamento de la Función Publica</t>
  </si>
  <si>
    <t>Actualización del Manual de Funciones</t>
  </si>
  <si>
    <t>Resolución de adopción del Manual de Funciones</t>
  </si>
  <si>
    <t>Realizar talleres de divulgación del Código Único Disciplinario</t>
  </si>
  <si>
    <t>Secretaria General - Profesional de Control Interno Disciplinario</t>
  </si>
  <si>
    <t>N° de Denuncias / N° de actos de situaciones administrativas del personal</t>
  </si>
  <si>
    <t>Falta de conocimiento</t>
  </si>
  <si>
    <t>Verificación del cumplimiento de los requisitos para el empleo</t>
  </si>
  <si>
    <t>Cada vez que surge la vacante o se solicita</t>
  </si>
  <si>
    <t>Detectar el incumplimiento de los requisitos de formación académica y experiencia o las alternativas para el nombramiento en el empleo</t>
  </si>
  <si>
    <t>Se documenta en el formato de Verificación de Requisitos Mínimos y Prueba de Análisis de Antecedentes</t>
  </si>
  <si>
    <t>No se continúa con el nombramiento</t>
  </si>
  <si>
    <t>Formato de Verificación de Requisitos Mínimos y Prueba de Análisis de Antecedentes</t>
  </si>
  <si>
    <t>GESTIÓN DE TALENTO HUMANO</t>
  </si>
  <si>
    <t>La información producida en todas las áreas que generan hechos económicos, algunas veces no es reportada con la debida oportunidad no es objetiva, consistente, relevante, verificable y comprensible</t>
  </si>
  <si>
    <t>Durante la vigencia en la cual se desarrolla la cadena presupuestal</t>
  </si>
  <si>
    <t>Fraude en la cadena presupuestal en beneficio propio de un tercero</t>
  </si>
  <si>
    <t>Concertación por parte del personal que interviene en la cadena presupuestal para desviación de recursos en beneficio propio de un tercero</t>
  </si>
  <si>
    <t>Los procedimientos del proceso de Gestión Financiera tienen definidos un punto de control inicial relacionados con la verificación de la información que ingresa como insumo para el desarrollo de la cadena presupuestal</t>
  </si>
  <si>
    <t>Profesionales a cargo de la ejecución de la actividad</t>
  </si>
  <si>
    <t>Identificar las inconsistencias existentes en la información para desarrollar los procedimientos de la Gestión Financiera de manera confiable</t>
  </si>
  <si>
    <t>La información reportada por los generadores de los hechos económicos se verifica a través de los diferentes aplicativos, caso Sistema de Gestión Documental Orfeo y SECOP II</t>
  </si>
  <si>
    <t>Ante las inconsistencias encontradas se devuelve al área generadora del hecho económico para la correspondiente revisión y ajuste del caso</t>
  </si>
  <si>
    <t>Trazabilidad de la información que reposa en los diferentes aplicativos</t>
  </si>
  <si>
    <t>Fortalecer los puntos de control  asociados a cada uno de los procedimientos de Gestión Financiera</t>
  </si>
  <si>
    <t>Responsable del Proceso de Gestión Financiera</t>
  </si>
  <si>
    <t>Febrero a Septiembre</t>
  </si>
  <si>
    <t>N° de procedimientos ajustados / N° de procedimientos que inciden en la cadena presupuestal.
Mantener el número de denuncias sobre fraude en la cadena presupuestal en cero (0)</t>
  </si>
  <si>
    <t xml:space="preserve">Falencias encontradas a lo largo de la cadena presupuestal </t>
  </si>
  <si>
    <t xml:space="preserve">Procedimiento PR-FIN-001 – Gestión Contable, el cual en el numeral 5 de las condiciones especiales y en el numeral 6 de Desarrollo de Actividades N° 4 establece los respectivos puntos de control.
Procedimiento PR-FIN-002 – Gestión de Gastos, el cual en el numeral 6. Desarrollo: Actividad N° 28
Procedimiento PR-FIN-003 – Gestión de Ingresos, el cual en su numeral 6. Desarrollo: Actividad N° 5 Define el punto de control  </t>
  </si>
  <si>
    <t>Garantizar la coherencia de la información en cada uno de las fases que intervienen en la cadena presupuestal</t>
  </si>
  <si>
    <t>La información que se genera en cada una de las etapas de la cadena presupuestal es revisada internamente y de forma aleatoria por cada uno de los responsables del procedimiento, así mismo se realiza la respectiva conciliación entre las áreas que intervienen en el proceso.</t>
  </si>
  <si>
    <t>Al detectarse alguna inconsistencia en la información procesada, bien sea en la etapa presupuestal, contable o de tesorería, se procede a hacer la respectiva reclasificación y/o ajuste de esta de tal manera que afecte la cuenta presupuestal correspondiente y/o en su defecto la cuenta contable.</t>
  </si>
  <si>
    <t>Registros en el aplicativo SIIF NACIÓN</t>
  </si>
  <si>
    <t>Ajustar los procedimientos del Proceso Gestión Financiera con base en los cambios  normativos que apliquen</t>
  </si>
  <si>
    <t>Suministro o manipulación de información que se remite a la cadena presupuestal</t>
  </si>
  <si>
    <t>Perdida del recurso para la entidad, así como el no pago del salario a los destinatarios correspondiente</t>
  </si>
  <si>
    <t>Desviar la destinación de recursos a una cuenta que no corresponde al beneficiario de la nómina de la planta temporal a favor de un tercero</t>
  </si>
  <si>
    <t>Los procedimientos del proceso de Gestión Financiera establecen la revisión de la información en cada una de las etapas</t>
  </si>
  <si>
    <t>Profesional a cargo de la ejecución de la actividad</t>
  </si>
  <si>
    <t xml:space="preserve">Verificar la coherencia de la información previo al pago </t>
  </si>
  <si>
    <t>El profesional a cargo del trámite de pago revisa el archivo plano remitido por Talento Humano previo al cargue en el aplicativo correspondiente para la dispersión de la nómina</t>
  </si>
  <si>
    <t>Si se encuentra algún tipo de imprecisión en la revisión del archivo plano, este es devuelto  a Talento Humano para su verificación y ajuste</t>
  </si>
  <si>
    <t>Archivo plano recibido, correo electrónico de reporte de novedad en el archivo remitido por la Dirección de Talento Humano, Cargue en el aplicativo correspondiente.</t>
  </si>
  <si>
    <t>Actualizar los procedimientos con énfasis en el fortalecimiento de controles</t>
  </si>
  <si>
    <t>Marzo a noviembre</t>
  </si>
  <si>
    <t>N° de procedimientos ajustados / N° de procedimientos que inciden en la cadena presupuestal.</t>
  </si>
  <si>
    <t>GESTIÓN FINANCIERA</t>
  </si>
  <si>
    <t>Desarticulación y desconocimiento de los procesos, desactualización de los documentos.</t>
  </si>
  <si>
    <t>Omisiones a las condiciones de aplicación del Procedimiento de Gestión de Peticiones, Quejas, Reclamos, Sugerencias y Denuncias - PQRSD</t>
  </si>
  <si>
    <t>Cuando el usuario presenta la queja a través de los diferentes canales de atención.</t>
  </si>
  <si>
    <t>Incumplimientos legales
Afectación de la imagen institucional
Perdida de recursos</t>
  </si>
  <si>
    <t>No dar tramite a una queja o denuncia que se radique en el Punto de Atención al Ciudadano, beneficiando al funcionario o contratista objeto de la misma.</t>
  </si>
  <si>
    <t>Una vez recibida la queja o denuncia el funcionario del Punto de Atención  no realiza el trámite y oculta o elimina el documento para no realizar el tramite</t>
  </si>
  <si>
    <t>El Procedimiento Gestión de Peticiones, Quejas, Reclamos, Sugerencias y Denuncias - PQRSD establece que debe radicarse en la Ventanilla de Correspondencia todas las quejas y denuncias que se presenten recibidas a través de todos los canales de atención utilizados en la Agencia</t>
  </si>
  <si>
    <t xml:space="preserve">Servidor público del Punto de Atención al Ciudadano de la sede central y de las Unidades Técnicas Territoriales </t>
  </si>
  <si>
    <t>Permitir la realización de seguimiento al trámite y al cumplimiento de los términos de ley y la trazabilidad de los documentos.</t>
  </si>
  <si>
    <t xml:space="preserve">Se radica la queja o denuncia en la Ventanilla Única de Correspondencia, se ingresa al Sistema de Gestión Documental usado en la sede central o en las Unidades Técnicas Territoriales, donde se genera un número de radicación a través del cual se puede realizar el seguimiento correspondiente. </t>
  </si>
  <si>
    <t>En caso de no poder radicar en el Sistema de Gestión Documental usado en la sede central o en las Unidades Técnicas Territoriales, se usa una Planilla de Radicación manual.</t>
  </si>
  <si>
    <t>Formato  Entrega Comunicaciones Oficiales</t>
  </si>
  <si>
    <t>Continuar con las capacitaciones sobre el Procedimiento Gestión de Peticiones, Quejas, Reclamos, Sugerencias y Denuncias -  PQRSD al personal de la sede central y  de las UTT's</t>
  </si>
  <si>
    <t>Profesional del Punto de Atención al Ciudadano</t>
  </si>
  <si>
    <t>Febrero a Noviembre de 2019.</t>
  </si>
  <si>
    <t>Número de capacitaciones realizadas / Número de capacitaciones programadas
Número de piezas de comunicación divulgadas / Número de piezas de comunicación diseñadas
Número de llamadas verificadas / Número de usuarios de canal telefónico registrado.
Reducir el Número de denuncias y/o quejas no tramitadas durante el año.</t>
  </si>
  <si>
    <t>El procedimiento Gestión de  Peticiones, Quejas, Reclamos, Sugerencias y Denuncias -PQRSD establece la realización seguimientos trimestrales</t>
  </si>
  <si>
    <t>Servidor público del Punto de Atención al Ciudadano de la sede central</t>
  </si>
  <si>
    <t>trimestral</t>
  </si>
  <si>
    <t xml:space="preserve">Control, verificación  y seguimiento a los términos normativos. </t>
  </si>
  <si>
    <t>Se cuanta con enlaces en las territoriales y en las dependencias de la ADR.
Se solicita la información de las PQRSD radicadas a los enlaces para verificar las respuestas
Se consolida la información para generar el Informe Trimestral de Seguimiento el cual se publica en la página Web de la ADR.</t>
  </si>
  <si>
    <t>En caso de detectar inconsistencias en la información se le informa a la dependencia correspondiente para que se verifique y se responda la PQRSD cumpliendo con los términos legales</t>
  </si>
  <si>
    <t>Registros en el Sistema de Gestión Documental (sede Central)
Tablas de Radicación de las UTT's
Planillas de radicación
Informe Trimestral de Seguimiento a las PQRSD</t>
  </si>
  <si>
    <t>Diseñar campaña de Comunicación interna y externa con énfasis en quejas y denuncias</t>
  </si>
  <si>
    <t>Marzo a octubre de 2019</t>
  </si>
  <si>
    <t xml:space="preserve">Falta de Sistemas de Información </t>
  </si>
  <si>
    <t>Deficiencias en el control de  atención al ciudadano al no contar con un mecanismo de registro y grabación de llamadas telefónicas</t>
  </si>
  <si>
    <t>Servidor publico del Punto de Atención al Ciudadano</t>
  </si>
  <si>
    <t>permanente</t>
  </si>
  <si>
    <t>Contar con el Registro de Usuarios Atendidos y tener control con relación al área que se dirige para su manejo.</t>
  </si>
  <si>
    <t>Todos los contactos verbales de los usuarios realizados en el Punto de Atención al Ciudadano se registran en  el “Registro de Ciudadanos Atendidos", el cual contiene la tipología de la solicitud, adicionalmente las solicitudes verbales deben registrarse en el formato de las PQRSD físico o virtual.</t>
  </si>
  <si>
    <t>En caso de detectar que una denuncia o queja verbal no fue tramitada se contacta al  denunciante o quejoso para que este reporte la situación a través del correo electrónico de atencionalciudadano@adr.gov.co;  el cual permite el control y la trazabilidad.</t>
  </si>
  <si>
    <t>Registro de Ciudadanos Atendidos
Formato virtual o físico de PQRSD
Correo electrónico</t>
  </si>
  <si>
    <t>Realizar Verificación del tratamiento dado a las atenciones telefónicas recibidas en UTT's  y en la sede central.
(contactar al usuario).</t>
  </si>
  <si>
    <t>Febrero a octubre de 2019</t>
  </si>
  <si>
    <t>PARTICIPACIÓN Y ATENCIÓN AL CIUDADANO</t>
  </si>
  <si>
    <t>CONTROL INTERNO DISCIPLINARIO</t>
  </si>
  <si>
    <t>SEGREGACIÓN Y AUTORIDAD</t>
  </si>
  <si>
    <t>CALIFICACIÓN DE LA PERIODICIDAD</t>
  </si>
  <si>
    <t>PROPÓSITO</t>
  </si>
  <si>
    <t>CALIFICACIÓN PROPÓSITO</t>
  </si>
  <si>
    <t xml:space="preserve">OPCIÓN DE TRATAMIENTO </t>
  </si>
  <si>
    <t>ACCIONES PARA ABORDAR RIESGOS</t>
  </si>
  <si>
    <t>DIRECCIONAMIENTO ESTRATÉGICO</t>
  </si>
  <si>
    <t>Ética del personal de  la ADR.</t>
  </si>
  <si>
    <t>Distribución inadecuada de los recursos de los proyectos de inversión frente a las necesidades de la población objetivo para beneficiar indebidamente un tercero por interés económicos o políticos</t>
  </si>
  <si>
    <t>Posibilidad de focalizar los recursos de los proyectos de inversión para beneficiar indebidamente un tercero por interés económicos o políticos</t>
  </si>
  <si>
    <t>Profesional de la Oficina de Planeación
Jefe de la Oficina de Planeación</t>
  </si>
  <si>
    <t>Cada vez que se formula y actualiza un proyecto de inversión</t>
  </si>
  <si>
    <t>Distribuir los recursos de acuerdo a las necesidades de la población objetivo</t>
  </si>
  <si>
    <t>A través  SUIFP del  profesional de la Oficina de Planeación revisa que la distribución de los recursos este acorde a las necesidades planteadas en la formulación del proyecto y se cumplan los parámetros de priorización allí establecidos.</t>
  </si>
  <si>
    <t>Se devuelve el proyecto para ajustes a través del SUIFP al formulador del proyecto</t>
  </si>
  <si>
    <t>Realizar divulgación del código de integridad de la ADR a los colaboradores de la Oficina de Planeación</t>
  </si>
  <si>
    <t>Formulación de los proyectos de inversión a través de la guía operativa y definición de la cadena de valor</t>
  </si>
  <si>
    <t>Definir los proyectos de inversión de acuerdo con la metodología del DNP</t>
  </si>
  <si>
    <t>Diligenciamiento  de los formatos de la guía operativa y de la cadena de valor del proyecto, el cual es revisado por la Oficina de Planeación y el DNP a través de mesas de trabajo y su registro en el SUIFP</t>
  </si>
  <si>
    <t>Guía operativa y cadena de valor cargada en el SUIFP</t>
  </si>
  <si>
    <t>Denuncias referentes a la formulación de los proyectos de inversión de la ADR</t>
  </si>
  <si>
    <t>Formulador y Gerente del Proyecto
Profesional de la Oficina de Planeación
Jefe de la Oficina de Planeación</t>
  </si>
  <si>
    <t>Utilizar los productos previamente definidos para los proyectos de inversión en el SUIFP</t>
  </si>
  <si>
    <t>El aplicativo no permite cargar productos diferentes que no estén establecidos en el catalogo MGA</t>
  </si>
  <si>
    <t xml:space="preserve">Desvío de los recursos de la ADR a la población objeto de la nacionalidad.
Detrimento patrimonial.
Débil diseño de los controles de los procesos.
Afectación de la imagen de la ADR. </t>
  </si>
  <si>
    <t>Definición de los procesos y procedimientos para favorecer a terceros con recursos de la ADR.</t>
  </si>
  <si>
    <t>Facilitar la toma de decisiones dentro de la ejecución de los procesos</t>
  </si>
  <si>
    <t>Los documentos son inactivados de ISOLUCIÓN y se dan las alertas al líder del proceso</t>
  </si>
  <si>
    <t xml:space="preserve">Piezas de divulgación publicadas/piezas de divulgación programadas 
Procedimiento ajustado.
No. de denuncias por manejo indebido de la información  en el periodo. </t>
  </si>
  <si>
    <t>El líder del proceso de comunicaciones verifica y da visto bueno previo a su divulgación a través del canal adecuado</t>
  </si>
  <si>
    <t>Cuando el líder del proceso identifica inconsistencias en la información remite al personal a cargo de la construcción de la misma para realizar las verificaciones pertinentes</t>
  </si>
  <si>
    <t xml:space="preserve">Limitantes para la adquisición de hardware y software que permitan optimizar los controles </t>
  </si>
  <si>
    <t xml:space="preserve">Puede darse durante la administración la base de datos </t>
  </si>
  <si>
    <t>Se reduce  la efectividad del control y  seguimiento de   los datos .
Inconvenientes para cumplir con la interoperabilidad entre plataformas.
Inconvenientes por  parte de la OTI para proveer los controles y seguridad respectiva de los aplicativos.</t>
  </si>
  <si>
    <t>Priorizar las adquisiciones del proceso</t>
  </si>
  <si>
    <t xml:space="preserve">En caso de no poder suplir alguna de las necesidades tecnológicas definidas se  tramita la modificación al PAA </t>
  </si>
  <si>
    <t>No contar con perfiles claramente  definidos para el acceso a la información  para administrar y monitorear los mecanismos de control.</t>
  </si>
  <si>
    <t xml:space="preserve">Cada aplicación exige definición de usuario y contraseña , y se asignan los diferentes roles de acuerdo a las actividades a ejecutar (DBA (Administrador de  Base de Datos), de Desarrollador y usuario Consulta. los aplicativos continúen esquemas de autenticación para acceder a la información. Adicionalmente los aplicativos cuentan con bitácora que permite ver usuario y actividad ejecutada. </t>
  </si>
  <si>
    <t>El líder del sistema de información  solicita la creación de usuarios, define sus rol y autoriza los permisos requeridos según rol y lo remite al DBA para su validación.</t>
  </si>
  <si>
    <t xml:space="preserve">Inicialmente se identifica y bloquea al usuario y se le informa al líder del proceso y a los entes de control respectivo. </t>
  </si>
  <si>
    <t>Bitácora de la base de datos.</t>
  </si>
  <si>
    <t xml:space="preserve">Solicitar al proceso de Gestión de Talento Humano la revisión de las fichas del Manual de funciones y competencias de la Agencias para ser ajustadas de acuerdo al perfil y necesidades de operación de la OIT </t>
  </si>
  <si>
    <t xml:space="preserve">Aprobación e implementación del PETI
</t>
  </si>
  <si>
    <t>Se cuenta con una definición precisa  de los requisitos de formación y experiencia, así como de las funciones u obligaciones a ejecutar acordes para el DBA.</t>
  </si>
  <si>
    <t>Jefe de la OIT</t>
  </si>
  <si>
    <t xml:space="preserve">Durante el proceso de selección se verifica el cumplimiento de los requisitos de formación y experiencias definidos previamente. </t>
  </si>
  <si>
    <t xml:space="preserve">Si durante la verificación no cumple los requisitos se debe solicitar nuevos candidatos para seleccionar la persona idónea. </t>
  </si>
  <si>
    <t>Aprobación  del Plan Estratégico de Tecnologías de la Información - PETI</t>
  </si>
  <si>
    <t>Jefe OTI
Comité de Institucional de Gestión y Desempeño</t>
  </si>
  <si>
    <t>Actividades  del PETI ejecutadas/actividades del PETI programadas</t>
  </si>
  <si>
    <t xml:space="preserve">Adquisición de las plataformas de los aplicativos de los diferentes procesos de la ADR,  sin visto bueno OTI. </t>
  </si>
  <si>
    <t xml:space="preserve">En el documento Políticas Generales de Manejo de Información se tiene establecida la Política de Seguridad para la Adquisición, Desarrollo y Mantenimiento de Sistemas la cual establece que "La Oficina de Tecnologías de la Información será la única dependencia de la Agencia con la capacidad de adquirir, desarrollar o avalar la adquisición y recepción de software de cualquier tipo.", y también se cuentan con los procedimientos de Desarrollo de Software y Gestión del Cambio.  </t>
  </si>
  <si>
    <t>Estandarizar plataformas y sistemas operativos en la adquisición de sistemas de información.</t>
  </si>
  <si>
    <t xml:space="preserve">Si en la evaluación del sistema de información a adquirir no cumple con los requisitos para ser integrados a la plataforma de la Agencia, es rechazado y se informa al proceso solicitante. </t>
  </si>
  <si>
    <t>ESTRUCTURACIÓN DE PLANES</t>
  </si>
  <si>
    <t>Desvío de recursos, para favorecimiento de grupos específicos</t>
  </si>
  <si>
    <t>Acta de reunión de la Unidad del Plan, con la programación y ruta de los talleres y certificación emitida por el Ente Territorial.</t>
  </si>
  <si>
    <t>ESTRUCTURACIÓN DE PROYECTOS INTEGRALES DE DESARROLLO AGROPECUARIO Y RURAL</t>
  </si>
  <si>
    <t>Insuficiencia y pertinencia en los criterios que priorizan las inversiones.</t>
  </si>
  <si>
    <t>Durante todo el proceso de Estructuración del proyecto.</t>
  </si>
  <si>
    <t>Proyectos estructurados sin el cumplimiento de los requisitos técnicos, ambientales, financieros, jurídicos,  favoreciendo a terceros que no cumplan con los requisitos establecidos dentro del marco normativo de la Agencia</t>
  </si>
  <si>
    <t>Definir claramente lineamientos para la priorización de los proyectos.</t>
  </si>
  <si>
    <t>Acta del comité Institucional y de evaluación y desempeño.
Listado de asistencia.</t>
  </si>
  <si>
    <t>Presentación de los lineamientos definidos en la mesa técnica para aprobación del Comité.</t>
  </si>
  <si>
    <t>Falta de motivación y compromiso de los servidores públicos.
Falta de capacidades del personal para el desarrollo de las funciones de la Agencia.
Falta de experiencia.</t>
  </si>
  <si>
    <t>Desconocimiento de los lineamientos y requisitos para la estructuración del proyecto.</t>
  </si>
  <si>
    <t>Programación de un plan de transferencia de capacidades orientadas al tema de estructuración.</t>
  </si>
  <si>
    <t>Utilizar otras tecnologías de información y comunicación, para socializar el procedimiento.</t>
  </si>
  <si>
    <t>Realizar socializaciones periódicas en la medida que se realicen ajustes al procedimiento.</t>
  </si>
  <si>
    <t>Baja articulación entre las áreas.
Desactualización de los lineamientos y políticas del sector por parte de los servidores.
Falta de presencia institucional en los territorios.
Fallas en los sistemas de información.</t>
  </si>
  <si>
    <t xml:space="preserve">Divulgación de la oferta institucional y sus trámites con el fin de alertar a la comunidad acerca de la gratuidad de servicios de la Agencia.
</t>
  </si>
  <si>
    <t>A través de las piezas de comunicación generadas por la Oficina de comunicaciones de la Agencia, a nivel interno y externo.</t>
  </si>
  <si>
    <t>Estrategia de comunicación con aliados estratégicos en territorio (ej. Gobernaciones), donde se advierte sobre la gratuidad de los  servicios de la Agencia.</t>
  </si>
  <si>
    <t>Mantener actualizados los medios de participación ciudadana.</t>
  </si>
  <si>
    <t>Recepción y seguimiento a las denuncias a través de PQRSD, sobre malas practicas en el manejo de la Estructuración del proyecto.</t>
  </si>
  <si>
    <t>Oficina de Atención al ciudadano, nivel central  y UTT
Expertos de Presidencia encargados de atender las PQRSD</t>
  </si>
  <si>
    <t>A través de los informes emitidos por la oficina de Atención al ciudadano, sobre las PQRSD recibidas y tramitadas referidas a la estructuración de proyectos.</t>
  </si>
  <si>
    <t>Realizar reuniones periódicas con la oficina de atención al ciudadano, para hacer seguimiento a las PQRSD recibidas y tramitadas en el tema de Estructuración de proyectos.</t>
  </si>
  <si>
    <t>Informe de la oficina de atención al ciudano sobre las PQRSD recibidas  y tramitadas con relación a estructuración de proyectos.</t>
  </si>
  <si>
    <t>Informe de la oficina de atención al ciudano sobre las PQRSD recibidas y tramitadas con relación a estructuración de proyectos.</t>
  </si>
  <si>
    <t>Al momento de identificar una PQRSD relacionada con posibles actos de corrupción, trasladar la petición a Control Interno Disciplinario.</t>
  </si>
  <si>
    <t>Roles establecidos en el Banco de Proyectos (Aprobador, Gestor de estructuración, Líder de estructuración, Estructuradores).</t>
  </si>
  <si>
    <t>CALIFICACIÓN, EVALUACIÓN Y COFINANCIACIÓN</t>
  </si>
  <si>
    <t>Cuando un tercero, por sus interés económicos,  ordena al calificador  priorizar la calificación de un proyecto o su viabilización o no, o así mismo, un calificador en beneficio propio solicita dadivas a un tercero.</t>
  </si>
  <si>
    <t>Los beneficiarios impidan los trabajos de verificación y/u oculten información, así como alguien a nivel interno que tiene intereses en los proyectos, impida el cumplimiento de la programación de seguimiento.</t>
  </si>
  <si>
    <t>Distribución de los recursos asignados en los planes de inversión de los proyectos con resolución, no son acordes con las necesidades de los beneficiarios.</t>
  </si>
  <si>
    <t>Durante la ejecución de los recursos, en el marco del cumplimiento de la entrega de bienes o servicios definidos en los planes de inversiones de los proyectos.</t>
  </si>
  <si>
    <t>Que la cofinanciación entregada por la ADR no llegue de manera directa al 100% de los beneficiarios y de manera oportuna de acuerdo a lo definido en el proyecto.</t>
  </si>
  <si>
    <t>Por las debilidades presentadas en la planeación y la baja efectividad en los canales de comunicación interna, en el seguimiento efectivo de los recursos se pueden generar compras o pagos que no son acorde a los costos reales del mercado y beneficiar a personas externas al proyecto.</t>
  </si>
  <si>
    <t>Realizar visitas de seguimiento para verificar las condiciones iniciales del proyecto, al momento de la emisión del acto administrativo,  para garantizar la inversión y sostenibilidad del proyecto.</t>
  </si>
  <si>
    <t xml:space="preserve">Reconocer la zona, verificar los beneficiarios y las entregas de bienes y servicios conforme a lo establecido en los planes de inversión y los Comités de Gestión de Proyectos. </t>
  </si>
  <si>
    <t>A través de la información secundaria de las Actas de Comités de Gestión de Proyecto y seguimiento al cronograma de visitas.</t>
  </si>
  <si>
    <t>Proveer información periódica a los beneficiarios, sobre los avances en la implementación del proyecto conforme a lo socializado inicialmente y a los compromisos establecidos en los Comités Técnicos de Gestión.</t>
  </si>
  <si>
    <t>Falta de transparencia en el manejo y  la ejecución de los recursos asignados en la Implementación de los proyectos.</t>
  </si>
  <si>
    <t>Socialización y amplia cobertura en la difusión de los procedimientos de adquisición que se definan en el proyecto.</t>
  </si>
  <si>
    <t>Garantizar la transparencia en los procesos de adquisición de los bienes y servicios del proyecto.</t>
  </si>
  <si>
    <t xml:space="preserve">Participación de la Agencia en la construcción y definición de los términos de referencia para la adquisión de bienes y servicios, así como en los procesos de selección y evaluación de las ofertas, bajo las recomendaciones de las áreas de apoyo cuando se requiera. </t>
  </si>
  <si>
    <t xml:space="preserve">Difusión clara y asertiva sobre los procesos de adquisiones de bienes y servicios de los proyectos, en asocio con la organización beneficiaria. </t>
  </si>
  <si>
    <t>Actas de Comité Técnico de Gestión
Correos electrónicos.
Piezas comunicativas enviadas para publicación.</t>
  </si>
  <si>
    <t>Correos electrónicos.
Piezas de comunicaciones enviadas  para publicación.</t>
  </si>
  <si>
    <t xml:space="preserve">Fortalecer las capacidades en territorio sobre los procesos de adqusiones de bienes y servicios en el marco de los proyectos y garantizar la amplia y clara difusión de los mismos. </t>
  </si>
  <si>
    <t>Porcentaje de procesos de adquisición adjudicados 
(Numero de procesos de adquisición definidos / numero de procesos de adquisición adjudicados)</t>
  </si>
  <si>
    <t>Retrasos en la ejecución de los proyectos que afectan el cumplimiento de los objetivos planteados.</t>
  </si>
  <si>
    <t>Definir cronograma de implementación y generar puntos de control en la ejecución del mismo, articulados con las áreas misionales de la ADR</t>
  </si>
  <si>
    <t xml:space="preserve">Con la revisión y seguimiento a los compromisos definidos en los Comités de Gestión de los proyectos. </t>
  </si>
  <si>
    <t>Acta de comité Técnico de gestión.
Listado de asistencia</t>
  </si>
  <si>
    <t xml:space="preserve">Porcentaje de Avance de implementación según cronograma de actividades. </t>
  </si>
  <si>
    <t>PRESTACIÓN Y APOYO AL SERVICIO PÚBLICO DE ADECUACIÓN DE TIERRAS</t>
  </si>
  <si>
    <t xml:space="preserve">Incluir en el proceso de prestación y apoyo del servicio público de adecuación de tierras la actividad de  aprobar el plan operativo de intervención de adecuación de tierras por parte del Comité institucional de gestión y desempeño. </t>
  </si>
  <si>
    <t>Actuaciones mal intencionadas tales como: Exigiendo requisitos que limiten la pluralidad de oferentes, elaboración de estudios de mercado y del sector que no correspondan a la realidad  inflando precios, confabulación del comité evaluador para favorecer a un proponente, fuga de información confidencial del proceso de contratación dirigida a favorecer un posible oferente, entre otras; causaría una adjudicación de un contrato favoreciendo a un proponente.</t>
  </si>
  <si>
    <t>Garantizar el mayor número de participación de oferentes (en los procesos de selección), con la publicación de los procesos a adelantar en el Plan Anual de Adquisiciones.</t>
  </si>
  <si>
    <t>Una vez radicado el proceso en la Vicepresidencia de Gestión Contractual, se valida que este se encuentre contemplado en el Plan Anual de Adquisiciones el cual se encuentra publicado en el SECOP II</t>
  </si>
  <si>
    <t>Cuando el proceso radicado en la VGC, no se encuentra registrado en el PAA, el mismo se devuelve a la dependencia que requiere el proceso de contratación, quien debe aplicar el procedimiento "Elaboración, actualización y seguimiento al Plan Anual de Adquisiciones de bienes y servicios"</t>
  </si>
  <si>
    <t>Una vez radicado el proceso en la Vicepresidencia de Gestión Contractual, se valida que este se encuentre contemplado en el Plan Anual de Adquisiciones, el cual se encuentra publicado en el SECOP II</t>
  </si>
  <si>
    <t>*Seguimiento de los procesos contractuales de selección (licitación publica, selección abreviada, concurso de méritos y mínima cuantía) asignados a los abogados</t>
  </si>
  <si>
    <t xml:space="preserve">* Monitorear el grado de avance y las actuaciones que se han presentado en el proceso contractual, de tal forma que se puedan tomar decisiones oportunas, si a ello hubiere lugar 
</t>
  </si>
  <si>
    <t>* El profesional de la Vicepresidencia de Gestión Contractual, da cuenta periódicamente sobre las actuaciones adelantadas dentro el proceso asignado desde su radicación hasta la suscripción</t>
  </si>
  <si>
    <t>* Periódicamente se les recuerda a los abogados de la Vicepresidencia de Gestión Contractual, que deben reportar el estado actual de los procesos asignados.</t>
  </si>
  <si>
    <t>*Reporte de los expedientes entregados al archivo que cumplan con lo señalado en la lista de chequeo, de acuerdo a la modalidad de contratación y certificación de cargue en el SECOP II
*Reporte de estado actual del proceso contractual</t>
  </si>
  <si>
    <t>*Una vez asignado el proceso contractual al profesional de la Vicepresidencia de Gestión contractual, verifica que la documentación cumpla con los requisitos exigidos para adelantar el proceso de contratación, para ello acude y diligencia la lista de chequeo de acuerdo a la modalidad de contratación que corresponda y certifica que la misma se fue publicada en el SECOP II.
* El profesional de la Vicepresidencia de Gestión Contractual, da cuenta periódicamente sobre las actuaciones adelantadas dentro el proceso asignado desde su radicación hasta la suscripción</t>
  </si>
  <si>
    <t>*Número de expedientes contractuales entregados al archivo de Gestión/ Número de expedientes contractuales recibidos a satisfacción
*Número de Procesos radicados en la VGC/Número de Procesos objeto de seguimiento</t>
  </si>
  <si>
    <t>* Someter a consideración los procesos contractuales adelantados bajo las modalidades de Licitación Pública, Concurso de méritos y Selección abreviada ante el Comité de contratación de la ADR, quien actúa como una instancia asesora.
*Seguimiento de los procesos contractuales de selección (licitación pública, selección abreviada, concurso de méritos y mínima cuantía) asignados a los abogados</t>
  </si>
  <si>
    <t>Velar por la transparencia de los procesos contractuales</t>
  </si>
  <si>
    <t>En aras del principio de la transparencia, los procesos contractuales bajo las modalidades de Licitación Pública, Concurso de méritos y Selección abreviada, además de contar con la evaluación técnica, financiera y jurídica, realizada por el comité destinado para tal fin, deben ser sometidos a consideración ante el Comité de contratación de la ADR, quien actúa como una instancia asesora.</t>
  </si>
  <si>
    <t>Estricto cumplimiento de las directrices para llevar a cabo los comités de contratación</t>
  </si>
  <si>
    <t xml:space="preserve">Desviación de recursos públicos que imposibilitan el cumplimiento de la nacionalidad de la entidad </t>
  </si>
  <si>
    <t>DEFENSA JURÍDICA</t>
  </si>
  <si>
    <t>De manera permanente en todas las fases del proceso, antes, durante y después.</t>
  </si>
  <si>
    <t>Asumir posiciones o ejecutar actividades que van en detrimento de los intereses de la entidad.</t>
  </si>
  <si>
    <t>Actualización del nomograma y socialización del mismo, a través de los diferentes medios de comunicación de la Agencia.</t>
  </si>
  <si>
    <t>Verificar la actualización del nomograma, específicamente lo que tiene que ver con la vigencia y la aplicabilidad las normas en la Agencia, así como su socialización, a través de todos los mecanismos de difusión de la Agencia.</t>
  </si>
  <si>
    <t>Actualizar en la página web el nomograma.</t>
  </si>
  <si>
    <t>Cada vez que se crea o actualiza un nuevo documento del SIG</t>
  </si>
  <si>
    <t xml:space="preserve">Con la recepción de los archivos para trámite de pago de la nómina
o para la ejecución del trámite de pago </t>
  </si>
  <si>
    <t>Alteración en el archivo de dispersión de la nómina de la planta temporal en beneficio propio  o de un tercero</t>
  </si>
  <si>
    <t>Secretaría General</t>
  </si>
  <si>
    <t>Intereses economicos o politicos en la focalización de recursos de los proyectos</t>
  </si>
  <si>
    <t>Desconocimiento de la metodología para la formulación de proyectos</t>
  </si>
  <si>
    <t>Definción de los productos de los proyectos de inversión con base en los catálogo de productos del DNP y metodología de presupuesto orientado a resultados que es verificado por la Oficina de Planeación</t>
  </si>
  <si>
    <t xml:space="preserve">Cumplimiento de las acciones propuestas </t>
  </si>
  <si>
    <t xml:space="preserve">Cumplimiento de las acciones programadas
</t>
  </si>
  <si>
    <t>Denuncias recibidas sobre el diseño de los procesos y procedimientos</t>
  </si>
  <si>
    <t>No esta diseñado</t>
  </si>
  <si>
    <r>
      <t xml:space="preserve">En el procedimiento de Gestión de Peticiones, Quejas, Reclamos, Sugerencias y Denuncias - PQRSD, se tiene establecido que </t>
    </r>
    <r>
      <rPr>
        <b/>
        <sz val="11"/>
        <color theme="1"/>
        <rFont val="Calibri"/>
        <family val="2"/>
        <scheme val="minor"/>
      </rPr>
      <t>"</t>
    </r>
    <r>
      <rPr>
        <sz val="11"/>
        <color theme="1"/>
        <rFont val="Calibri"/>
        <family val="2"/>
        <scheme val="minor"/>
      </rPr>
      <t>Toda atención realizada en el Punto de Atención al Ciudadano debe registrarse en el “Registro de Ciudadanos Atendidos”.
Adicionalmente se cuenta con el link de PQRSD en la pagina web de la Agencia y un formato físico para realizar el registro de la queja o el reclamo, cuando este sea verbal.
En el Sistema de Gestión Documental en el nivel central se radica la Queja o Denuncia y se direcciona a la dependencia responsable de su respuesta.</t>
    </r>
  </si>
  <si>
    <t>30 de abril de 2019</t>
  </si>
  <si>
    <t>Documentos de las campañas</t>
  </si>
  <si>
    <t>Documetnos de proyectos</t>
  </si>
  <si>
    <t>Documentos de solicitud</t>
  </si>
  <si>
    <t>Acta de aprobación</t>
  </si>
  <si>
    <t>Documetos de las campañas</t>
  </si>
  <si>
    <t>Informe de verificación</t>
  </si>
  <si>
    <t>listas de asistencia</t>
  </si>
  <si>
    <t>listas de asistencia, documentos soporte de actividades de implementación</t>
  </si>
  <si>
    <t>Informes de organización</t>
  </si>
  <si>
    <t>inventario de bienes</t>
  </si>
  <si>
    <t>informe de verificación</t>
  </si>
  <si>
    <t>informe del aplicativo apoteosys</t>
  </si>
  <si>
    <t>Documentos de campaña</t>
  </si>
  <si>
    <t>Tabla de servicios de transporte terrestre</t>
  </si>
  <si>
    <t>Nuevas versiones de procedimientos</t>
  </si>
  <si>
    <t>Documentos soporte de campaña de divulgación</t>
  </si>
  <si>
    <t xml:space="preserve">Listas de asistencia </t>
  </si>
  <si>
    <t>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</si>
</sst>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rgb="FF000000"/>
      <name val="Calibri"/>
      <family val="2"/>
      <scheme val="minor"/>
    </font>
    <font>
      <b/>
      <sz val="10"/>
      <color rgb="FF000000"/>
      <name val="Calibri"/>
      <family val="2"/>
      <scheme val="minor"/>
    </font>
    <font>
      <sz val="10"/>
      <color rgb="FF000000"/>
      <name val="Calibri"/>
      <family val="2"/>
      <scheme val="minor"/>
    </font>
    <font>
      <b/>
      <sz val="11"/>
      <color theme="1"/>
      <name val="Calibri"/>
      <family val="2"/>
      <scheme val="minor"/>
    </font>
    <font>
      <sz val="11"/>
      <color theme="1"/>
      <name val="Symbol"/>
      <family val="1"/>
      <charset val="2"/>
    </font>
    <font>
      <b/>
      <sz val="11"/>
      <color rgb="FF000000"/>
      <name val="Calibri"/>
      <family val="2"/>
      <scheme val="minor"/>
    </font>
    <font>
      <b/>
      <sz val="9"/>
      <color rgb="FF000000"/>
      <name val="Calibri"/>
      <family val="2"/>
      <scheme val="minor"/>
    </font>
    <font>
      <sz val="9"/>
      <color rgb="FF000000"/>
      <name val="Calibri"/>
      <family val="2"/>
      <scheme val="minor"/>
    </font>
    <font>
      <b/>
      <sz val="14"/>
      <color theme="1"/>
      <name val="Calibri"/>
      <family val="2"/>
      <scheme val="minor"/>
    </font>
    <font>
      <b/>
      <sz val="12"/>
      <color theme="1"/>
      <name val="Calibri"/>
      <family val="2"/>
      <scheme val="minor"/>
    </font>
    <font>
      <sz val="9"/>
      <color indexed="81"/>
      <name val="Tahoma"/>
      <family val="2"/>
    </font>
    <font>
      <b/>
      <sz val="9"/>
      <color indexed="81"/>
      <name val="Tahoma"/>
      <family val="2"/>
    </font>
    <font>
      <sz val="8"/>
      <color theme="1"/>
      <name val="Calibri"/>
      <family val="2"/>
      <scheme val="minor"/>
    </font>
    <font>
      <sz val="9"/>
      <color theme="1"/>
      <name val="Calibri"/>
      <family val="2"/>
      <scheme val="minor"/>
    </font>
    <font>
      <b/>
      <sz val="9"/>
      <color theme="1"/>
      <name val="Calibri"/>
      <family val="2"/>
      <scheme val="minor"/>
    </font>
    <font>
      <u/>
      <sz val="11"/>
      <color rgb="FF000000"/>
      <name val="Calibri"/>
      <family val="2"/>
      <scheme val="minor"/>
    </font>
    <font>
      <sz val="11"/>
      <name val="Calibri"/>
      <family val="2"/>
      <scheme val="minor"/>
    </font>
    <font>
      <sz val="11"/>
      <color rgb="FFFF0000"/>
      <name val="Calibri"/>
      <family val="2"/>
      <scheme val="minor"/>
    </font>
    <font>
      <i/>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9933"/>
        <bgColor indexed="64"/>
      </patternFill>
    </fill>
    <fill>
      <patternFill patternType="solid">
        <fgColor rgb="FFFF0000"/>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style="thin">
        <color indexed="64"/>
      </right>
      <top/>
      <bottom/>
      <diagonal/>
    </border>
    <border>
      <left/>
      <right style="thin">
        <color indexed="64"/>
      </right>
      <top style="medium">
        <color indexed="64"/>
      </top>
      <bottom/>
      <diagonal/>
    </border>
  </borders>
  <cellStyleXfs count="1">
    <xf numFmtId="0" fontId="0" fillId="0" borderId="0"/>
  </cellStyleXfs>
  <cellXfs count="185">
    <xf numFmtId="0" fontId="0" fillId="0" borderId="0" xfId="0"/>
    <xf numFmtId="0" fontId="1" fillId="0" borderId="0" xfId="0" applyFont="1"/>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4" xfId="0" applyFont="1" applyBorder="1" applyAlignment="1">
      <alignment vertical="center" wrapText="1"/>
    </xf>
    <xf numFmtId="0" fontId="3" fillId="0" borderId="3" xfId="0" applyFont="1" applyBorder="1" applyAlignment="1">
      <alignment horizontal="center" vertical="center" wrapText="1"/>
    </xf>
    <xf numFmtId="0" fontId="3" fillId="0" borderId="6" xfId="0" applyFont="1" applyBorder="1" applyAlignment="1">
      <alignment vertical="center" wrapText="1"/>
    </xf>
    <xf numFmtId="0" fontId="2" fillId="0" borderId="1" xfId="0" applyFont="1" applyBorder="1" applyAlignment="1">
      <alignment horizontal="center" vertical="center" wrapText="1"/>
    </xf>
    <xf numFmtId="0" fontId="3"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6" xfId="0" applyFont="1" applyBorder="1" applyAlignment="1">
      <alignment horizontal="center" vertical="center" wrapText="1"/>
    </xf>
    <xf numFmtId="0" fontId="0" fillId="0" borderId="8" xfId="0" applyBorder="1"/>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0" fillId="2" borderId="8" xfId="0" applyFill="1" applyBorder="1"/>
    <xf numFmtId="0" fontId="0" fillId="3" borderId="8" xfId="0" applyFill="1" applyBorder="1"/>
    <xf numFmtId="0" fontId="0" fillId="4" borderId="8" xfId="0" applyFill="1" applyBorder="1"/>
    <xf numFmtId="0" fontId="0" fillId="5" borderId="8" xfId="0" applyFill="1" applyBorder="1"/>
    <xf numFmtId="0" fontId="0" fillId="0" borderId="8" xfId="0" applyBorder="1" applyAlignment="1">
      <alignment horizontal="center" vertical="center" wrapText="1"/>
    </xf>
    <xf numFmtId="0" fontId="3" fillId="0" borderId="0" xfId="0" applyFont="1" applyFill="1" applyBorder="1" applyAlignment="1">
      <alignment vertical="center" wrapText="1"/>
    </xf>
    <xf numFmtId="0" fontId="0" fillId="0" borderId="0" xfId="0" applyAlignment="1">
      <alignment wrapText="1"/>
    </xf>
    <xf numFmtId="0" fontId="0" fillId="0" borderId="1" xfId="0" applyBorder="1" applyAlignment="1">
      <alignment horizontal="justify" vertical="center" wrapText="1"/>
    </xf>
    <xf numFmtId="0" fontId="0" fillId="0" borderId="4" xfId="0" applyBorder="1" applyAlignment="1">
      <alignment horizontal="justify" vertical="center" wrapText="1"/>
    </xf>
    <xf numFmtId="0" fontId="0" fillId="0" borderId="3" xfId="0" applyBorder="1" applyAlignment="1">
      <alignment horizontal="justify" vertical="center" wrapText="1"/>
    </xf>
    <xf numFmtId="0" fontId="0" fillId="0" borderId="6" xfId="0" applyBorder="1" applyAlignment="1">
      <alignment horizontal="justify" vertical="center" wrapText="1"/>
    </xf>
    <xf numFmtId="0" fontId="5" fillId="0" borderId="0" xfId="0" applyFont="1"/>
    <xf numFmtId="0" fontId="0" fillId="0" borderId="8" xfId="0" applyBorder="1" applyAlignment="1">
      <alignment horizontal="center" vertical="center"/>
    </xf>
    <xf numFmtId="0" fontId="0" fillId="0" borderId="11" xfId="0" applyBorder="1" applyAlignment="1">
      <alignment wrapText="1"/>
    </xf>
    <xf numFmtId="0" fontId="0" fillId="0" borderId="11" xfId="0" applyBorder="1"/>
    <xf numFmtId="0" fontId="0" fillId="0" borderId="0" xfId="0" applyNumberFormat="1" applyBorder="1"/>
    <xf numFmtId="0" fontId="0" fillId="0" borderId="0" xfId="0" applyNumberFormat="1" applyFill="1" applyBorder="1"/>
    <xf numFmtId="0" fontId="0" fillId="0" borderId="0" xfId="0" applyFill="1" applyBorder="1" applyAlignment="1">
      <alignment wrapText="1"/>
    </xf>
    <xf numFmtId="0" fontId="0" fillId="0" borderId="0" xfId="0" applyAlignment="1">
      <alignment horizont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16" fontId="8" fillId="0" borderId="3"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3" fillId="0" borderId="0" xfId="0" applyFont="1" applyBorder="1" applyAlignment="1">
      <alignment horizontal="justify" vertical="center" wrapText="1"/>
    </xf>
    <xf numFmtId="0" fontId="9" fillId="0" borderId="0" xfId="0" applyFont="1"/>
    <xf numFmtId="0" fontId="10" fillId="0" borderId="0" xfId="0" applyFont="1"/>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6" fillId="0" borderId="8"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0" xfId="0" applyFont="1" applyBorder="1" applyAlignment="1">
      <alignment horizontal="justify" vertical="center" wrapText="1"/>
    </xf>
    <xf numFmtId="0" fontId="0" fillId="0" borderId="0" xfId="0" applyFont="1"/>
    <xf numFmtId="0" fontId="0" fillId="0" borderId="17" xfId="0" applyBorder="1"/>
    <xf numFmtId="0" fontId="0" fillId="0" borderId="0" xfId="0" applyAlignment="1" applyProtection="1">
      <alignment horizontal="center" vertical="center"/>
      <protection locked="0"/>
    </xf>
    <xf numFmtId="0" fontId="0" fillId="0" borderId="0" xfId="0" applyAlignment="1" applyProtection="1">
      <alignment horizontal="center" wrapText="1"/>
      <protection locked="0"/>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16" fillId="0" borderId="8" xfId="0" applyFont="1" applyBorder="1" applyAlignment="1">
      <alignment horizontal="justify" vertical="center"/>
    </xf>
    <xf numFmtId="0" fontId="16" fillId="0" borderId="8" xfId="0" applyFont="1" applyBorder="1"/>
    <xf numFmtId="0" fontId="16" fillId="0" borderId="8" xfId="0" applyFont="1" applyBorder="1" applyAlignment="1">
      <alignment wrapText="1"/>
    </xf>
    <xf numFmtId="0" fontId="0" fillId="0" borderId="8" xfId="0" applyBorder="1" applyAlignment="1">
      <alignment wrapText="1"/>
    </xf>
    <xf numFmtId="0" fontId="4" fillId="0" borderId="8" xfId="0" applyFont="1" applyBorder="1" applyAlignment="1">
      <alignment horizontal="center" vertical="center"/>
    </xf>
    <xf numFmtId="0" fontId="14" fillId="0" borderId="0" xfId="0" applyFont="1" applyAlignment="1" applyProtection="1">
      <alignment horizontal="center" vertical="center" wrapText="1"/>
      <protection locked="0"/>
    </xf>
    <xf numFmtId="0" fontId="0" fillId="0" borderId="0" xfId="0" applyAlignment="1">
      <alignment vertical="center"/>
    </xf>
    <xf numFmtId="0" fontId="0" fillId="0" borderId="8" xfId="0" applyBorder="1" applyAlignment="1">
      <alignment vertical="center"/>
    </xf>
    <xf numFmtId="0" fontId="0" fillId="0" borderId="8" xfId="0" applyBorder="1" applyAlignment="1">
      <alignment vertical="center" wrapText="1"/>
    </xf>
    <xf numFmtId="0" fontId="0" fillId="0" borderId="8" xfId="0"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35" xfId="0"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justify" vertical="center" wrapText="1"/>
      <protection locked="0"/>
    </xf>
    <xf numFmtId="0" fontId="0" fillId="0" borderId="24" xfId="0" applyBorder="1" applyAlignment="1" applyProtection="1">
      <alignment horizontal="justify" vertical="center" wrapText="1"/>
      <protection locked="0"/>
    </xf>
    <xf numFmtId="0" fontId="15"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0" fillId="0" borderId="20" xfId="0" applyBorder="1" applyAlignment="1" applyProtection="1">
      <alignment horizontal="justify" vertical="center" wrapText="1"/>
      <protection locked="0"/>
    </xf>
    <xf numFmtId="0" fontId="0" fillId="0" borderId="41" xfId="0" applyBorder="1" applyAlignment="1" applyProtection="1">
      <alignment vertical="center" wrapText="1"/>
      <protection locked="0"/>
    </xf>
    <xf numFmtId="0" fontId="0" fillId="0" borderId="21" xfId="0" applyBorder="1" applyAlignment="1" applyProtection="1">
      <alignment horizontal="justify" vertical="center" wrapText="1"/>
      <protection locked="0"/>
    </xf>
    <xf numFmtId="0" fontId="0" fillId="0" borderId="8" xfId="0" applyBorder="1" applyAlignment="1" applyProtection="1">
      <alignment horizontal="center" vertical="center" wrapText="1"/>
      <protection locked="0"/>
    </xf>
    <xf numFmtId="0" fontId="0" fillId="0" borderId="28" xfId="0" applyBorder="1"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32" xfId="0"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8" xfId="0" applyBorder="1" applyAlignment="1" applyProtection="1">
      <alignment vertical="center" wrapText="1"/>
      <protection locked="0"/>
    </xf>
    <xf numFmtId="0" fontId="4" fillId="0" borderId="8" xfId="0" applyFont="1" applyBorder="1" applyAlignment="1" applyProtection="1">
      <alignment horizontal="center"/>
      <protection locked="0"/>
    </xf>
    <xf numFmtId="0" fontId="0" fillId="0" borderId="0" xfId="0" applyAlignment="1" applyProtection="1">
      <alignment horizontal="left" wrapText="1"/>
      <protection locked="0"/>
    </xf>
    <xf numFmtId="0" fontId="0" fillId="0" borderId="0" xfId="0" applyAlignment="1" applyProtection="1">
      <alignment horizontal="left"/>
      <protection locked="0"/>
    </xf>
    <xf numFmtId="0" fontId="15" fillId="0" borderId="8" xfId="0" applyFont="1" applyBorder="1" applyAlignment="1" applyProtection="1">
      <alignment vertical="center" wrapText="1"/>
      <protection locked="0"/>
    </xf>
    <xf numFmtId="0" fontId="0" fillId="0" borderId="0" xfId="0" applyAlignment="1" applyProtection="1">
      <protection locked="0"/>
    </xf>
    <xf numFmtId="14" fontId="0" fillId="0" borderId="8" xfId="0" applyNumberFormat="1" applyBorder="1" applyAlignment="1" applyProtection="1">
      <alignment horizontal="left" vertical="center" wrapText="1"/>
      <protection locked="0"/>
    </xf>
    <xf numFmtId="0" fontId="0" fillId="0" borderId="0" xfId="0" applyBorder="1" applyAlignment="1" applyProtection="1">
      <alignment horizontal="center"/>
      <protection locked="0"/>
    </xf>
    <xf numFmtId="0" fontId="0" fillId="0" borderId="0" xfId="0" applyBorder="1" applyAlignment="1" applyProtection="1">
      <alignment vertical="center"/>
      <protection locked="0"/>
    </xf>
    <xf numFmtId="1" fontId="0" fillId="0" borderId="8" xfId="0" applyNumberForma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1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center"/>
    </xf>
    <xf numFmtId="0" fontId="6"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9"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1" fontId="0" fillId="0" borderId="9" xfId="0" applyNumberFormat="1" applyBorder="1" applyAlignment="1" applyProtection="1">
      <alignment horizontal="center" vertical="center" wrapText="1"/>
      <protection locked="0"/>
    </xf>
    <xf numFmtId="1" fontId="0" fillId="0" borderId="12" xfId="0" applyNumberFormat="1" applyBorder="1" applyAlignment="1" applyProtection="1">
      <alignment horizontal="center" vertical="center" wrapText="1"/>
      <protection locked="0"/>
    </xf>
    <xf numFmtId="1" fontId="0" fillId="0" borderId="10" xfId="0" applyNumberFormat="1" applyBorder="1" applyAlignment="1" applyProtection="1">
      <alignment horizontal="center" vertical="center" wrapText="1"/>
      <protection locked="0"/>
    </xf>
    <xf numFmtId="0" fontId="0" fillId="0" borderId="44"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14" fillId="0" borderId="44"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7" xfId="0" applyBorder="1" applyAlignment="1" applyProtection="1">
      <alignment horizontal="justify" vertical="center" wrapText="1"/>
      <protection locked="0"/>
    </xf>
    <xf numFmtId="0" fontId="0" fillId="0" borderId="12" xfId="0" applyBorder="1" applyAlignment="1" applyProtection="1">
      <alignment horizontal="justify" vertical="center" wrapText="1"/>
      <protection locked="0"/>
    </xf>
    <xf numFmtId="0" fontId="0" fillId="0" borderId="28" xfId="0" applyBorder="1" applyAlignment="1" applyProtection="1">
      <alignment horizontal="justify" vertical="center" wrapText="1"/>
      <protection locked="0"/>
    </xf>
    <xf numFmtId="0" fontId="0" fillId="0" borderId="27" xfId="0" applyFill="1" applyBorder="1" applyAlignment="1" applyProtection="1">
      <alignment horizontal="justify" vertical="center" wrapText="1"/>
      <protection locked="0"/>
    </xf>
    <xf numFmtId="0" fontId="0" fillId="0" borderId="12" xfId="0" applyFill="1" applyBorder="1" applyAlignment="1" applyProtection="1">
      <alignment horizontal="justify" vertical="center" wrapText="1"/>
      <protection locked="0"/>
    </xf>
    <xf numFmtId="0" fontId="0" fillId="0" borderId="28" xfId="0" applyFill="1" applyBorder="1" applyAlignment="1" applyProtection="1">
      <alignment horizontal="justify" vertical="center" wrapText="1"/>
      <protection locked="0"/>
    </xf>
    <xf numFmtId="0" fontId="0" fillId="0" borderId="27" xfId="0" applyBorder="1" applyAlignment="1" applyProtection="1">
      <alignment horizontal="center" vertical="center" wrapText="1"/>
      <protection locked="0"/>
    </xf>
    <xf numFmtId="0" fontId="0" fillId="0" borderId="43" xfId="0" applyBorder="1" applyAlignment="1" applyProtection="1">
      <alignment horizontal="justify" vertical="center" wrapText="1"/>
      <protection locked="0"/>
    </xf>
    <xf numFmtId="0" fontId="0" fillId="0" borderId="40" xfId="0" applyBorder="1" applyAlignment="1" applyProtection="1">
      <alignment horizontal="justify" vertical="center" wrapText="1"/>
      <protection locked="0"/>
    </xf>
    <xf numFmtId="0" fontId="0" fillId="0" borderId="10" xfId="0" applyBorder="1" applyAlignment="1" applyProtection="1">
      <alignment horizontal="justify" vertical="center" wrapText="1"/>
      <protection locked="0"/>
    </xf>
    <xf numFmtId="0" fontId="4"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7" xfId="0" applyBorder="1" applyAlignment="1" applyProtection="1">
      <alignment horizontal="justify" vertical="center" wrapText="1"/>
    </xf>
    <xf numFmtId="0" fontId="0" fillId="0" borderId="12" xfId="0" applyBorder="1" applyAlignment="1" applyProtection="1">
      <alignment horizontal="justify" vertical="center" wrapText="1"/>
    </xf>
    <xf numFmtId="0" fontId="0" fillId="0" borderId="28" xfId="0" applyBorder="1" applyAlignment="1" applyProtection="1">
      <alignment horizontal="justify" vertical="center" wrapText="1"/>
    </xf>
    <xf numFmtId="49" fontId="0" fillId="0" borderId="27" xfId="0" applyNumberFormat="1" applyBorder="1" applyAlignment="1" applyProtection="1">
      <alignment horizontal="justify" vertical="center" wrapText="1"/>
    </xf>
    <xf numFmtId="49" fontId="0" fillId="0" borderId="12" xfId="0" applyNumberFormat="1" applyBorder="1" applyAlignment="1" applyProtection="1">
      <alignment horizontal="justify" vertical="center" wrapText="1"/>
    </xf>
    <xf numFmtId="49" fontId="0" fillId="0" borderId="28" xfId="0" applyNumberFormat="1" applyBorder="1" applyAlignment="1" applyProtection="1">
      <alignment horizontal="justify"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horizont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3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2" fontId="0" fillId="0" borderId="9" xfId="0" applyNumberFormat="1" applyBorder="1" applyAlignment="1" applyProtection="1">
      <alignment horizontal="center" vertical="center" wrapText="1"/>
      <protection locked="0"/>
    </xf>
    <xf numFmtId="2" fontId="0" fillId="0" borderId="12" xfId="0" applyNumberFormat="1" applyBorder="1" applyAlignment="1" applyProtection="1">
      <alignment horizontal="center" vertical="center" wrapText="1"/>
      <protection locked="0"/>
    </xf>
    <xf numFmtId="2" fontId="0" fillId="0" borderId="10" xfId="0" applyNumberFormat="1" applyBorder="1" applyAlignment="1" applyProtection="1">
      <alignment horizontal="center" vertical="center" wrapText="1"/>
      <protection locked="0"/>
    </xf>
    <xf numFmtId="0" fontId="0" fillId="0" borderId="42"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1" xfId="0" applyBorder="1" applyAlignment="1" applyProtection="1">
      <alignment vertical="center"/>
      <protection locked="0"/>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0" fillId="0" borderId="18" xfId="0" applyBorder="1" applyAlignment="1">
      <alignment horizontal="center" wrapText="1"/>
    </xf>
    <xf numFmtId="0" fontId="0" fillId="0" borderId="6" xfId="0" applyBorder="1" applyAlignment="1">
      <alignment horizontal="center" wrapText="1"/>
    </xf>
    <xf numFmtId="0" fontId="6" fillId="0" borderId="8" xfId="0" applyFont="1" applyBorder="1" applyAlignment="1">
      <alignment horizontal="justify" vertical="center" wrapText="1"/>
    </xf>
    <xf numFmtId="0" fontId="6"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5" xfId="0" applyBorder="1" applyAlignment="1">
      <alignment horizontal="left" wrapText="1"/>
    </xf>
    <xf numFmtId="0" fontId="0" fillId="0" borderId="0" xfId="0" applyBorder="1" applyAlignment="1">
      <alignment horizontal="left" wrapText="1"/>
    </xf>
    <xf numFmtId="0" fontId="0" fillId="0" borderId="26" xfId="0" applyBorder="1" applyAlignment="1">
      <alignment horizontal="left"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13" fillId="0" borderId="0" xfId="0" applyFont="1" applyAlignment="1">
      <alignment horizontal="center" vertical="center"/>
    </xf>
    <xf numFmtId="0" fontId="10" fillId="0" borderId="0" xfId="0" applyFont="1" applyAlignment="1">
      <alignment horizontal="center" textRotation="90"/>
    </xf>
  </cellXfs>
  <cellStyles count="1">
    <cellStyle name="Normal" xfId="0" builtinId="0"/>
  </cellStyles>
  <dxfs count="185">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
      <font>
        <b val="0"/>
        <i val="0"/>
        <color auto="1"/>
      </font>
      <fill>
        <patternFill>
          <bgColor rgb="FFFF0000"/>
        </patternFill>
      </fill>
    </dxf>
    <dxf>
      <font>
        <b val="0"/>
        <i val="0"/>
        <color auto="1"/>
      </font>
      <fill>
        <patternFill>
          <bgColor theme="9" tint="-0.24994659260841701"/>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theme="1"/>
      </font>
      <fill>
        <patternFill>
          <bgColor rgb="FFFFFF00"/>
        </patternFill>
      </fill>
    </dxf>
    <dxf>
      <font>
        <b val="0"/>
        <i val="0"/>
      </font>
      <fill>
        <patternFill>
          <bgColor theme="9" tint="-0.24994659260841701"/>
        </patternFill>
      </fill>
    </dxf>
    <dxf>
      <font>
        <b val="0"/>
        <i val="0"/>
        <color theme="1"/>
      </font>
      <fill>
        <patternFill>
          <bgColor rgb="FFFF0000"/>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customXml" Target="../ink/ink6.xml"/><Relationship Id="rId3" Type="http://schemas.openxmlformats.org/officeDocument/2006/relationships/customXml" Target="../ink/ink2.xml"/><Relationship Id="rId7" Type="http://schemas.openxmlformats.org/officeDocument/2006/relationships/customXml" Target="../ink/ink5.xml"/><Relationship Id="rId2" Type="http://schemas.openxmlformats.org/officeDocument/2006/relationships/image" Target="NUL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image" Target="NULL"/></Relationships>
</file>

<file path=xl/drawings/drawing1.xml><?xml version="1.0" encoding="utf-8"?>
<xdr:wsDr xmlns:xdr="http://schemas.openxmlformats.org/drawingml/2006/spreadsheetDrawing" xmlns:a="http://schemas.openxmlformats.org/drawingml/2006/main">
  <xdr:twoCellAnchor>
    <xdr:from>
      <xdr:col>16</xdr:col>
      <xdr:colOff>617760</xdr:colOff>
      <xdr:row>24</xdr:row>
      <xdr:rowOff>311700</xdr:rowOff>
    </xdr:from>
    <xdr:to>
      <xdr:col>16</xdr:col>
      <xdr:colOff>618120</xdr:colOff>
      <xdr:row>24</xdr:row>
      <xdr:rowOff>312060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1 Entrada de lápiz">
              <a:extLst>
                <a:ext uri="{FF2B5EF4-FFF2-40B4-BE49-F238E27FC236}">
                  <a16:creationId xmlns:a16="http://schemas.microsoft.com/office/drawing/2014/main" xmlns="" id="{00000000-0008-0000-0100-000004000000}"/>
                </a:ext>
              </a:extLst>
            </xdr14:cNvPr>
            <xdr14:cNvContentPartPr/>
          </xdr14:nvContentPartPr>
          <xdr14:nvPr macro=""/>
          <xdr14:xfrm>
            <a:off x="10027305" y="1472018"/>
            <a:ext cx="360" cy="360"/>
          </xdr14:xfrm>
        </xdr:contentPart>
      </mc:Choice>
      <mc:Fallback xmlns="">
        <xdr:pic>
          <xdr:nvPicPr>
            <xdr:cNvPr id="4" name="3 Entrada de lápiz"/>
            <xdr:cNvPicPr/>
          </xdr:nvPicPr>
          <xdr:blipFill>
            <a:blip xmlns:r="http://schemas.openxmlformats.org/officeDocument/2006/relationships" r:embed="rId2"/>
            <a:stretch>
              <a:fillRect/>
            </a:stretch>
          </xdr:blipFill>
          <xdr:spPr>
            <a:xfrm>
              <a:off x="10009305" y="1454018"/>
              <a:ext cx="36360" cy="36360"/>
            </a:xfrm>
            <a:prstGeom prst="rect">
              <a:avLst/>
            </a:prstGeom>
          </xdr:spPr>
        </xdr:pic>
      </mc:Fallback>
    </mc:AlternateContent>
    <xdr:clientData/>
  </xdr:twoCellAnchor>
  <xdr:twoCellAnchor>
    <xdr:from>
      <xdr:col>16</xdr:col>
      <xdr:colOff>767880</xdr:colOff>
      <xdr:row>24</xdr:row>
      <xdr:rowOff>484860</xdr:rowOff>
    </xdr:from>
    <xdr:to>
      <xdr:col>16</xdr:col>
      <xdr:colOff>768240</xdr:colOff>
      <xdr:row>24</xdr:row>
      <xdr:rowOff>490980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2 Entrada de lápiz">
              <a:extLst>
                <a:ext uri="{FF2B5EF4-FFF2-40B4-BE49-F238E27FC236}">
                  <a16:creationId xmlns:a16="http://schemas.microsoft.com/office/drawing/2014/main" xmlns="" id="{00000000-0008-0000-0100-000005000000}"/>
                </a:ext>
              </a:extLst>
            </xdr14:cNvPr>
            <xdr14:cNvContentPartPr/>
          </xdr14:nvContentPartPr>
          <xdr14:nvPr macro=""/>
          <xdr14:xfrm>
            <a:off x="10177425" y="1645178"/>
            <a:ext cx="360" cy="6120"/>
          </xdr14:xfrm>
        </xdr:contentPart>
      </mc:Choice>
      <mc:Fallback xmlns="">
        <xdr:pic>
          <xdr:nvPicPr>
            <xdr:cNvPr id="5" name="4 Entrada de lápiz"/>
            <xdr:cNvPicPr/>
          </xdr:nvPicPr>
          <xdr:blipFill>
            <a:blip xmlns:r="http://schemas.openxmlformats.org/officeDocument/2006/relationships" r:embed="rId4"/>
            <a:stretch>
              <a:fillRect/>
            </a:stretch>
          </xdr:blipFill>
          <xdr:spPr>
            <a:xfrm>
              <a:off x="10159425" y="1627178"/>
              <a:ext cx="36360" cy="42120"/>
            </a:xfrm>
            <a:prstGeom prst="rect">
              <a:avLst/>
            </a:prstGeom>
          </xdr:spPr>
        </xdr:pic>
      </mc:Fallback>
    </mc:AlternateContent>
    <xdr:clientData/>
  </xdr:twoCellAnchor>
  <xdr:twoCellAnchor>
    <xdr:from>
      <xdr:col>16</xdr:col>
      <xdr:colOff>617760</xdr:colOff>
      <xdr:row>27</xdr:row>
      <xdr:rowOff>311700</xdr:rowOff>
    </xdr:from>
    <xdr:to>
      <xdr:col>16</xdr:col>
      <xdr:colOff>618120</xdr:colOff>
      <xdr:row>27</xdr:row>
      <xdr:rowOff>312060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3 Entrada de lápiz">
              <a:extLst>
                <a:ext uri="{FF2B5EF4-FFF2-40B4-BE49-F238E27FC236}">
                  <a16:creationId xmlns:a16="http://schemas.microsoft.com/office/drawing/2014/main" xmlns="" id="{00000000-0008-0000-0100-000006000000}"/>
                </a:ext>
              </a:extLst>
            </xdr14:cNvPr>
            <xdr14:cNvContentPartPr/>
          </xdr14:nvContentPartPr>
          <xdr14:nvPr macro=""/>
          <xdr14:xfrm>
            <a:off x="10027305" y="1472018"/>
            <a:ext cx="360" cy="360"/>
          </xdr14:xfrm>
        </xdr:contentPart>
      </mc:Choice>
      <mc:Fallback xmlns="">
        <xdr:pic>
          <xdr:nvPicPr>
            <xdr:cNvPr id="4" name="3 Entrada de lápiz"/>
            <xdr:cNvPicPr/>
          </xdr:nvPicPr>
          <xdr:blipFill>
            <a:blip xmlns:r="http://schemas.openxmlformats.org/officeDocument/2006/relationships" r:embed="rId2"/>
            <a:stretch>
              <a:fillRect/>
            </a:stretch>
          </xdr:blipFill>
          <xdr:spPr>
            <a:xfrm>
              <a:off x="10009305" y="1454018"/>
              <a:ext cx="36360" cy="36360"/>
            </a:xfrm>
            <a:prstGeom prst="rect">
              <a:avLst/>
            </a:prstGeom>
          </xdr:spPr>
        </xdr:pic>
      </mc:Fallback>
    </mc:AlternateContent>
    <xdr:clientData/>
  </xdr:twoCellAnchor>
  <xdr:twoCellAnchor>
    <xdr:from>
      <xdr:col>16</xdr:col>
      <xdr:colOff>767880</xdr:colOff>
      <xdr:row>27</xdr:row>
      <xdr:rowOff>484860</xdr:rowOff>
    </xdr:from>
    <xdr:to>
      <xdr:col>16</xdr:col>
      <xdr:colOff>768240</xdr:colOff>
      <xdr:row>27</xdr:row>
      <xdr:rowOff>490980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4 Entrada de lápiz">
              <a:extLst>
                <a:ext uri="{FF2B5EF4-FFF2-40B4-BE49-F238E27FC236}">
                  <a16:creationId xmlns:a16="http://schemas.microsoft.com/office/drawing/2014/main" xmlns="" id="{00000000-0008-0000-0100-000007000000}"/>
                </a:ext>
              </a:extLst>
            </xdr14:cNvPr>
            <xdr14:cNvContentPartPr/>
          </xdr14:nvContentPartPr>
          <xdr14:nvPr macro=""/>
          <xdr14:xfrm>
            <a:off x="10177425" y="1645178"/>
            <a:ext cx="360" cy="6120"/>
          </xdr14:xfrm>
        </xdr:contentPart>
      </mc:Choice>
      <mc:Fallback xmlns="">
        <xdr:pic>
          <xdr:nvPicPr>
            <xdr:cNvPr id="5" name="4 Entrada de lápiz"/>
            <xdr:cNvPicPr/>
          </xdr:nvPicPr>
          <xdr:blipFill>
            <a:blip xmlns:r="http://schemas.openxmlformats.org/officeDocument/2006/relationships" r:embed="rId4"/>
            <a:stretch>
              <a:fillRect/>
            </a:stretch>
          </xdr:blipFill>
          <xdr:spPr>
            <a:xfrm>
              <a:off x="10159425" y="1627178"/>
              <a:ext cx="36360" cy="42120"/>
            </a:xfrm>
            <a:prstGeom prst="rect">
              <a:avLst/>
            </a:prstGeom>
          </xdr:spPr>
        </xdr:pic>
      </mc:Fallback>
    </mc:AlternateContent>
    <xdr:clientData/>
  </xdr:twoCellAnchor>
  <xdr:twoCellAnchor>
    <xdr:from>
      <xdr:col>16</xdr:col>
      <xdr:colOff>617760</xdr:colOff>
      <xdr:row>25</xdr:row>
      <xdr:rowOff>311700</xdr:rowOff>
    </xdr:from>
    <xdr:to>
      <xdr:col>16</xdr:col>
      <xdr:colOff>618120</xdr:colOff>
      <xdr:row>25</xdr:row>
      <xdr:rowOff>312060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6" name="5 Entrada de lápiz">
              <a:extLst>
                <a:ext uri="{FF2B5EF4-FFF2-40B4-BE49-F238E27FC236}">
                  <a16:creationId xmlns:a16="http://schemas.microsoft.com/office/drawing/2014/main" xmlns="" id="{00000000-0008-0000-0100-000008000000}"/>
                </a:ext>
              </a:extLst>
            </xdr14:cNvPr>
            <xdr14:cNvContentPartPr/>
          </xdr14:nvContentPartPr>
          <xdr14:nvPr macro=""/>
          <xdr14:xfrm>
            <a:off x="10027305" y="1472018"/>
            <a:ext cx="360" cy="360"/>
          </xdr14:xfrm>
        </xdr:contentPart>
      </mc:Choice>
      <mc:Fallback xmlns="">
        <xdr:pic>
          <xdr:nvPicPr>
            <xdr:cNvPr id="4" name="3 Entrada de lápiz"/>
            <xdr:cNvPicPr/>
          </xdr:nvPicPr>
          <xdr:blipFill>
            <a:blip xmlns:r="http://schemas.openxmlformats.org/officeDocument/2006/relationships" r:embed="rId2"/>
            <a:stretch>
              <a:fillRect/>
            </a:stretch>
          </xdr:blipFill>
          <xdr:spPr>
            <a:xfrm>
              <a:off x="10009305" y="1454018"/>
              <a:ext cx="36360" cy="36360"/>
            </a:xfrm>
            <a:prstGeom prst="rect">
              <a:avLst/>
            </a:prstGeom>
          </xdr:spPr>
        </xdr:pic>
      </mc:Fallback>
    </mc:AlternateContent>
    <xdr:clientData/>
  </xdr:twoCellAnchor>
  <xdr:twoCellAnchor>
    <xdr:from>
      <xdr:col>16</xdr:col>
      <xdr:colOff>767880</xdr:colOff>
      <xdr:row>25</xdr:row>
      <xdr:rowOff>484860</xdr:rowOff>
    </xdr:from>
    <xdr:to>
      <xdr:col>16</xdr:col>
      <xdr:colOff>768240</xdr:colOff>
      <xdr:row>25</xdr:row>
      <xdr:rowOff>490980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7" name="6 Entrada de lápiz">
              <a:extLst>
                <a:ext uri="{FF2B5EF4-FFF2-40B4-BE49-F238E27FC236}">
                  <a16:creationId xmlns:a16="http://schemas.microsoft.com/office/drawing/2014/main" xmlns="" id="{00000000-0008-0000-0100-000009000000}"/>
                </a:ext>
              </a:extLst>
            </xdr14:cNvPr>
            <xdr14:cNvContentPartPr/>
          </xdr14:nvContentPartPr>
          <xdr14:nvPr macro=""/>
          <xdr14:xfrm>
            <a:off x="21460943" y="3032798"/>
            <a:ext cx="360" cy="6120"/>
          </xdr14:xfrm>
        </xdr:contentPart>
      </mc:Choice>
      <mc:Fallback xmlns="">
        <xdr:pic>
          <xdr:nvPicPr>
            <xdr:cNvPr id="5" name="4 Entrada de lápiz"/>
            <xdr:cNvPicPr/>
          </xdr:nvPicPr>
          <xdr:blipFill>
            <a:blip xmlns:r="http://schemas.openxmlformats.org/officeDocument/2006/relationships" r:embed="rId4"/>
            <a:stretch>
              <a:fillRect/>
            </a:stretch>
          </xdr:blipFill>
          <xdr:spPr>
            <a:xfrm>
              <a:off x="10159425" y="1627178"/>
              <a:ext cx="36360" cy="4212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xdr:row>
      <xdr:rowOff>161925</xdr:rowOff>
    </xdr:from>
    <xdr:to>
      <xdr:col>1</xdr:col>
      <xdr:colOff>133350</xdr:colOff>
      <xdr:row>6</xdr:row>
      <xdr:rowOff>257175</xdr:rowOff>
    </xdr:to>
    <xdr:cxnSp macro="">
      <xdr:nvCxnSpPr>
        <xdr:cNvPr id="5" name="4 Conector recto de flecha"/>
        <xdr:cNvCxnSpPr/>
      </xdr:nvCxnSpPr>
      <xdr:spPr>
        <a:xfrm flipH="1" flipV="1">
          <a:off x="714375" y="457200"/>
          <a:ext cx="0" cy="14287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781050</xdr:colOff>
      <xdr:row>8</xdr:row>
      <xdr:rowOff>95250</xdr:rowOff>
    </xdr:from>
    <xdr:to>
      <xdr:col>7</xdr:col>
      <xdr:colOff>742950</xdr:colOff>
      <xdr:row>8</xdr:row>
      <xdr:rowOff>95250</xdr:rowOff>
    </xdr:to>
    <xdr:cxnSp macro="">
      <xdr:nvCxnSpPr>
        <xdr:cNvPr id="8" name="7 Conector recto de flecha"/>
        <xdr:cNvCxnSpPr/>
      </xdr:nvCxnSpPr>
      <xdr:spPr>
        <a:xfrm>
          <a:off x="1724025" y="2200275"/>
          <a:ext cx="3886200"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133350</xdr:colOff>
      <xdr:row>1</xdr:row>
      <xdr:rowOff>161925</xdr:rowOff>
    </xdr:from>
    <xdr:to>
      <xdr:col>9</xdr:col>
      <xdr:colOff>133350</xdr:colOff>
      <xdr:row>6</xdr:row>
      <xdr:rowOff>257175</xdr:rowOff>
    </xdr:to>
    <xdr:cxnSp macro="">
      <xdr:nvCxnSpPr>
        <xdr:cNvPr id="12" name="11 Conector recto de flecha"/>
        <xdr:cNvCxnSpPr/>
      </xdr:nvCxnSpPr>
      <xdr:spPr>
        <a:xfrm flipH="1" flipV="1">
          <a:off x="714375" y="457200"/>
          <a:ext cx="0" cy="142875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781050</xdr:colOff>
      <xdr:row>8</xdr:row>
      <xdr:rowOff>95250</xdr:rowOff>
    </xdr:from>
    <xdr:to>
      <xdr:col>15</xdr:col>
      <xdr:colOff>742950</xdr:colOff>
      <xdr:row>8</xdr:row>
      <xdr:rowOff>95250</xdr:rowOff>
    </xdr:to>
    <xdr:cxnSp macro="">
      <xdr:nvCxnSpPr>
        <xdr:cNvPr id="13" name="12 Conector recto de flecha"/>
        <xdr:cNvCxnSpPr/>
      </xdr:nvCxnSpPr>
      <xdr:spPr>
        <a:xfrm>
          <a:off x="1724025" y="2200275"/>
          <a:ext cx="3886200" cy="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10</xdr:col>
      <xdr:colOff>752476</xdr:colOff>
      <xdr:row>2</xdr:row>
      <xdr:rowOff>9525</xdr:rowOff>
    </xdr:from>
    <xdr:to>
      <xdr:col>12</xdr:col>
      <xdr:colOff>752476</xdr:colOff>
      <xdr:row>7</xdr:row>
      <xdr:rowOff>0</xdr:rowOff>
    </xdr:to>
    <xdr:sp macro="" textlink="">
      <xdr:nvSpPr>
        <xdr:cNvPr id="14" name="13 Rectángulo"/>
        <xdr:cNvSpPr/>
      </xdr:nvSpPr>
      <xdr:spPr>
        <a:xfrm>
          <a:off x="6991351" y="495300"/>
          <a:ext cx="1600200" cy="1419225"/>
        </a:xfrm>
        <a:prstGeom prst="rect">
          <a:avLst/>
        </a:prstGeom>
        <a:gradFill>
          <a:gsLst>
            <a:gs pos="0">
              <a:srgbClr val="FFFFFF"/>
            </a:gs>
            <a:gs pos="7001">
              <a:srgbClr val="E6E6E6"/>
            </a:gs>
            <a:gs pos="32001">
              <a:srgbClr val="7D8496"/>
            </a:gs>
            <a:gs pos="47000">
              <a:srgbClr val="E6E6E6"/>
            </a:gs>
            <a:gs pos="85001">
              <a:srgbClr val="7D8496"/>
            </a:gs>
            <a:gs pos="100000">
              <a:srgbClr val="E6E6E6"/>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b="1"/>
            <a:t>No aplica para riesgos de corrupcion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a.aldana/Downloads/mapa%20de%20riesgos%20Direccionameinto%20estrategic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laudia.martinez/Downloads/MAPA%20RIESGO%20CORRUPC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aniela.aldana/Downloads/Mapa%20de%20riesgos%20Talento%20Humano%202712201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aniela.aldana/Downloads/mapa%20de%20riesgos%20Oficina%20Asesora%20Jur&#237;dic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aniela.aldana/Downloads/MapaRiesgosCorrupcion-OCI-20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daniela.aldana/Downloads/Mapa%20de%20Riesgos%20Control%20Interno%20Disiciplinario%20REV%202712201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aniela.aldana/Downloads/Mapa%20de%20riesgos%20(2)%2010122018%20OTI%20%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aniela.aldana/Downloads/mapa%20de%20riesgos%20Estructuraci&#243;n%20de%20proyecto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daniela.aldana/Downloads/Mapa%20riesgos%20GD%20REV%202712201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daniela.aldana/Downloads/Mapa%20de%20Riesgos%2027122018%20Administrativ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daniela.aldana/Downloads/Mapa%20de%20riesgos%2027122018%20Participaci&#243;n%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ela.aldana/Downloads/mapa%20de%20riesgos%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aniela.aldana/Downloads/Mapa%20de%20riesgos%20(2)%2018122018%20Comunica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aniela.aldana/Downloads/Mapa%20de%20riesgos%2027122018%20Participaci&#243;n%20Atenci&#243;n%20al%20Ciudadano%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laudia.martinez/Downloads/mapa%20de%20riesgos%20Estructuracion%20de%20plan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laudia.martinez/AppData/Local/Temp/Temp1_RV__Riesgos_de_Corrupci&#243;n_por_proceso_-_2019.zip/Riesgos%20Corrupci+&#166;n%20Evaluaci+&#166;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laudia.martinez/AppData/Local/Temp/Temp1_RV__Riesgos_de_Corrupci&#243;n_por_proceso_-_2019.zip/Riesgos%20Corrupci+&#166;n%20Seguimiento%20y%20Contro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la.aldana/Downloads/mapa%20de%20riesgos%20Adecuaci&#243;n%20deTierra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laudia.martinez/AppData/Local/Temp/Temp1_RV__Riesgos_de_Corrupci&#243;n_por_proceso_-_2019.zip/Riesgos%20Corrupci+&#166;n%20Asociativ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efreshError="1">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29">
          <cell r="B29" t="str">
            <v>Asignado</v>
          </cell>
          <cell r="C29">
            <v>15</v>
          </cell>
        </row>
        <row r="30">
          <cell r="B30" t="str">
            <v>No Asignado</v>
          </cell>
          <cell r="C30">
            <v>0</v>
          </cell>
        </row>
        <row r="31">
          <cell r="B31" t="str">
            <v>Adecuado</v>
          </cell>
          <cell r="C31">
            <v>15</v>
          </cell>
        </row>
        <row r="32">
          <cell r="B32" t="str">
            <v>Inadecuado</v>
          </cell>
          <cell r="C32">
            <v>0</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H38" t="str">
            <v>Débil</v>
          </cell>
          <cell r="I38">
            <v>1</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efreshError="1">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Calor"/>
    </sheetNames>
    <sheetDataSet>
      <sheetData sheetId="0"/>
      <sheetData sheetId="1"/>
      <sheetData sheetId="2"/>
      <sheetData sheetId="3"/>
      <sheetData sheetId="4"/>
      <sheetData sheetId="5">
        <row r="19">
          <cell r="K19" t="str">
            <v>Bajo</v>
          </cell>
          <cell r="L19" t="str">
            <v>Moderado</v>
          </cell>
          <cell r="M19" t="str">
            <v>Alto</v>
          </cell>
          <cell r="N19" t="str">
            <v>Extremo</v>
          </cell>
        </row>
        <row r="20">
          <cell r="K20" t="str">
            <v>Bajo</v>
          </cell>
          <cell r="L20" t="str">
            <v>Moderado</v>
          </cell>
          <cell r="M20" t="str">
            <v>Alto</v>
          </cell>
          <cell r="N20" t="str">
            <v>Extremo</v>
          </cell>
        </row>
        <row r="21">
          <cell r="K21" t="str">
            <v>Moderado</v>
          </cell>
          <cell r="L21" t="str">
            <v>Alto</v>
          </cell>
          <cell r="M21" t="str">
            <v>Extremo</v>
          </cell>
          <cell r="N21" t="str">
            <v>Extremo</v>
          </cell>
        </row>
        <row r="22">
          <cell r="K22" t="str">
            <v>Alto</v>
          </cell>
          <cell r="L22" t="str">
            <v>Alto</v>
          </cell>
          <cell r="M22" t="str">
            <v>Extremo</v>
          </cell>
          <cell r="N22" t="str">
            <v>Extremo</v>
          </cell>
        </row>
        <row r="23">
          <cell r="K23" t="str">
            <v>Alto</v>
          </cell>
          <cell r="L23" t="str">
            <v>Extremo</v>
          </cell>
          <cell r="M23" t="str">
            <v>Extremo</v>
          </cell>
          <cell r="N23" t="str">
            <v>Extremo</v>
          </cell>
        </row>
      </sheetData>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Hoja4"/>
    </sheetNames>
    <sheetDataSet>
      <sheetData sheetId="0"/>
      <sheetData sheetId="1"/>
      <sheetData sheetId="2"/>
      <sheetData sheetId="3">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Riesgos"/>
    </sheetNames>
    <sheetDataSet>
      <sheetData sheetId="0"/>
      <sheetData sheetId="1"/>
      <sheetData sheetId="2"/>
      <sheetData sheetId="3"/>
      <sheetData sheetId="4"/>
      <sheetData sheetId="5">
        <row r="19">
          <cell r="K19" t="str">
            <v>Bajo</v>
          </cell>
          <cell r="L19" t="str">
            <v>Moderado</v>
          </cell>
          <cell r="M19" t="str">
            <v>Alto</v>
          </cell>
          <cell r="N19" t="str">
            <v>Extremo</v>
          </cell>
        </row>
        <row r="20">
          <cell r="K20" t="str">
            <v>Bajo</v>
          </cell>
          <cell r="L20" t="str">
            <v>Moderado</v>
          </cell>
          <cell r="M20" t="str">
            <v>Alto</v>
          </cell>
          <cell r="N20" t="str">
            <v>Extremo</v>
          </cell>
        </row>
        <row r="21">
          <cell r="K21" t="str">
            <v>Moderado</v>
          </cell>
          <cell r="L21" t="str">
            <v>Alto</v>
          </cell>
          <cell r="M21" t="str">
            <v>Extremo</v>
          </cell>
          <cell r="N21" t="str">
            <v>Extremo</v>
          </cell>
        </row>
        <row r="22">
          <cell r="K22" t="str">
            <v>Alto</v>
          </cell>
          <cell r="L22" t="str">
            <v>Alto</v>
          </cell>
          <cell r="M22" t="str">
            <v>Extremo</v>
          </cell>
          <cell r="N22" t="str">
            <v>Extremo</v>
          </cell>
        </row>
        <row r="23">
          <cell r="K23" t="str">
            <v>Alto</v>
          </cell>
          <cell r="L23" t="str">
            <v>Extremo</v>
          </cell>
          <cell r="M23" t="str">
            <v>Extremo</v>
          </cell>
          <cell r="N23" t="str">
            <v>Extremo</v>
          </cell>
        </row>
      </sheetData>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row r="19">
          <cell r="K19" t="str">
            <v>Bajo</v>
          </cell>
        </row>
      </sheetData>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 val="Hoja1"/>
    </sheetNames>
    <sheetDataSet>
      <sheetData sheetId="0"/>
      <sheetData sheetId="1"/>
      <sheetData sheetId="2"/>
      <sheetData sheetId="3"/>
      <sheetData sheetId="4"/>
      <sheetData sheetId="5">
        <row r="19">
          <cell r="K19" t="str">
            <v>Bajo</v>
          </cell>
        </row>
      </sheetData>
      <sheetData sheetId="6"/>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Calor"/>
    </sheetNames>
    <sheetDataSet>
      <sheetData sheetId="0"/>
      <sheetData sheetId="1"/>
      <sheetData sheetId="2"/>
      <sheetData sheetId="3"/>
      <sheetData sheetId="4"/>
      <sheetData sheetId="5">
        <row r="19">
          <cell r="K19" t="str">
            <v>Bajo</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Calor"/>
    </sheetNames>
    <sheetDataSet>
      <sheetData sheetId="0"/>
      <sheetData sheetId="1"/>
      <sheetData sheetId="2"/>
      <sheetData sheetId="3"/>
      <sheetData sheetId="4"/>
      <sheetData sheetId="5">
        <row r="19">
          <cell r="K19" t="str">
            <v>Bajo</v>
          </cell>
        </row>
      </sheetData>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Calor"/>
    </sheetNames>
    <sheetDataSet>
      <sheetData sheetId="0"/>
      <sheetData sheetId="1"/>
      <sheetData sheetId="2"/>
      <sheetData sheetId="3"/>
      <sheetData sheetId="4"/>
      <sheetData sheetId="5">
        <row r="19">
          <cell r="K19" t="str">
            <v>Bajo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row r="2">
          <cell r="D2">
            <v>5</v>
          </cell>
        </row>
        <row r="19">
          <cell r="K19" t="str">
            <v>Bajo</v>
          </cell>
          <cell r="L19" t="str">
            <v>Moderado</v>
          </cell>
          <cell r="M19" t="str">
            <v>Alto</v>
          </cell>
          <cell r="N19" t="str">
            <v>Extremo</v>
          </cell>
        </row>
        <row r="20">
          <cell r="K20" t="str">
            <v>Bajo</v>
          </cell>
          <cell r="L20" t="str">
            <v>Moderado</v>
          </cell>
          <cell r="M20" t="str">
            <v>Alto</v>
          </cell>
          <cell r="N20" t="str">
            <v>Extremo</v>
          </cell>
        </row>
        <row r="21">
          <cell r="K21" t="str">
            <v>Moderado</v>
          </cell>
          <cell r="L21" t="str">
            <v>Alto</v>
          </cell>
          <cell r="M21" t="str">
            <v>Extremo</v>
          </cell>
          <cell r="N21" t="str">
            <v>Extremo</v>
          </cell>
        </row>
        <row r="22">
          <cell r="K22" t="str">
            <v>Alto</v>
          </cell>
          <cell r="L22" t="str">
            <v>Alto</v>
          </cell>
          <cell r="M22" t="str">
            <v>Extremo</v>
          </cell>
          <cell r="N22" t="str">
            <v>Extremo</v>
          </cell>
        </row>
        <row r="23">
          <cell r="K23" t="str">
            <v>Alto</v>
          </cell>
          <cell r="L23" t="str">
            <v>Extremo</v>
          </cell>
          <cell r="M23" t="str">
            <v>Extremo</v>
          </cell>
          <cell r="N23" t="str">
            <v>Extremo</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row r="19">
          <cell r="K19" t="str">
            <v>Bajo</v>
          </cell>
          <cell r="L19" t="str">
            <v>Moderado</v>
          </cell>
          <cell r="M19" t="str">
            <v>Alto</v>
          </cell>
          <cell r="N19" t="str">
            <v>Extremo</v>
          </cell>
        </row>
        <row r="20">
          <cell r="K20" t="str">
            <v>Bajo</v>
          </cell>
          <cell r="L20" t="str">
            <v>Moderado</v>
          </cell>
          <cell r="M20" t="str">
            <v>Alto</v>
          </cell>
          <cell r="N20" t="str">
            <v>Extremo</v>
          </cell>
        </row>
        <row r="21">
          <cell r="K21" t="str">
            <v>Moderado</v>
          </cell>
          <cell r="L21" t="str">
            <v>Alto</v>
          </cell>
          <cell r="M21" t="str">
            <v>Extremo</v>
          </cell>
          <cell r="N21" t="str">
            <v>Extremo</v>
          </cell>
        </row>
        <row r="22">
          <cell r="K22" t="str">
            <v>Alto</v>
          </cell>
          <cell r="L22" t="str">
            <v>Alto</v>
          </cell>
          <cell r="M22" t="str">
            <v>Extremo</v>
          </cell>
          <cell r="N22" t="str">
            <v>Extremo</v>
          </cell>
        </row>
        <row r="23">
          <cell r="K23" t="str">
            <v>Alto</v>
          </cell>
          <cell r="L23" t="str">
            <v>Extremo</v>
          </cell>
          <cell r="M23" t="str">
            <v>Extremo</v>
          </cell>
          <cell r="N23" t="str">
            <v>Extremo</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Mapa de Calor"/>
    </sheetNames>
    <sheetDataSet>
      <sheetData sheetId="0"/>
      <sheetData sheetId="1"/>
      <sheetData sheetId="2"/>
      <sheetData sheetId="3"/>
      <sheetData sheetId="4"/>
      <sheetData sheetId="5">
        <row r="19">
          <cell r="K19" t="str">
            <v>Bajo</v>
          </cell>
          <cell r="L19" t="str">
            <v>Moderado</v>
          </cell>
          <cell r="M19" t="str">
            <v>Alto</v>
          </cell>
          <cell r="N19" t="str">
            <v>Extremo</v>
          </cell>
        </row>
        <row r="20">
          <cell r="K20" t="str">
            <v>Bajo</v>
          </cell>
          <cell r="L20" t="str">
            <v>Moderado</v>
          </cell>
          <cell r="M20" t="str">
            <v>Alto</v>
          </cell>
          <cell r="N20" t="str">
            <v>Extremo</v>
          </cell>
        </row>
        <row r="21">
          <cell r="K21" t="str">
            <v>Moderado</v>
          </cell>
          <cell r="L21" t="str">
            <v>Alto</v>
          </cell>
          <cell r="M21" t="str">
            <v>Extremo</v>
          </cell>
          <cell r="N21" t="str">
            <v>Extremo</v>
          </cell>
        </row>
        <row r="22">
          <cell r="K22" t="str">
            <v>Alto</v>
          </cell>
          <cell r="L22" t="str">
            <v>Alto</v>
          </cell>
          <cell r="M22" t="str">
            <v>Extremo</v>
          </cell>
          <cell r="N22" t="str">
            <v>Extremo</v>
          </cell>
        </row>
        <row r="23">
          <cell r="K23" t="str">
            <v>Alto</v>
          </cell>
          <cell r="L23" t="str">
            <v>Extremo</v>
          </cell>
          <cell r="M23" t="str">
            <v>Extremo</v>
          </cell>
          <cell r="N23" t="str">
            <v>Extremo</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efreshError="1">
        <row r="2">
          <cell r="C2" t="str">
            <v>Casi seguro</v>
          </cell>
          <cell r="D2">
            <v>5</v>
          </cell>
        </row>
        <row r="3">
          <cell r="C3" t="str">
            <v>Probable</v>
          </cell>
          <cell r="D3">
            <v>4</v>
          </cell>
        </row>
        <row r="4">
          <cell r="C4" t="str">
            <v>Posible</v>
          </cell>
          <cell r="D4">
            <v>3</v>
          </cell>
        </row>
        <row r="5">
          <cell r="C5" t="str">
            <v>Improbable</v>
          </cell>
          <cell r="D5">
            <v>2</v>
          </cell>
        </row>
        <row r="6">
          <cell r="C6" t="str">
            <v>Rara Vez</v>
          </cell>
          <cell r="D6">
            <v>1</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H38" t="str">
            <v>Débil</v>
          </cell>
          <cell r="I38">
            <v>1</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2">
          <cell r="E52" t="str">
            <v>Moderado</v>
          </cell>
          <cell r="F52" t="str">
            <v xml:space="preserve">Reducir el riesgo </v>
          </cell>
        </row>
        <row r="54">
          <cell r="E54" t="str">
            <v>Alto</v>
          </cell>
          <cell r="F54" t="str">
            <v xml:space="preserve">Reducir el riesgo – evitar el riesgo – compartir o transferir el riesgo </v>
          </cell>
        </row>
        <row r="56">
          <cell r="E56" t="str">
            <v>Extremo</v>
          </cell>
          <cell r="F56" t="str">
            <v>Reducir el riesgo – evitar el riesgo – compartir o transferir el riesgo</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2">
          <cell r="E52" t="str">
            <v>Moderado</v>
          </cell>
          <cell r="F52" t="str">
            <v xml:space="preserve">Reducir el riesgo </v>
          </cell>
        </row>
        <row r="54">
          <cell r="E54" t="str">
            <v>Alto</v>
          </cell>
          <cell r="F54" t="str">
            <v xml:space="preserve">Reducir el riesgo – evitar el riesgo – compartir o transferir el riesgo </v>
          </cell>
        </row>
        <row r="56">
          <cell r="E56" t="str">
            <v>Extremo</v>
          </cell>
          <cell r="F56" t="str">
            <v>Reducir el riesgo – evitar el riesgo – compartir o transferir el riesgo</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1">
          <cell r="E51">
            <v>0</v>
          </cell>
          <cell r="F51">
            <v>0</v>
          </cell>
        </row>
        <row r="52">
          <cell r="E52" t="str">
            <v>Moderado</v>
          </cell>
          <cell r="F52" t="str">
            <v xml:space="preserve">Reducir el riesgo </v>
          </cell>
        </row>
        <row r="53">
          <cell r="E53">
            <v>0</v>
          </cell>
          <cell r="F53">
            <v>0</v>
          </cell>
        </row>
        <row r="54">
          <cell r="E54" t="str">
            <v>Alto</v>
          </cell>
          <cell r="F54" t="str">
            <v xml:space="preserve">Reducir el riesgo – evitar el riesgo – compartir o transferir el riesgo </v>
          </cell>
        </row>
        <row r="55">
          <cell r="E55">
            <v>0</v>
          </cell>
          <cell r="F55">
            <v>0</v>
          </cell>
        </row>
        <row r="56">
          <cell r="E56" t="str">
            <v>Extremo</v>
          </cell>
          <cell r="F56" t="str">
            <v>Reducir el riesgo – evitar el riesgo – compartir o transferir el riesgo</v>
          </cell>
        </row>
        <row r="57">
          <cell r="E57">
            <v>0</v>
          </cell>
          <cell r="F57">
            <v>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refreshError="1">
        <row r="2">
          <cell r="C2" t="str">
            <v>Casi seguro</v>
          </cell>
          <cell r="D2">
            <v>5</v>
          </cell>
          <cell r="F2" t="str">
            <v>Insignificante</v>
          </cell>
          <cell r="G2">
            <v>1</v>
          </cell>
        </row>
        <row r="3">
          <cell r="C3" t="str">
            <v>Probable</v>
          </cell>
          <cell r="D3">
            <v>4</v>
          </cell>
          <cell r="F3" t="str">
            <v>Menor</v>
          </cell>
          <cell r="G3">
            <v>2</v>
          </cell>
        </row>
        <row r="4">
          <cell r="C4" t="str">
            <v>Posible</v>
          </cell>
          <cell r="D4">
            <v>3</v>
          </cell>
          <cell r="F4" t="str">
            <v>Moderado</v>
          </cell>
          <cell r="G4">
            <v>3</v>
          </cell>
        </row>
        <row r="5">
          <cell r="C5" t="str">
            <v>Improbable</v>
          </cell>
          <cell r="D5">
            <v>2</v>
          </cell>
          <cell r="F5" t="str">
            <v>Mayor</v>
          </cell>
          <cell r="G5">
            <v>4</v>
          </cell>
        </row>
        <row r="6">
          <cell r="C6" t="str">
            <v>Rara Vez</v>
          </cell>
          <cell r="D6">
            <v>1</v>
          </cell>
          <cell r="F6" t="str">
            <v>Catastrófico</v>
          </cell>
          <cell r="G6">
            <v>5</v>
          </cell>
        </row>
        <row r="19">
          <cell r="J19" t="str">
            <v>Bajo</v>
          </cell>
          <cell r="K19" t="str">
            <v>Bajo</v>
          </cell>
          <cell r="L19" t="str">
            <v>Moderado</v>
          </cell>
          <cell r="M19" t="str">
            <v>Alto</v>
          </cell>
          <cell r="N19" t="str">
            <v>Extremo</v>
          </cell>
        </row>
        <row r="20">
          <cell r="J20" t="str">
            <v>Bajo</v>
          </cell>
          <cell r="K20" t="str">
            <v>Bajo</v>
          </cell>
          <cell r="L20" t="str">
            <v>Moderado</v>
          </cell>
          <cell r="M20" t="str">
            <v>Alto</v>
          </cell>
          <cell r="N20" t="str">
            <v>Extremo</v>
          </cell>
        </row>
        <row r="21">
          <cell r="J21" t="str">
            <v>Bajo</v>
          </cell>
          <cell r="K21" t="str">
            <v>Moderado</v>
          </cell>
          <cell r="L21" t="str">
            <v>Alto</v>
          </cell>
          <cell r="M21" t="str">
            <v>Extremo</v>
          </cell>
          <cell r="N21" t="str">
            <v>Extremo</v>
          </cell>
        </row>
        <row r="22">
          <cell r="J22" t="str">
            <v>Moderado</v>
          </cell>
          <cell r="K22" t="str">
            <v>Alto</v>
          </cell>
          <cell r="L22" t="str">
            <v>Alto</v>
          </cell>
          <cell r="M22" t="str">
            <v>Extremo</v>
          </cell>
          <cell r="N22" t="str">
            <v>Extremo</v>
          </cell>
        </row>
        <row r="23">
          <cell r="J23" t="str">
            <v>Alto</v>
          </cell>
          <cell r="K23" t="str">
            <v>Alto</v>
          </cell>
          <cell r="L23" t="str">
            <v>Extremo</v>
          </cell>
          <cell r="M23" t="str">
            <v>Extremo</v>
          </cell>
          <cell r="N23" t="str">
            <v>Extremo</v>
          </cell>
        </row>
        <row r="33">
          <cell r="B33" t="str">
            <v xml:space="preserve">Oportuna </v>
          </cell>
          <cell r="C33">
            <v>15</v>
          </cell>
        </row>
        <row r="34">
          <cell r="B34" t="str">
            <v>Inoportuna</v>
          </cell>
          <cell r="C34">
            <v>0</v>
          </cell>
        </row>
        <row r="35">
          <cell r="B35" t="str">
            <v xml:space="preserve">Prevenir </v>
          </cell>
          <cell r="C35">
            <v>15</v>
          </cell>
        </row>
        <row r="36">
          <cell r="B36" t="str">
            <v>Detectar</v>
          </cell>
          <cell r="C36">
            <v>10</v>
          </cell>
          <cell r="H36" t="str">
            <v>Fuerte</v>
          </cell>
          <cell r="I36">
            <v>3</v>
          </cell>
        </row>
        <row r="37">
          <cell r="B37" t="str">
            <v>No es un control</v>
          </cell>
          <cell r="C37">
            <v>0</v>
          </cell>
          <cell r="H37" t="str">
            <v>Moderado</v>
          </cell>
          <cell r="I37">
            <v>2</v>
          </cell>
        </row>
        <row r="38">
          <cell r="B38" t="str">
            <v xml:space="preserve">Confiable </v>
          </cell>
          <cell r="C38">
            <v>15</v>
          </cell>
          <cell r="H38" t="str">
            <v>Débil</v>
          </cell>
          <cell r="I38">
            <v>1</v>
          </cell>
        </row>
        <row r="39">
          <cell r="B39" t="str">
            <v xml:space="preserve">No confiable </v>
          </cell>
          <cell r="C39">
            <v>0</v>
          </cell>
        </row>
        <row r="40">
          <cell r="B40" t="str">
            <v>Se investigan y resuelven oportunamente</v>
          </cell>
          <cell r="C40">
            <v>15</v>
          </cell>
        </row>
        <row r="41">
          <cell r="B41" t="str">
            <v>No se investigan y resuelven oportunamente</v>
          </cell>
          <cell r="C41">
            <v>0</v>
          </cell>
        </row>
        <row r="42">
          <cell r="B42" t="str">
            <v>Completa</v>
          </cell>
          <cell r="C42">
            <v>10</v>
          </cell>
        </row>
        <row r="43">
          <cell r="B43" t="str">
            <v>Incompleta</v>
          </cell>
          <cell r="C43">
            <v>5</v>
          </cell>
        </row>
        <row r="44">
          <cell r="B44" t="str">
            <v>No existe</v>
          </cell>
          <cell r="C44">
            <v>0</v>
          </cell>
        </row>
        <row r="50">
          <cell r="E50" t="str">
            <v>Bajo</v>
          </cell>
          <cell r="F50" t="str">
            <v xml:space="preserve">Aceptar el riesgo </v>
          </cell>
        </row>
        <row r="52">
          <cell r="E52" t="str">
            <v>Moderado</v>
          </cell>
          <cell r="F52" t="str">
            <v xml:space="preserve">Reducir el riesgo </v>
          </cell>
        </row>
        <row r="54">
          <cell r="E54" t="str">
            <v>Alto</v>
          </cell>
          <cell r="F54" t="str">
            <v xml:space="preserve">Reducir el riesgo – evitar el riesgo – compartir o transferir el riesgo </v>
          </cell>
        </row>
        <row r="56">
          <cell r="E56" t="str">
            <v>Extremo</v>
          </cell>
          <cell r="F56" t="str">
            <v>Reducir el riesgo – evitar el riesgo – compartir o transferir el riesgo</v>
          </cell>
        </row>
      </sheetData>
      <sheetData sheetId="6" refreshError="1"/>
    </sheetDataSet>
  </externalBook>
</externalLink>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28"/>
    </inkml:context>
    <inkml:brush xml:id="br0">
      <inkml:brushProperty name="width" value="0.1" units="cm"/>
      <inkml:brushProperty name="height" value="0.1" units="cm"/>
    </inkml:brush>
  </inkml:definitions>
  <inkml:trace contextRef="#ctx0" brushRef="#br0">0 0</inkml:trace>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35"/>
    </inkml:context>
    <inkml:brush xml:id="br0">
      <inkml:brushProperty name="width" value="0.1" units="cm"/>
      <inkml:brushProperty name="height" value="0.1" units="cm"/>
    </inkml:brush>
  </inkml:definitions>
  <inkml:trace contextRef="#ctx0" brushRef="#br0">0 0,'0'16</inkml:trace>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36"/>
    </inkml:context>
    <inkml:brush xml:id="br0">
      <inkml:brushProperty name="width" value="0.1" units="cm"/>
      <inkml:brushProperty name="height" value="0.1" units="cm"/>
    </inkml:brush>
  </inkml:definitions>
  <inkml:trace contextRef="#ctx0" brushRef="#br0">0 0</inkml:trace>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37"/>
    </inkml:context>
    <inkml:brush xml:id="br0">
      <inkml:brushProperty name="width" value="0.1" units="cm"/>
      <inkml:brushProperty name="height" value="0.1" units="cm"/>
    </inkml:brush>
  </inkml:definitions>
  <inkml:trace contextRef="#ctx0" brushRef="#br0">0 0,'0'16</inkml:trace>
</inkml:ink>
</file>

<file path=xl/ink/ink5.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38"/>
    </inkml:context>
    <inkml:brush xml:id="br0">
      <inkml:brushProperty name="width" value="0.1" units="cm"/>
      <inkml:brushProperty name="height" value="0.1" units="cm"/>
    </inkml:brush>
  </inkml:definitions>
  <inkml:trace contextRef="#ctx0" brushRef="#br0">0 0</inkml:trace>
</inkml:ink>
</file>

<file path=xl/ink/ink6.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65.52901" units="1/cm"/>
          <inkml:channelProperty channel="Y" name="resolution" value="65.45454" units="1/cm"/>
        </inkml:channelProperties>
      </inkml:inkSource>
      <inkml:timestamp xml:id="ts0" timeString="2018-12-27T19:09:03.839"/>
    </inkml:context>
    <inkml:brush xml:id="br0">
      <inkml:brushProperty name="width" value="0.1" units="cm"/>
      <inkml:brushProperty name="height" value="0.1" units="cm"/>
    </inkml:brush>
  </inkml:definitions>
  <inkml:trace contextRef="#ctx0" brushRef="#br0">0 0,'0'16</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3"/>
  <sheetViews>
    <sheetView topLeftCell="C1" zoomScaleNormal="100" workbookViewId="0">
      <selection activeCell="D7" sqref="D7"/>
    </sheetView>
  </sheetViews>
  <sheetFormatPr baseColWidth="10" defaultRowHeight="15" x14ac:dyDescent="0.25"/>
  <cols>
    <col min="2" max="2" width="28.5703125" customWidth="1"/>
    <col min="3" max="3" width="98" customWidth="1"/>
    <col min="4" max="4" width="86.42578125" style="59" customWidth="1"/>
    <col min="5" max="5" width="17.42578125" customWidth="1"/>
    <col min="7" max="8" width="16.85546875" customWidth="1"/>
    <col min="9" max="9" width="14.5703125" customWidth="1"/>
    <col min="10" max="10" width="12.28515625" customWidth="1"/>
    <col min="11" max="11" width="16.140625" customWidth="1"/>
  </cols>
  <sheetData>
    <row r="2" spans="2:9" x14ac:dyDescent="0.25">
      <c r="B2" s="1"/>
      <c r="C2" s="1"/>
      <c r="H2" s="99"/>
      <c r="I2" s="99"/>
    </row>
    <row r="3" spans="2:9" ht="35.25" customHeight="1" x14ac:dyDescent="0.25">
      <c r="C3" s="57" t="s">
        <v>204</v>
      </c>
      <c r="D3" s="57" t="s">
        <v>205</v>
      </c>
    </row>
    <row r="4" spans="2:9" ht="45" x14ac:dyDescent="0.25">
      <c r="B4" s="100" t="s">
        <v>195</v>
      </c>
      <c r="C4" s="53" t="s">
        <v>182</v>
      </c>
      <c r="D4" s="60"/>
    </row>
    <row r="5" spans="2:9" ht="75" x14ac:dyDescent="0.25">
      <c r="B5" s="100"/>
      <c r="C5" s="53" t="s">
        <v>183</v>
      </c>
      <c r="D5" s="60"/>
    </row>
    <row r="6" spans="2:9" ht="45" x14ac:dyDescent="0.25">
      <c r="B6" s="100"/>
      <c r="C6" s="53" t="s">
        <v>184</v>
      </c>
      <c r="D6" s="60"/>
    </row>
    <row r="7" spans="2:9" ht="60" x14ac:dyDescent="0.25">
      <c r="B7" s="100"/>
      <c r="C7" s="53" t="s">
        <v>185</v>
      </c>
      <c r="D7" s="60"/>
    </row>
    <row r="8" spans="2:9" ht="45" x14ac:dyDescent="0.25">
      <c r="B8" s="100"/>
      <c r="C8" s="53" t="s">
        <v>206</v>
      </c>
      <c r="D8" s="60"/>
    </row>
    <row r="9" spans="2:9" ht="45" x14ac:dyDescent="0.25">
      <c r="B9" s="100"/>
      <c r="C9" s="53" t="s">
        <v>186</v>
      </c>
      <c r="D9" s="60"/>
    </row>
    <row r="10" spans="2:9" x14ac:dyDescent="0.25">
      <c r="B10" s="100"/>
      <c r="C10" s="54" t="s">
        <v>187</v>
      </c>
      <c r="D10" s="60"/>
    </row>
    <row r="11" spans="2:9" ht="45" x14ac:dyDescent="0.25">
      <c r="B11" s="100" t="s">
        <v>196</v>
      </c>
      <c r="C11" s="53" t="s">
        <v>188</v>
      </c>
      <c r="D11" s="60"/>
    </row>
    <row r="12" spans="2:9" ht="60" x14ac:dyDescent="0.25">
      <c r="B12" s="100"/>
      <c r="C12" s="53" t="s">
        <v>189</v>
      </c>
      <c r="D12" s="60"/>
    </row>
    <row r="13" spans="2:9" ht="45" x14ac:dyDescent="0.25">
      <c r="B13" s="100"/>
      <c r="C13" s="53" t="s">
        <v>190</v>
      </c>
      <c r="D13" s="60"/>
    </row>
    <row r="14" spans="2:9" ht="30" x14ac:dyDescent="0.25">
      <c r="B14" s="100"/>
      <c r="C14" s="53" t="s">
        <v>191</v>
      </c>
      <c r="D14" s="60"/>
    </row>
    <row r="15" spans="2:9" ht="60" x14ac:dyDescent="0.25">
      <c r="B15" s="100"/>
      <c r="C15" s="53" t="s">
        <v>192</v>
      </c>
      <c r="D15" s="61"/>
    </row>
    <row r="16" spans="2:9" ht="30" x14ac:dyDescent="0.25">
      <c r="B16" s="100"/>
      <c r="C16" s="55" t="s">
        <v>193</v>
      </c>
      <c r="D16" s="60"/>
    </row>
    <row r="17" spans="2:4" x14ac:dyDescent="0.25">
      <c r="B17" s="101" t="s">
        <v>194</v>
      </c>
      <c r="C17" s="56" t="s">
        <v>197</v>
      </c>
      <c r="D17" s="60"/>
    </row>
    <row r="18" spans="2:4" ht="30" x14ac:dyDescent="0.25">
      <c r="B18" s="101"/>
      <c r="C18" s="56" t="s">
        <v>198</v>
      </c>
      <c r="D18" s="60"/>
    </row>
    <row r="19" spans="2:4" ht="30" x14ac:dyDescent="0.25">
      <c r="B19" s="101"/>
      <c r="C19" s="56" t="s">
        <v>199</v>
      </c>
      <c r="D19" s="60"/>
    </row>
    <row r="20" spans="2:4" x14ac:dyDescent="0.25">
      <c r="B20" s="101"/>
      <c r="C20" s="56" t="s">
        <v>200</v>
      </c>
      <c r="D20" s="60"/>
    </row>
    <row r="21" spans="2:4" x14ac:dyDescent="0.25">
      <c r="B21" s="101"/>
      <c r="C21" s="56" t="s">
        <v>201</v>
      </c>
      <c r="D21" s="61"/>
    </row>
    <row r="22" spans="2:4" ht="30" x14ac:dyDescent="0.25">
      <c r="B22" s="101"/>
      <c r="C22" s="56" t="s">
        <v>202</v>
      </c>
      <c r="D22" s="60"/>
    </row>
    <row r="23" spans="2:4" ht="45" x14ac:dyDescent="0.25">
      <c r="B23" s="101"/>
      <c r="C23" s="56" t="s">
        <v>203</v>
      </c>
      <c r="D23" s="60"/>
    </row>
  </sheetData>
  <mergeCells count="4">
    <mergeCell ref="H2:I2"/>
    <mergeCell ref="B4:B10"/>
    <mergeCell ref="B11:B16"/>
    <mergeCell ref="B17:B2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Hoja4!$A$2:$A$10</xm:f>
          </x14:formula1>
          <xm:sqref>G3:G81</xm:sqref>
        </x14:dataValidation>
        <x14:dataValidation type="list" allowBlank="1" showInputMessage="1" showErrorMessage="1">
          <x14:formula1>
            <xm:f>Hoja4!$C$2:$C$6</xm:f>
          </x14:formula1>
          <xm:sqref>H3:H81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T70"/>
  <sheetViews>
    <sheetView tabSelected="1" zoomScale="50" zoomScaleNormal="50" workbookViewId="0">
      <pane xSplit="2" ySplit="2" topLeftCell="C62" activePane="bottomRight" state="frozen"/>
      <selection activeCell="I29" sqref="I29"/>
      <selection pane="topRight" activeCell="I29" sqref="I29"/>
      <selection pane="bottomLeft" activeCell="I29" sqref="I29"/>
      <selection pane="bottomRight" activeCell="AQ1" sqref="AQ1:AQ1048576"/>
    </sheetView>
  </sheetViews>
  <sheetFormatPr baseColWidth="10" defaultRowHeight="15" x14ac:dyDescent="0.25"/>
  <cols>
    <col min="1" max="1" width="4.28515625" style="65" customWidth="1"/>
    <col min="2" max="2" width="29.85546875" style="65" customWidth="1"/>
    <col min="3" max="3" width="26.140625" style="87" customWidth="1"/>
    <col min="4" max="4" width="28.140625" style="65" customWidth="1"/>
    <col min="5" max="5" width="24.5703125" style="88" customWidth="1"/>
    <col min="6" max="6" width="26.28515625" style="88" customWidth="1"/>
    <col min="7" max="7" width="25.28515625" style="88" customWidth="1"/>
    <col min="8" max="8" width="28.140625" style="88" customWidth="1"/>
    <col min="9" max="9" width="16.85546875" style="65" customWidth="1"/>
    <col min="10" max="10" width="16.85546875" style="50" customWidth="1"/>
    <col min="11" max="11" width="16" style="90" customWidth="1"/>
    <col min="12" max="12" width="14" style="65" customWidth="1"/>
    <col min="13" max="13" width="17.28515625" style="65" customWidth="1"/>
    <col min="14" max="14" width="18" style="65" customWidth="1"/>
    <col min="15" max="15" width="38.28515625" style="65" customWidth="1"/>
    <col min="16" max="16" width="14" style="70" customWidth="1"/>
    <col min="17" max="17" width="18.140625" style="65" customWidth="1"/>
    <col min="18" max="18" width="18" style="65" customWidth="1"/>
    <col min="19" max="19" width="18.28515625" style="65" customWidth="1"/>
    <col min="20" max="20" width="18.85546875" style="65" customWidth="1"/>
    <col min="21" max="21" width="17.7109375" style="65" hidden="1" customWidth="1"/>
    <col min="22" max="22" width="18" style="65" customWidth="1"/>
    <col min="23" max="23" width="19.140625" style="65" customWidth="1"/>
    <col min="24" max="24" width="16.85546875" style="65" hidden="1" customWidth="1"/>
    <col min="25" max="25" width="28.85546875" style="65" customWidth="1"/>
    <col min="26" max="26" width="15.140625" style="65" customWidth="1"/>
    <col min="27" max="27" width="15.85546875" style="65" hidden="1" customWidth="1"/>
    <col min="28" max="28" width="29.42578125" style="65" customWidth="1"/>
    <col min="29" max="29" width="16.7109375" style="65" customWidth="1"/>
    <col min="30" max="30" width="16.7109375" style="65" hidden="1" customWidth="1"/>
    <col min="31" max="31" width="35.28515625" style="65" customWidth="1"/>
    <col min="32" max="32" width="24" style="65" customWidth="1"/>
    <col min="33" max="33" width="16.5703125" style="65" hidden="1" customWidth="1"/>
    <col min="34" max="34" width="29.42578125" style="65" customWidth="1"/>
    <col min="35" max="35" width="13.5703125" style="65" customWidth="1"/>
    <col min="36" max="36" width="17.28515625" style="65" hidden="1" customWidth="1"/>
    <col min="37" max="37" width="15.42578125" style="65" customWidth="1"/>
    <col min="38" max="38" width="14.42578125" style="65" customWidth="1"/>
    <col min="39" max="39" width="13.140625" style="65" hidden="1" customWidth="1"/>
    <col min="40" max="40" width="14.5703125" style="65" customWidth="1"/>
    <col min="41" max="41" width="15.28515625" style="65" hidden="1" customWidth="1"/>
    <col min="42" max="42" width="14.42578125" style="65" customWidth="1"/>
    <col min="43" max="43" width="12.85546875" style="65" hidden="1" customWidth="1"/>
    <col min="44" max="44" width="17.5703125" style="65" customWidth="1"/>
    <col min="45" max="45" width="14.5703125" style="65" customWidth="1"/>
    <col min="46" max="46" width="18.42578125" style="65" hidden="1" customWidth="1"/>
    <col min="47" max="47" width="18.140625" style="65" hidden="1" customWidth="1"/>
    <col min="48" max="48" width="16.85546875" style="65" hidden="1" customWidth="1"/>
    <col min="49" max="49" width="17.5703125" style="65" hidden="1" customWidth="1"/>
    <col min="50" max="51" width="15.85546875" style="65" hidden="1" customWidth="1"/>
    <col min="52" max="52" width="13.28515625" style="65" customWidth="1"/>
    <col min="53" max="53" width="17.140625" style="65" customWidth="1"/>
    <col min="54" max="54" width="32.42578125" style="65" customWidth="1"/>
    <col min="55" max="55" width="31.85546875" style="65" customWidth="1"/>
    <col min="56" max="57" width="18.140625" style="65" customWidth="1"/>
    <col min="58" max="58" width="32.140625" style="65" customWidth="1"/>
    <col min="59" max="16384" width="11.42578125" style="65"/>
  </cols>
  <sheetData>
    <row r="1" spans="1:58" x14ac:dyDescent="0.25">
      <c r="B1" s="129" t="s">
        <v>207</v>
      </c>
      <c r="C1" s="128" t="s">
        <v>92</v>
      </c>
      <c r="D1" s="129" t="s">
        <v>91</v>
      </c>
      <c r="E1" s="143" t="s">
        <v>93</v>
      </c>
      <c r="F1" s="145" t="s">
        <v>94</v>
      </c>
      <c r="G1" s="145" t="s">
        <v>0</v>
      </c>
      <c r="H1" s="145" t="s">
        <v>95</v>
      </c>
      <c r="I1" s="133" t="s">
        <v>96</v>
      </c>
      <c r="J1" s="146" t="s">
        <v>97</v>
      </c>
      <c r="K1" s="146"/>
      <c r="L1" s="146" t="s">
        <v>101</v>
      </c>
      <c r="M1" s="146"/>
      <c r="N1" s="127" t="s">
        <v>102</v>
      </c>
      <c r="O1" s="145" t="s">
        <v>103</v>
      </c>
      <c r="P1" s="127" t="s">
        <v>104</v>
      </c>
      <c r="Q1" s="146" t="s">
        <v>105</v>
      </c>
      <c r="R1" s="146"/>
      <c r="S1" s="146"/>
      <c r="T1" s="146"/>
      <c r="U1" s="146"/>
      <c r="V1" s="146"/>
      <c r="W1" s="146"/>
      <c r="X1" s="146"/>
      <c r="Y1" s="146"/>
      <c r="Z1" s="146"/>
      <c r="AA1" s="146"/>
      <c r="AB1" s="146"/>
      <c r="AC1" s="146"/>
      <c r="AD1" s="146"/>
      <c r="AE1" s="146"/>
      <c r="AF1" s="146"/>
      <c r="AG1" s="146"/>
      <c r="AH1" s="146"/>
      <c r="AI1" s="86"/>
      <c r="AJ1" s="86"/>
      <c r="AK1" s="86"/>
      <c r="AL1" s="86"/>
      <c r="AM1" s="86"/>
      <c r="AN1" s="86"/>
      <c r="AO1" s="86"/>
      <c r="AP1" s="86"/>
      <c r="AQ1" s="86"/>
      <c r="AR1" s="86"/>
      <c r="AS1" s="86"/>
      <c r="AT1" s="86"/>
      <c r="AU1" s="86"/>
      <c r="AV1" s="86"/>
      <c r="AW1" s="86"/>
      <c r="AX1" s="86"/>
      <c r="AY1" s="86"/>
      <c r="AZ1" s="86"/>
      <c r="BA1" s="86"/>
      <c r="BB1" s="86"/>
      <c r="BC1" s="86"/>
      <c r="BD1" s="86"/>
      <c r="BE1" s="86"/>
      <c r="BF1" s="86"/>
    </row>
    <row r="2" spans="1:58" s="58" customFormat="1" ht="76.5" customHeight="1" x14ac:dyDescent="0.25">
      <c r="B2" s="129" t="s">
        <v>207</v>
      </c>
      <c r="C2" s="128"/>
      <c r="D2" s="129"/>
      <c r="E2" s="144"/>
      <c r="F2" s="145"/>
      <c r="G2" s="145"/>
      <c r="H2" s="145"/>
      <c r="I2" s="134"/>
      <c r="J2" s="74" t="s">
        <v>98</v>
      </c>
      <c r="K2" s="89" t="s">
        <v>99</v>
      </c>
      <c r="L2" s="74" t="s">
        <v>100</v>
      </c>
      <c r="M2" s="74" t="s">
        <v>99</v>
      </c>
      <c r="N2" s="127"/>
      <c r="O2" s="145"/>
      <c r="P2" s="127"/>
      <c r="Q2" s="75" t="s">
        <v>124</v>
      </c>
      <c r="R2" s="75" t="s">
        <v>125</v>
      </c>
      <c r="S2" s="75" t="s">
        <v>126</v>
      </c>
      <c r="T2" s="75" t="s">
        <v>830</v>
      </c>
      <c r="U2" s="75" t="s">
        <v>127</v>
      </c>
      <c r="V2" s="75" t="s">
        <v>128</v>
      </c>
      <c r="W2" s="75" t="s">
        <v>831</v>
      </c>
      <c r="X2" s="75" t="s">
        <v>831</v>
      </c>
      <c r="Y2" s="75" t="s">
        <v>832</v>
      </c>
      <c r="Z2" s="75" t="s">
        <v>833</v>
      </c>
      <c r="AA2" s="75" t="s">
        <v>833</v>
      </c>
      <c r="AB2" s="75" t="s">
        <v>129</v>
      </c>
      <c r="AC2" s="75" t="s">
        <v>130</v>
      </c>
      <c r="AD2" s="75" t="s">
        <v>130</v>
      </c>
      <c r="AE2" s="75" t="s">
        <v>131</v>
      </c>
      <c r="AF2" s="75" t="s">
        <v>132</v>
      </c>
      <c r="AG2" s="75" t="s">
        <v>132</v>
      </c>
      <c r="AH2" s="75" t="s">
        <v>133</v>
      </c>
      <c r="AI2" s="75" t="s">
        <v>134</v>
      </c>
      <c r="AJ2" s="75" t="s">
        <v>134</v>
      </c>
      <c r="AK2" s="75" t="s">
        <v>135</v>
      </c>
      <c r="AL2" s="75" t="s">
        <v>136</v>
      </c>
      <c r="AM2" s="75" t="s">
        <v>136</v>
      </c>
      <c r="AN2" s="75" t="s">
        <v>137</v>
      </c>
      <c r="AO2" s="75" t="s">
        <v>137</v>
      </c>
      <c r="AP2" s="75" t="s">
        <v>138</v>
      </c>
      <c r="AQ2" s="75" t="s">
        <v>139</v>
      </c>
      <c r="AR2" s="75" t="s">
        <v>140</v>
      </c>
      <c r="AS2" s="75" t="s">
        <v>141</v>
      </c>
      <c r="AT2" s="75" t="s">
        <v>142</v>
      </c>
      <c r="AU2" s="75" t="s">
        <v>143</v>
      </c>
      <c r="AV2" s="75" t="s">
        <v>144</v>
      </c>
      <c r="AW2" s="75" t="s">
        <v>145</v>
      </c>
      <c r="AX2" s="75" t="s">
        <v>146</v>
      </c>
      <c r="AY2" s="75" t="s">
        <v>147</v>
      </c>
      <c r="AZ2" s="75" t="s">
        <v>148</v>
      </c>
      <c r="BA2" s="75" t="s">
        <v>834</v>
      </c>
      <c r="BB2" s="75" t="s">
        <v>835</v>
      </c>
      <c r="BC2" s="75" t="s">
        <v>149</v>
      </c>
      <c r="BD2" s="75" t="s">
        <v>150</v>
      </c>
      <c r="BE2" s="75" t="s">
        <v>151</v>
      </c>
      <c r="BF2" s="75" t="s">
        <v>152</v>
      </c>
    </row>
    <row r="3" spans="1:58" s="67" customFormat="1" ht="192.75" customHeight="1" x14ac:dyDescent="0.25">
      <c r="A3" s="111">
        <v>1</v>
      </c>
      <c r="B3" s="128" t="s">
        <v>836</v>
      </c>
      <c r="C3" s="84" t="s">
        <v>837</v>
      </c>
      <c r="D3" s="84" t="s">
        <v>966</v>
      </c>
      <c r="E3" s="102" t="s">
        <v>287</v>
      </c>
      <c r="F3" s="102" t="s">
        <v>286</v>
      </c>
      <c r="G3" s="102" t="s">
        <v>838</v>
      </c>
      <c r="H3" s="102" t="s">
        <v>839</v>
      </c>
      <c r="I3" s="102" t="s">
        <v>33</v>
      </c>
      <c r="J3" s="102" t="s">
        <v>37</v>
      </c>
      <c r="K3" s="102">
        <f>VLOOKUP(J3,Hoja4!C$2:D$6,2,FALSE)</f>
        <v>3</v>
      </c>
      <c r="L3" s="102" t="s">
        <v>46</v>
      </c>
      <c r="M3" s="102">
        <f>VLOOKUP(L3,[1]Hoja4!F$2:G$6,2,FALSE)</f>
        <v>4</v>
      </c>
      <c r="N3" s="102" t="str">
        <f>INDEX([1]Hoja4!J$19:N$23,K3,M3)</f>
        <v>Extremo</v>
      </c>
      <c r="O3" s="84" t="s">
        <v>283</v>
      </c>
      <c r="P3" s="80" t="s">
        <v>52</v>
      </c>
      <c r="Q3" s="84" t="s">
        <v>840</v>
      </c>
      <c r="R3" s="80" t="s">
        <v>59</v>
      </c>
      <c r="S3" s="80">
        <f>VLOOKUP(R3,[1]Hoja4!B$29:C$30,2,FALSE)</f>
        <v>15</v>
      </c>
      <c r="T3" s="80" t="s">
        <v>62</v>
      </c>
      <c r="U3" s="80">
        <f>VLOOKUP(T3,[1]Hoja4!B$31:C$32,2,FALSE)</f>
        <v>15</v>
      </c>
      <c r="V3" s="84" t="s">
        <v>841</v>
      </c>
      <c r="W3" s="84" t="s">
        <v>65</v>
      </c>
      <c r="X3" s="80">
        <f>VLOOKUP(W3,[1]Hoja4!B$33:C$34,2,FALSE)</f>
        <v>15</v>
      </c>
      <c r="Y3" s="84" t="s">
        <v>842</v>
      </c>
      <c r="Z3" s="84" t="s">
        <v>70</v>
      </c>
      <c r="AA3" s="80">
        <f>VLOOKUP(Z3,[1]Hoja4!B$35:C$37,2,FALSE)</f>
        <v>15</v>
      </c>
      <c r="AB3" s="84" t="s">
        <v>843</v>
      </c>
      <c r="AC3" s="80" t="s">
        <v>72</v>
      </c>
      <c r="AD3" s="80">
        <f>VLOOKUP(AC4,Hoja4!B$38:C$39,2,FALSE)</f>
        <v>15</v>
      </c>
      <c r="AE3" s="84" t="s">
        <v>844</v>
      </c>
      <c r="AF3" s="84" t="s">
        <v>75</v>
      </c>
      <c r="AG3" s="80">
        <f>VLOOKUP(AF3,[1]Hoja4!B$40:C$41,2,FALSE)</f>
        <v>15</v>
      </c>
      <c r="AH3" s="84" t="s">
        <v>278</v>
      </c>
      <c r="AI3" s="84" t="s">
        <v>78</v>
      </c>
      <c r="AJ3" s="80">
        <f>VLOOKUP(AI3,[1]Hoja4!B$42:C$44,2,FALSE)</f>
        <v>10</v>
      </c>
      <c r="AK3" s="80">
        <f>+AJ3+AG3+AD3+AA3+X3+U3+S3</f>
        <v>100</v>
      </c>
      <c r="AL3" s="80" t="str">
        <f>IF(AK3&lt;86,"Débil",IF(AK3&lt;96,"Moderado",IF(AK3&gt;95,"Fuerte")))</f>
        <v>Fuerte</v>
      </c>
      <c r="AM3" s="80">
        <f>VLOOKUP(AL3,[1]Hoja4!H$36:I$38,2,FALSE)</f>
        <v>3</v>
      </c>
      <c r="AN3" s="80" t="s">
        <v>83</v>
      </c>
      <c r="AO3" s="80">
        <f>VLOOKUP(AN3,[1]Hoja4!H$36:I$38,2,FALSE)</f>
        <v>3</v>
      </c>
      <c r="AP3" s="80" t="str">
        <f>INDEX(Hoja4!K$36:M$38,AM3,AO3)</f>
        <v>Fuerte</v>
      </c>
      <c r="AQ3" s="80">
        <f>VLOOKUP(AP3,Hoja4!I$28:J$30,2,FALSE)</f>
        <v>100</v>
      </c>
      <c r="AR3" s="102">
        <f>AVERAGE(AQ3:AQ5)</f>
        <v>100</v>
      </c>
      <c r="AS3" s="102" t="str">
        <f>IF(AR3&lt;50,"Débil",IF(AR3&lt;99,"Moderado",IF(AR3=100,"Fuerte")))</f>
        <v>Fuerte</v>
      </c>
      <c r="AT3" s="102" t="s">
        <v>116</v>
      </c>
      <c r="AU3" s="102" t="s">
        <v>117</v>
      </c>
      <c r="AV3" s="102">
        <v>2</v>
      </c>
      <c r="AW3" s="102">
        <v>0</v>
      </c>
      <c r="AX3" s="102">
        <f>IF(1&lt;=(K3-AV3),(+K3-AV3),1)</f>
        <v>1</v>
      </c>
      <c r="AY3" s="102">
        <f>IF(1&lt;=(M3-AW3),(+M3-AW3),1)</f>
        <v>4</v>
      </c>
      <c r="AZ3" s="102" t="str">
        <f>INDEX(Hoja4!J$19:N$23,AX3,AY3)</f>
        <v>Alto</v>
      </c>
      <c r="BA3" s="102" t="str">
        <f>VLOOKUP(AZ3,[1]Hoja4!E$50:F$57,2,FALSE)</f>
        <v xml:space="preserve">Reducir el riesgo – evitar el riesgo – compartir o transferir el riesgo </v>
      </c>
      <c r="BB3" s="102" t="s">
        <v>845</v>
      </c>
      <c r="BC3" s="102" t="s">
        <v>279</v>
      </c>
      <c r="BD3" s="102" t="s">
        <v>285</v>
      </c>
      <c r="BE3" s="102" t="s">
        <v>974</v>
      </c>
      <c r="BF3" s="84" t="s">
        <v>969</v>
      </c>
    </row>
    <row r="4" spans="1:58" s="67" customFormat="1" ht="84" customHeight="1" x14ac:dyDescent="0.25">
      <c r="A4" s="111"/>
      <c r="B4" s="128"/>
      <c r="C4" s="84" t="s">
        <v>288</v>
      </c>
      <c r="D4" s="84" t="s">
        <v>967</v>
      </c>
      <c r="E4" s="103"/>
      <c r="F4" s="103"/>
      <c r="G4" s="103"/>
      <c r="H4" s="103"/>
      <c r="I4" s="103"/>
      <c r="J4" s="103"/>
      <c r="K4" s="103"/>
      <c r="L4" s="103"/>
      <c r="M4" s="103"/>
      <c r="N4" s="103"/>
      <c r="O4" s="84" t="s">
        <v>846</v>
      </c>
      <c r="P4" s="80" t="s">
        <v>52</v>
      </c>
      <c r="Q4" s="84" t="s">
        <v>280</v>
      </c>
      <c r="R4" s="80" t="s">
        <v>59</v>
      </c>
      <c r="S4" s="80">
        <f>VLOOKUP(R4,[1]Hoja4!B$29:C$30,2,FALSE)</f>
        <v>15</v>
      </c>
      <c r="T4" s="80" t="s">
        <v>62</v>
      </c>
      <c r="U4" s="80">
        <f>VLOOKUP(T4,[1]Hoja4!B$31:C$32,2,FALSE)</f>
        <v>15</v>
      </c>
      <c r="V4" s="84" t="s">
        <v>841</v>
      </c>
      <c r="W4" s="84" t="s">
        <v>65</v>
      </c>
      <c r="X4" s="80">
        <f>VLOOKUP(W4,[1]Hoja4!B$33:C$34,2,FALSE)</f>
        <v>15</v>
      </c>
      <c r="Y4" s="84" t="s">
        <v>847</v>
      </c>
      <c r="Z4" s="84" t="s">
        <v>70</v>
      </c>
      <c r="AA4" s="80">
        <f>VLOOKUP(Z4,[1]Hoja4!B$35:C$37,2,FALSE)</f>
        <v>15</v>
      </c>
      <c r="AB4" s="84" t="s">
        <v>848</v>
      </c>
      <c r="AC4" s="80" t="s">
        <v>72</v>
      </c>
      <c r="AD4" s="80">
        <f>VLOOKUP(AC4,Hoja4!B$38:C$39,2,FALSE)</f>
        <v>15</v>
      </c>
      <c r="AE4" s="84" t="s">
        <v>844</v>
      </c>
      <c r="AF4" s="84" t="s">
        <v>75</v>
      </c>
      <c r="AG4" s="80">
        <f>VLOOKUP(AF4,[1]Hoja4!B$40:C$41,2,FALSE)</f>
        <v>15</v>
      </c>
      <c r="AH4" s="84" t="s">
        <v>849</v>
      </c>
      <c r="AI4" s="84" t="s">
        <v>78</v>
      </c>
      <c r="AJ4" s="80">
        <f>VLOOKUP(AI4,[1]Hoja4!B$42:C$44,2,FALSE)</f>
        <v>10</v>
      </c>
      <c r="AK4" s="80">
        <f>+AJ4+AG4+AD4+AA4+X4+U4+S4</f>
        <v>100</v>
      </c>
      <c r="AL4" s="80" t="str">
        <f>IF(AK4&lt;86,"Débil",IF(AK4&lt;96,"Moderado",IF(AK4&gt;95,"Fuerte")))</f>
        <v>Fuerte</v>
      </c>
      <c r="AM4" s="80">
        <f>VLOOKUP(AL4,[1]Hoja4!H$36:I$38,2,FALSE)</f>
        <v>3</v>
      </c>
      <c r="AN4" s="80" t="s">
        <v>83</v>
      </c>
      <c r="AO4" s="80">
        <f>VLOOKUP(AN4,[1]Hoja4!H$36:I$38,2,FALSE)</f>
        <v>3</v>
      </c>
      <c r="AP4" s="80" t="str">
        <f>INDEX(Hoja4!K$36:M$38,AM4,AO4)</f>
        <v>Fuerte</v>
      </c>
      <c r="AQ4" s="80">
        <f>VLOOKUP(AP4,Hoja4!I$28:J$30,2,FALSE)</f>
        <v>100</v>
      </c>
      <c r="AR4" s="103"/>
      <c r="AS4" s="103"/>
      <c r="AT4" s="103"/>
      <c r="AU4" s="103"/>
      <c r="AV4" s="103"/>
      <c r="AW4" s="103"/>
      <c r="AX4" s="103"/>
      <c r="AY4" s="103"/>
      <c r="AZ4" s="103"/>
      <c r="BA4" s="103"/>
      <c r="BB4" s="103"/>
      <c r="BC4" s="103"/>
      <c r="BD4" s="103"/>
      <c r="BE4" s="103"/>
      <c r="BF4" s="102" t="s">
        <v>850</v>
      </c>
    </row>
    <row r="5" spans="1:58" s="67" customFormat="1" ht="127.5" customHeight="1" x14ac:dyDescent="0.25">
      <c r="A5" s="111"/>
      <c r="B5" s="128"/>
      <c r="C5" s="84" t="s">
        <v>290</v>
      </c>
      <c r="D5" s="84" t="s">
        <v>289</v>
      </c>
      <c r="E5" s="104"/>
      <c r="F5" s="104"/>
      <c r="G5" s="104"/>
      <c r="H5" s="104"/>
      <c r="I5" s="104"/>
      <c r="J5" s="104"/>
      <c r="K5" s="104"/>
      <c r="L5" s="104"/>
      <c r="M5" s="104"/>
      <c r="N5" s="104"/>
      <c r="O5" s="84" t="s">
        <v>968</v>
      </c>
      <c r="P5" s="80" t="s">
        <v>52</v>
      </c>
      <c r="Q5" s="84" t="s">
        <v>851</v>
      </c>
      <c r="R5" s="80" t="s">
        <v>59</v>
      </c>
      <c r="S5" s="80">
        <f>VLOOKUP(R5,[1]Hoja4!B$29:C$30,2,FALSE)</f>
        <v>15</v>
      </c>
      <c r="T5" s="80" t="s">
        <v>62</v>
      </c>
      <c r="U5" s="80">
        <f>VLOOKUP(T5,[1]Hoja4!B$31:C$32,2,FALSE)</f>
        <v>15</v>
      </c>
      <c r="V5" s="84" t="s">
        <v>841</v>
      </c>
      <c r="W5" s="84" t="s">
        <v>65</v>
      </c>
      <c r="X5" s="80">
        <f>VLOOKUP(W5,[1]Hoja4!B$33:C$34,2,FALSE)</f>
        <v>15</v>
      </c>
      <c r="Y5" s="84" t="s">
        <v>852</v>
      </c>
      <c r="Z5" s="84" t="s">
        <v>70</v>
      </c>
      <c r="AA5" s="80">
        <f>VLOOKUP(Z5,[1]Hoja4!B$35:C$37,2,FALSE)</f>
        <v>15</v>
      </c>
      <c r="AB5" s="84" t="s">
        <v>284</v>
      </c>
      <c r="AC5" s="80" t="s">
        <v>72</v>
      </c>
      <c r="AD5" s="80">
        <f>VLOOKUP(AC6,Hoja4!B$38:C$39,2,FALSE)</f>
        <v>15</v>
      </c>
      <c r="AE5" s="84" t="s">
        <v>853</v>
      </c>
      <c r="AF5" s="84" t="s">
        <v>75</v>
      </c>
      <c r="AG5" s="80">
        <f>VLOOKUP(AF5,[1]Hoja4!B$40:C$41,2,FALSE)</f>
        <v>15</v>
      </c>
      <c r="AH5" s="84" t="s">
        <v>278</v>
      </c>
      <c r="AI5" s="84" t="s">
        <v>78</v>
      </c>
      <c r="AJ5" s="80">
        <f>VLOOKUP(AI5,[1]Hoja4!B$42:C$44,2,FALSE)</f>
        <v>10</v>
      </c>
      <c r="AK5" s="80">
        <f>+AJ5+AG5+AD5+AA5+X5+U5+S5</f>
        <v>100</v>
      </c>
      <c r="AL5" s="80" t="str">
        <f>IF(AK5&lt;86,"Débil",IF(AK5&lt;96,"Moderado",IF(AK5&gt;95,"Fuerte")))</f>
        <v>Fuerte</v>
      </c>
      <c r="AM5" s="80">
        <f>VLOOKUP(AL5,[1]Hoja4!H$36:I$38,2,FALSE)</f>
        <v>3</v>
      </c>
      <c r="AN5" s="80" t="s">
        <v>83</v>
      </c>
      <c r="AO5" s="80">
        <f>VLOOKUP(AN5,[1]Hoja4!H$36:I$38,2,FALSE)</f>
        <v>3</v>
      </c>
      <c r="AP5" s="80" t="str">
        <f>INDEX(Hoja4!K$36:M$38,AM5,AO5)</f>
        <v>Fuerte</v>
      </c>
      <c r="AQ5" s="80">
        <f>VLOOKUP(AP5,Hoja4!I$28:J$30,2,FALSE)</f>
        <v>100</v>
      </c>
      <c r="AR5" s="104"/>
      <c r="AS5" s="104"/>
      <c r="AT5" s="104"/>
      <c r="AU5" s="104"/>
      <c r="AV5" s="104"/>
      <c r="AW5" s="104"/>
      <c r="AX5" s="104"/>
      <c r="AY5" s="104"/>
      <c r="AZ5" s="104"/>
      <c r="BA5" s="104"/>
      <c r="BB5" s="104"/>
      <c r="BC5" s="104"/>
      <c r="BD5" s="104"/>
      <c r="BE5" s="104"/>
      <c r="BF5" s="104"/>
    </row>
    <row r="6" spans="1:58" s="67" customFormat="1" ht="104.25" customHeight="1" x14ac:dyDescent="0.25">
      <c r="A6" s="111">
        <v>2</v>
      </c>
      <c r="B6" s="128" t="s">
        <v>533</v>
      </c>
      <c r="C6" s="84" t="s">
        <v>290</v>
      </c>
      <c r="D6" s="84" t="s">
        <v>520</v>
      </c>
      <c r="E6" s="102" t="s">
        <v>521</v>
      </c>
      <c r="F6" s="102" t="s">
        <v>854</v>
      </c>
      <c r="G6" s="102" t="s">
        <v>855</v>
      </c>
      <c r="H6" s="102" t="s">
        <v>522</v>
      </c>
      <c r="I6" s="102" t="s">
        <v>33</v>
      </c>
      <c r="J6" s="102" t="s">
        <v>37</v>
      </c>
      <c r="K6" s="102">
        <f>VLOOKUP(J6,[1]Hoja4!C$2:D$6,2,FALSE)</f>
        <v>3</v>
      </c>
      <c r="L6" s="102" t="s">
        <v>46</v>
      </c>
      <c r="M6" s="102">
        <f>VLOOKUP(L6,[1]Hoja4!F$2:G$6,2,FALSE)</f>
        <v>4</v>
      </c>
      <c r="N6" s="102" t="str">
        <f>INDEX([2]Hoja4!K$19:O$23,K6,M6)</f>
        <v>Extremo</v>
      </c>
      <c r="O6" s="84" t="s">
        <v>523</v>
      </c>
      <c r="P6" s="80" t="s">
        <v>52</v>
      </c>
      <c r="Q6" s="84" t="s">
        <v>524</v>
      </c>
      <c r="R6" s="80" t="s">
        <v>59</v>
      </c>
      <c r="S6" s="80">
        <f>VLOOKUP(R6,Hoja4!B$29:C$30,2,FALSE)</f>
        <v>15</v>
      </c>
      <c r="T6" s="80" t="s">
        <v>62</v>
      </c>
      <c r="U6" s="80">
        <f>VLOOKUP(T6,Hoja4!B$31:C$32,2,FALSE)</f>
        <v>15</v>
      </c>
      <c r="V6" s="84" t="s">
        <v>962</v>
      </c>
      <c r="W6" s="84" t="s">
        <v>65</v>
      </c>
      <c r="X6" s="80">
        <f>VLOOKUP(W6,[1]Hoja4!B$33:C$34,2,FALSE)</f>
        <v>15</v>
      </c>
      <c r="Y6" s="84" t="s">
        <v>856</v>
      </c>
      <c r="Z6" s="84" t="s">
        <v>70</v>
      </c>
      <c r="AA6" s="80">
        <f>VLOOKUP(Z6,[1]Hoja4!B$35:C$37,2,FALSE)</f>
        <v>15</v>
      </c>
      <c r="AB6" s="84" t="s">
        <v>525</v>
      </c>
      <c r="AC6" s="80" t="s">
        <v>72</v>
      </c>
      <c r="AD6" s="80">
        <f>VLOOKUP(AC6,Hoja4!B$38:C$39,2,FALSE)</f>
        <v>15</v>
      </c>
      <c r="AE6" s="84" t="s">
        <v>857</v>
      </c>
      <c r="AF6" s="84" t="s">
        <v>75</v>
      </c>
      <c r="AG6" s="80">
        <f>VLOOKUP(AF6,[1]Hoja4!B$40:C$41,2,FALSE)</f>
        <v>15</v>
      </c>
      <c r="AH6" s="84" t="s">
        <v>526</v>
      </c>
      <c r="AI6" s="84" t="s">
        <v>78</v>
      </c>
      <c r="AJ6" s="80">
        <f>VLOOKUP(AI6,[1]Hoja4!B$42:C$44,2,FALSE)</f>
        <v>10</v>
      </c>
      <c r="AK6" s="80">
        <f>+AJ6+AG6+AD6+AA6+X6+U6+S6</f>
        <v>100</v>
      </c>
      <c r="AL6" s="80" t="str">
        <f>IF(AK6&lt;86,"Débil",IF(AK6&lt;96,"Moderado",IF(AK6&gt;95,"Fuerte")))</f>
        <v>Fuerte</v>
      </c>
      <c r="AM6" s="80">
        <f>VLOOKUP(AL6,Hoja4!H$36:I$38,2,FALSE)</f>
        <v>3</v>
      </c>
      <c r="AN6" s="80" t="s">
        <v>83</v>
      </c>
      <c r="AO6" s="80">
        <f>VLOOKUP(AN6,Hoja4!H$36:I$38,2,FALSE)</f>
        <v>3</v>
      </c>
      <c r="AP6" s="80" t="str">
        <f>INDEX(Hoja4!K$36:M$38,AM6,AO6)</f>
        <v>Fuerte</v>
      </c>
      <c r="AQ6" s="80">
        <f>VLOOKUP(AP6,Hoja4!I$28:J$30,2,FALSE)</f>
        <v>100</v>
      </c>
      <c r="AR6" s="102">
        <f>AVERAGE(AQ6)</f>
        <v>100</v>
      </c>
      <c r="AS6" s="102" t="str">
        <f>IF(AR6&lt;50,"Débil",IF(AR6&lt;99,"Moderado",IF(AR6=100,"Fuerte")))</f>
        <v>Fuerte</v>
      </c>
      <c r="AT6" s="102" t="s">
        <v>116</v>
      </c>
      <c r="AU6" s="102" t="s">
        <v>117</v>
      </c>
      <c r="AV6" s="102">
        <v>1</v>
      </c>
      <c r="AW6" s="102">
        <v>0</v>
      </c>
      <c r="AX6" s="102">
        <f>IF(1&lt;=(K6-AV6),(+K6-AV6),1)</f>
        <v>2</v>
      </c>
      <c r="AY6" s="102">
        <f>IF(1&lt;=(M6-AW6),(+M6-AW6),1)</f>
        <v>4</v>
      </c>
      <c r="AZ6" s="102" t="str">
        <f>INDEX(Hoja4!J$19:N$23,AX6,AY6)</f>
        <v>Alto</v>
      </c>
      <c r="BA6" s="102" t="str">
        <f>VLOOKUP(AZ6,[1]Hoja4!E$50:F$57,2,FALSE)</f>
        <v xml:space="preserve">Reducir el riesgo – evitar el riesgo – compartir o transferir el riesgo </v>
      </c>
      <c r="BB6" s="84"/>
      <c r="BC6" s="84"/>
      <c r="BD6" s="84"/>
      <c r="BE6" s="84"/>
      <c r="BF6" s="84" t="s">
        <v>970</v>
      </c>
    </row>
    <row r="7" spans="1:58" s="67" customFormat="1" ht="76.5" customHeight="1" x14ac:dyDescent="0.25">
      <c r="A7" s="111"/>
      <c r="B7" s="128"/>
      <c r="C7" s="84" t="s">
        <v>527</v>
      </c>
      <c r="D7" s="84" t="s">
        <v>528</v>
      </c>
      <c r="E7" s="103"/>
      <c r="F7" s="103"/>
      <c r="G7" s="103"/>
      <c r="H7" s="103"/>
      <c r="I7" s="103"/>
      <c r="J7" s="103"/>
      <c r="K7" s="103"/>
      <c r="L7" s="103"/>
      <c r="M7" s="103"/>
      <c r="N7" s="103"/>
      <c r="O7" s="84" t="s">
        <v>529</v>
      </c>
      <c r="P7" s="80" t="s">
        <v>52</v>
      </c>
      <c r="Q7" s="84"/>
      <c r="R7" s="80" t="s">
        <v>60</v>
      </c>
      <c r="S7" s="80">
        <f>VLOOKUP(R7,Hoja4!B$29:C$30,2,FALSE)</f>
        <v>0</v>
      </c>
      <c r="T7" s="80" t="s">
        <v>63</v>
      </c>
      <c r="U7" s="80">
        <f>VLOOKUP(T7,Hoja4!B$31:C$32,2,FALSE)</f>
        <v>0</v>
      </c>
      <c r="V7" s="84" t="s">
        <v>357</v>
      </c>
      <c r="W7" s="84" t="s">
        <v>66</v>
      </c>
      <c r="X7" s="80">
        <f>VLOOKUP(W7,[1]Hoja4!B$33:C$34,2,FALSE)</f>
        <v>0</v>
      </c>
      <c r="Y7" s="84" t="s">
        <v>972</v>
      </c>
      <c r="Z7" s="84" t="s">
        <v>69</v>
      </c>
      <c r="AA7" s="80">
        <f>VLOOKUP(Z7,[1]Hoja4!B$35:C$37,2,FALSE)</f>
        <v>0</v>
      </c>
      <c r="AB7" s="84" t="s">
        <v>972</v>
      </c>
      <c r="AC7" s="80" t="s">
        <v>73</v>
      </c>
      <c r="AD7" s="80">
        <f>VLOOKUP(AC7,Hoja4!B$38:C$39,2,FALSE)</f>
        <v>0</v>
      </c>
      <c r="AE7" s="84" t="s">
        <v>972</v>
      </c>
      <c r="AF7" s="84" t="s">
        <v>76</v>
      </c>
      <c r="AG7" s="80">
        <f>VLOOKUP(AF7,[1]Hoja4!B$40:C$41,2,FALSE)</f>
        <v>0</v>
      </c>
      <c r="AH7" s="84"/>
      <c r="AI7" s="84" t="s">
        <v>80</v>
      </c>
      <c r="AJ7" s="80">
        <f>VLOOKUP(AI7,[1]Hoja4!B$42:C$44,2,FALSE)</f>
        <v>0</v>
      </c>
      <c r="AK7" s="80">
        <f t="shared" ref="AK7" si="0">+AJ7+AG7+AD7+AA7+X7+U7+S7</f>
        <v>0</v>
      </c>
      <c r="AL7" s="80" t="str">
        <f t="shared" ref="AL7" si="1">IF(AK7&lt;86,"Débil",IF(AK7&lt;96,"Moderado",IF(AK7&gt;95,"Fuerte")))</f>
        <v>Débil</v>
      </c>
      <c r="AM7" s="80">
        <f>VLOOKUP(AL7,Hoja4!H$36:I$38,2,FALSE)</f>
        <v>1</v>
      </c>
      <c r="AN7" s="80" t="s">
        <v>86</v>
      </c>
      <c r="AO7" s="80">
        <f>VLOOKUP(AN7,Hoja4!H$36:I$38,2,FALSE)</f>
        <v>1</v>
      </c>
      <c r="AP7" s="80" t="str">
        <f>INDEX(Hoja4!K$36:M$38,AM7,AO7)</f>
        <v>Débil</v>
      </c>
      <c r="AQ7" s="80">
        <f>VLOOKUP(AP7,Hoja4!I$28:J$30,2,FALSE)</f>
        <v>0</v>
      </c>
      <c r="AR7" s="103"/>
      <c r="AS7" s="103"/>
      <c r="AT7" s="103"/>
      <c r="AU7" s="103"/>
      <c r="AV7" s="103"/>
      <c r="AW7" s="103"/>
      <c r="AX7" s="103"/>
      <c r="AY7" s="103"/>
      <c r="AZ7" s="103"/>
      <c r="BA7" s="103"/>
      <c r="BB7" s="84" t="s">
        <v>530</v>
      </c>
      <c r="BC7" s="84" t="s">
        <v>375</v>
      </c>
      <c r="BD7" s="84" t="s">
        <v>531</v>
      </c>
      <c r="BE7" s="84" t="s">
        <v>729</v>
      </c>
      <c r="BF7" s="102" t="s">
        <v>971</v>
      </c>
    </row>
    <row r="8" spans="1:58" s="67" customFormat="1" ht="98.25" customHeight="1" x14ac:dyDescent="0.25">
      <c r="A8" s="111"/>
      <c r="B8" s="128"/>
      <c r="C8" s="84" t="s">
        <v>397</v>
      </c>
      <c r="D8" s="84" t="s">
        <v>532</v>
      </c>
      <c r="E8" s="104"/>
      <c r="F8" s="104"/>
      <c r="G8" s="104"/>
      <c r="H8" s="104"/>
      <c r="I8" s="104"/>
      <c r="J8" s="104"/>
      <c r="K8" s="104"/>
      <c r="L8" s="104"/>
      <c r="M8" s="104"/>
      <c r="N8" s="104"/>
      <c r="O8" s="84" t="s">
        <v>523</v>
      </c>
      <c r="P8" s="80" t="s">
        <v>52</v>
      </c>
      <c r="Q8" s="84" t="s">
        <v>524</v>
      </c>
      <c r="R8" s="80" t="s">
        <v>59</v>
      </c>
      <c r="S8" s="80">
        <f>VLOOKUP(R8,Hoja4!B$29:C$30,2,FALSE)</f>
        <v>15</v>
      </c>
      <c r="T8" s="80" t="s">
        <v>62</v>
      </c>
      <c r="U8" s="80">
        <f>VLOOKUP(T8,Hoja4!B$31:C$32,2,FALSE)</f>
        <v>15</v>
      </c>
      <c r="V8" s="84" t="s">
        <v>962</v>
      </c>
      <c r="W8" s="84" t="s">
        <v>65</v>
      </c>
      <c r="X8" s="80">
        <f>VLOOKUP(W8,[1]Hoja4!B$33:C$34,2,FALSE)</f>
        <v>15</v>
      </c>
      <c r="Y8" s="84" t="s">
        <v>856</v>
      </c>
      <c r="Z8" s="84" t="s">
        <v>70</v>
      </c>
      <c r="AA8" s="80">
        <f>VLOOKUP(Z8,[1]Hoja4!B$35:C$37,2,FALSE)</f>
        <v>15</v>
      </c>
      <c r="AB8" s="84" t="s">
        <v>525</v>
      </c>
      <c r="AC8" s="80" t="s">
        <v>72</v>
      </c>
      <c r="AD8" s="80">
        <f>VLOOKUP(AC8,Hoja4!B$38:C$39,2,FALSE)</f>
        <v>15</v>
      </c>
      <c r="AE8" s="84" t="s">
        <v>857</v>
      </c>
      <c r="AF8" s="84" t="s">
        <v>75</v>
      </c>
      <c r="AG8" s="80">
        <f>VLOOKUP(AF8,[1]Hoja4!B$40:C$41,2,FALSE)</f>
        <v>15</v>
      </c>
      <c r="AH8" s="84" t="s">
        <v>526</v>
      </c>
      <c r="AI8" s="84" t="s">
        <v>78</v>
      </c>
      <c r="AJ8" s="80">
        <f>VLOOKUP(AI8,[1]Hoja4!B$42:C$44,2,FALSE)</f>
        <v>10</v>
      </c>
      <c r="AK8" s="80">
        <f>+AJ8+AG8+AD8+AA8+X8+U8+S8</f>
        <v>100</v>
      </c>
      <c r="AL8" s="80" t="str">
        <f>IF(AK8&lt;86,"Débil",IF(AK8&lt;96,"Moderado",IF(AK8&gt;95,"Fuerte")))</f>
        <v>Fuerte</v>
      </c>
      <c r="AM8" s="80">
        <f>VLOOKUP(AL8,Hoja4!H$36:I$38,2,FALSE)</f>
        <v>3</v>
      </c>
      <c r="AN8" s="80" t="s">
        <v>83</v>
      </c>
      <c r="AO8" s="80">
        <f>VLOOKUP(AN8,Hoja4!H$36:I$38,2,FALSE)</f>
        <v>3</v>
      </c>
      <c r="AP8" s="80" t="str">
        <f>INDEX(Hoja4!K$36:M$38,AM8,AO8)</f>
        <v>Fuerte</v>
      </c>
      <c r="AQ8" s="80">
        <f>VLOOKUP(AP8,Hoja4!I$28:J$30,2,FALSE)</f>
        <v>100</v>
      </c>
      <c r="AR8" s="104"/>
      <c r="AS8" s="104"/>
      <c r="AT8" s="104"/>
      <c r="AU8" s="104"/>
      <c r="AV8" s="104"/>
      <c r="AW8" s="104"/>
      <c r="AX8" s="104"/>
      <c r="AY8" s="104"/>
      <c r="AZ8" s="104"/>
      <c r="BA8" s="104"/>
      <c r="BB8" s="84"/>
      <c r="BC8" s="84"/>
      <c r="BD8" s="84"/>
      <c r="BE8" s="84"/>
      <c r="BF8" s="104"/>
    </row>
    <row r="9" spans="1:58" s="58" customFormat="1" ht="168" customHeight="1" x14ac:dyDescent="0.25">
      <c r="A9" s="111">
        <v>3</v>
      </c>
      <c r="B9" s="128" t="s">
        <v>648</v>
      </c>
      <c r="C9" s="84" t="s">
        <v>495</v>
      </c>
      <c r="D9" s="84" t="s">
        <v>496</v>
      </c>
      <c r="E9" s="102" t="s">
        <v>497</v>
      </c>
      <c r="F9" s="102" t="s">
        <v>498</v>
      </c>
      <c r="G9" s="102" t="s">
        <v>499</v>
      </c>
      <c r="H9" s="102" t="s">
        <v>500</v>
      </c>
      <c r="I9" s="102" t="s">
        <v>33</v>
      </c>
      <c r="J9" s="102" t="s">
        <v>39</v>
      </c>
      <c r="K9" s="102">
        <v>4</v>
      </c>
      <c r="L9" s="102" t="s">
        <v>46</v>
      </c>
      <c r="M9" s="102">
        <v>4</v>
      </c>
      <c r="N9" s="102" t="str">
        <f>INDEX([3]Hoja4!K$19:O$23,K9,M9)</f>
        <v>Extremo</v>
      </c>
      <c r="O9" s="84" t="s">
        <v>501</v>
      </c>
      <c r="P9" s="80" t="s">
        <v>52</v>
      </c>
      <c r="Q9" s="84" t="s">
        <v>965</v>
      </c>
      <c r="R9" s="80" t="s">
        <v>59</v>
      </c>
      <c r="S9" s="80">
        <f>VLOOKUP(R9,Hoja4!B$29:C$30,2,FALSE)</f>
        <v>15</v>
      </c>
      <c r="T9" s="80" t="s">
        <v>62</v>
      </c>
      <c r="U9" s="80">
        <f>VLOOKUP(T9,Hoja4!B$31:C$32,2,FALSE)</f>
        <v>15</v>
      </c>
      <c r="V9" s="84" t="s">
        <v>656</v>
      </c>
      <c r="W9" s="84" t="s">
        <v>65</v>
      </c>
      <c r="X9" s="80">
        <f>VLOOKUP(W9,[1]Hoja4!B$33:C$34,2,FALSE)</f>
        <v>15</v>
      </c>
      <c r="Y9" s="84" t="s">
        <v>502</v>
      </c>
      <c r="Z9" s="84" t="s">
        <v>70</v>
      </c>
      <c r="AA9" s="80">
        <f>VLOOKUP(Z9,[1]Hoja4!B$35:C$37,2,FALSE)</f>
        <v>15</v>
      </c>
      <c r="AB9" s="84" t="s">
        <v>503</v>
      </c>
      <c r="AC9" s="80" t="s">
        <v>72</v>
      </c>
      <c r="AD9" s="80">
        <f>VLOOKUP(AC4,Hoja4!B$38:C$39,2,FALSE)</f>
        <v>15</v>
      </c>
      <c r="AE9" s="84" t="s">
        <v>504</v>
      </c>
      <c r="AF9" s="84" t="s">
        <v>75</v>
      </c>
      <c r="AG9" s="80">
        <f>VLOOKUP(AF9,[1]Hoja4!B$40:C$41,2,FALSE)</f>
        <v>15</v>
      </c>
      <c r="AH9" s="84" t="s">
        <v>505</v>
      </c>
      <c r="AI9" s="84" t="s">
        <v>78</v>
      </c>
      <c r="AJ9" s="80">
        <f>VLOOKUP(AI9,[1]Hoja4!B$42:C$44,2,FALSE)</f>
        <v>10</v>
      </c>
      <c r="AK9" s="80">
        <f t="shared" ref="AK9:AK17" si="2">+AJ9+AG9+AD9+AA9+X9+U9+S9</f>
        <v>100</v>
      </c>
      <c r="AL9" s="80" t="str">
        <f t="shared" ref="AL9:AL17" si="3">IF(AK9&lt;86,"Débil",IF(AK9&lt;96,"Moderado",IF(AK9&gt;95,"Fuerte")))</f>
        <v>Fuerte</v>
      </c>
      <c r="AM9" s="80">
        <f>VLOOKUP(AL9,Hoja4!H$36:I$38,2,FALSE)</f>
        <v>3</v>
      </c>
      <c r="AN9" s="80" t="s">
        <v>83</v>
      </c>
      <c r="AO9" s="80">
        <f>VLOOKUP(AN9,Hoja4!H$36:I$38,2,FALSE)</f>
        <v>3</v>
      </c>
      <c r="AP9" s="80" t="str">
        <f>INDEX(Hoja4!K$36:M$38,AM9,AO9)</f>
        <v>Fuerte</v>
      </c>
      <c r="AQ9" s="80">
        <f>VLOOKUP(AP9,Hoja4!I$28:J$30,2,FALSE)</f>
        <v>100</v>
      </c>
      <c r="AR9" s="102">
        <f t="shared" ref="AR9:AR20" si="4">AVERAGE(AQ9)</f>
        <v>100</v>
      </c>
      <c r="AS9" s="102" t="str">
        <f>IF(AR9&lt;50,"Débil",IF(AR9&lt;99,"Moderado",IF(AR9=100,"Fuerte")))</f>
        <v>Fuerte</v>
      </c>
      <c r="AT9" s="102" t="s">
        <v>116</v>
      </c>
      <c r="AU9" s="102" t="s">
        <v>117</v>
      </c>
      <c r="AV9" s="102">
        <v>2</v>
      </c>
      <c r="AW9" s="102">
        <v>0</v>
      </c>
      <c r="AX9" s="102">
        <f t="shared" ref="AX9" si="5">IF(1&lt;=(K9-AV9),(+K9-AV9),1)</f>
        <v>2</v>
      </c>
      <c r="AY9" s="102">
        <f t="shared" ref="AY9" si="6">IF(1&lt;=(M9-AW9),(+M9-AW9),1)</f>
        <v>4</v>
      </c>
      <c r="AZ9" s="102" t="str">
        <f>INDEX(Hoja4!J$19:N$23,AX9,AY9)</f>
        <v>Alto</v>
      </c>
      <c r="BA9" s="102" t="str">
        <f>VLOOKUP(AZ9,Hoja4!E$50:F$57,2,FALSE)</f>
        <v xml:space="preserve">Reducir el riesgo – evitar el riesgo – compartir o transferir el riesgo </v>
      </c>
      <c r="BB9" s="84" t="s">
        <v>506</v>
      </c>
      <c r="BC9" s="95" t="s">
        <v>975</v>
      </c>
      <c r="BD9" s="84" t="s">
        <v>507</v>
      </c>
      <c r="BE9" s="84" t="s">
        <v>508</v>
      </c>
      <c r="BF9" s="102" t="s">
        <v>858</v>
      </c>
    </row>
    <row r="10" spans="1:58" s="58" customFormat="1" ht="133.5" customHeight="1" x14ac:dyDescent="0.25">
      <c r="A10" s="111"/>
      <c r="B10" s="128"/>
      <c r="C10" s="84" t="s">
        <v>509</v>
      </c>
      <c r="D10" s="84" t="s">
        <v>510</v>
      </c>
      <c r="E10" s="104"/>
      <c r="F10" s="104"/>
      <c r="G10" s="104"/>
      <c r="H10" s="104"/>
      <c r="I10" s="104"/>
      <c r="J10" s="104"/>
      <c r="K10" s="104"/>
      <c r="L10" s="104"/>
      <c r="M10" s="104"/>
      <c r="N10" s="104"/>
      <c r="O10" s="84" t="s">
        <v>511</v>
      </c>
      <c r="P10" s="80" t="s">
        <v>52</v>
      </c>
      <c r="Q10" s="84" t="s">
        <v>512</v>
      </c>
      <c r="R10" s="80" t="s">
        <v>59</v>
      </c>
      <c r="S10" s="80">
        <f>VLOOKUP(R10,Hoja4!B$29:C$30,2,FALSE)</f>
        <v>15</v>
      </c>
      <c r="T10" s="80" t="s">
        <v>62</v>
      </c>
      <c r="U10" s="80">
        <f>VLOOKUP(T10,Hoja4!B$31:C$32,2,FALSE)</f>
        <v>15</v>
      </c>
      <c r="V10" s="84" t="s">
        <v>513</v>
      </c>
      <c r="W10" s="84" t="s">
        <v>65</v>
      </c>
      <c r="X10" s="80">
        <f>VLOOKUP(W10,[1]Hoja4!B$33:C$34,2,FALSE)</f>
        <v>15</v>
      </c>
      <c r="Y10" s="84" t="s">
        <v>514</v>
      </c>
      <c r="Z10" s="84" t="s">
        <v>70</v>
      </c>
      <c r="AA10" s="80">
        <f>VLOOKUP(Z10,[1]Hoja4!B$35:C$37,2,FALSE)</f>
        <v>15</v>
      </c>
      <c r="AB10" s="84" t="s">
        <v>859</v>
      </c>
      <c r="AC10" s="80" t="s">
        <v>72</v>
      </c>
      <c r="AD10" s="80">
        <f>VLOOKUP(AC8,Hoja4!B$38:C$39,2,FALSE)</f>
        <v>15</v>
      </c>
      <c r="AE10" s="84" t="s">
        <v>860</v>
      </c>
      <c r="AF10" s="84" t="s">
        <v>75</v>
      </c>
      <c r="AG10" s="80">
        <f>VLOOKUP(AF10,[1]Hoja4!B$40:C$41,2,FALSE)</f>
        <v>15</v>
      </c>
      <c r="AH10" s="84" t="s">
        <v>515</v>
      </c>
      <c r="AI10" s="84" t="s">
        <v>78</v>
      </c>
      <c r="AJ10" s="80">
        <f>VLOOKUP(AI10,[1]Hoja4!B$42:C$44,2,FALSE)</f>
        <v>10</v>
      </c>
      <c r="AK10" s="80">
        <f t="shared" si="2"/>
        <v>100</v>
      </c>
      <c r="AL10" s="80" t="str">
        <f t="shared" si="3"/>
        <v>Fuerte</v>
      </c>
      <c r="AM10" s="80">
        <f>VLOOKUP(AL10,Hoja4!H$36:I$38,2,FALSE)</f>
        <v>3</v>
      </c>
      <c r="AN10" s="80" t="s">
        <v>83</v>
      </c>
      <c r="AO10" s="80">
        <f>VLOOKUP(AN10,Hoja4!H$36:I$38,2,FALSE)</f>
        <v>3</v>
      </c>
      <c r="AP10" s="80" t="str">
        <f>INDEX(Hoja4!K$36:M$38,AM10,AO10)</f>
        <v>Fuerte</v>
      </c>
      <c r="AQ10" s="80">
        <f>VLOOKUP(AP10,Hoja4!I$28:J$30,2,FALSE)</f>
        <v>100</v>
      </c>
      <c r="AR10" s="104"/>
      <c r="AS10" s="104"/>
      <c r="AT10" s="104"/>
      <c r="AU10" s="104"/>
      <c r="AV10" s="104"/>
      <c r="AW10" s="104"/>
      <c r="AX10" s="104"/>
      <c r="AY10" s="104"/>
      <c r="AZ10" s="103"/>
      <c r="BA10" s="104"/>
      <c r="BB10" s="84" t="s">
        <v>516</v>
      </c>
      <c r="BC10" s="95" t="s">
        <v>420</v>
      </c>
      <c r="BD10" s="84" t="s">
        <v>517</v>
      </c>
      <c r="BE10" s="84" t="s">
        <v>518</v>
      </c>
      <c r="BF10" s="104"/>
    </row>
    <row r="11" spans="1:58" s="67" customFormat="1" ht="106.5" customHeight="1" x14ac:dyDescent="0.25">
      <c r="A11" s="111">
        <v>4</v>
      </c>
      <c r="B11" s="128" t="s">
        <v>647</v>
      </c>
      <c r="C11" s="102"/>
      <c r="D11" s="84" t="s">
        <v>861</v>
      </c>
      <c r="E11" s="102" t="s">
        <v>862</v>
      </c>
      <c r="F11" s="102" t="s">
        <v>863</v>
      </c>
      <c r="G11" s="102" t="s">
        <v>534</v>
      </c>
      <c r="H11" s="102" t="s">
        <v>534</v>
      </c>
      <c r="I11" s="102" t="s">
        <v>33</v>
      </c>
      <c r="J11" s="102" t="s">
        <v>37</v>
      </c>
      <c r="K11" s="102">
        <v>3</v>
      </c>
      <c r="L11" s="102" t="s">
        <v>47</v>
      </c>
      <c r="M11" s="102">
        <v>5</v>
      </c>
      <c r="N11" s="102" t="s">
        <v>51</v>
      </c>
      <c r="O11" s="84" t="s">
        <v>535</v>
      </c>
      <c r="P11" s="80" t="s">
        <v>52</v>
      </c>
      <c r="Q11" s="84" t="s">
        <v>536</v>
      </c>
      <c r="R11" s="80" t="s">
        <v>59</v>
      </c>
      <c r="S11" s="80">
        <f>VLOOKUP(R11,Hoja4!B$29:C$30,2,FALSE)</f>
        <v>15</v>
      </c>
      <c r="T11" s="80" t="s">
        <v>62</v>
      </c>
      <c r="U11" s="80">
        <f>VLOOKUP(T11,Hoja4!B$31:C$32,2,FALSE)</f>
        <v>15</v>
      </c>
      <c r="V11" s="84" t="s">
        <v>293</v>
      </c>
      <c r="W11" s="84" t="s">
        <v>65</v>
      </c>
      <c r="X11" s="80">
        <f>VLOOKUP(W11,[1]Hoja4!B$33:C$34,2,FALSE)</f>
        <v>15</v>
      </c>
      <c r="Y11" s="84" t="s">
        <v>864</v>
      </c>
      <c r="Z11" s="84" t="s">
        <v>70</v>
      </c>
      <c r="AA11" s="80">
        <f>VLOOKUP(Z11,[1]Hoja4!B$35:C$37,2,FALSE)</f>
        <v>15</v>
      </c>
      <c r="AB11" s="84" t="s">
        <v>537</v>
      </c>
      <c r="AC11" s="80" t="s">
        <v>72</v>
      </c>
      <c r="AD11" s="80">
        <f>VLOOKUP(AC11,Hoja4!B$38:C$39,2,FALSE)</f>
        <v>15</v>
      </c>
      <c r="AE11" s="84" t="s">
        <v>865</v>
      </c>
      <c r="AF11" s="84" t="s">
        <v>75</v>
      </c>
      <c r="AG11" s="80">
        <f>VLOOKUP(AF11,[1]Hoja4!B$40:C$41,2,FALSE)</f>
        <v>15</v>
      </c>
      <c r="AH11" s="84" t="s">
        <v>538</v>
      </c>
      <c r="AI11" s="84" t="s">
        <v>78</v>
      </c>
      <c r="AJ11" s="80">
        <f>VLOOKUP(AI11,[1]Hoja4!B$42:C$44,2,FALSE)</f>
        <v>10</v>
      </c>
      <c r="AK11" s="80">
        <f t="shared" si="2"/>
        <v>100</v>
      </c>
      <c r="AL11" s="80" t="str">
        <f t="shared" si="3"/>
        <v>Fuerte</v>
      </c>
      <c r="AM11" s="80">
        <f>VLOOKUP(AL11,Hoja4!H$36:I$38,2,FALSE)</f>
        <v>3</v>
      </c>
      <c r="AN11" s="80" t="s">
        <v>83</v>
      </c>
      <c r="AO11" s="80">
        <f>VLOOKUP(AN11,Hoja4!H$36:I$38,2,FALSE)</f>
        <v>3</v>
      </c>
      <c r="AP11" s="80" t="str">
        <f>INDEX(Hoja4!K$36:M$38,AM11,AO11)</f>
        <v>Fuerte</v>
      </c>
      <c r="AQ11" s="80">
        <f>VLOOKUP(AP11,Hoja4!I$28:J$30,2,FALSE)</f>
        <v>100</v>
      </c>
      <c r="AR11" s="102">
        <f t="shared" si="4"/>
        <v>100</v>
      </c>
      <c r="AS11" s="102" t="str">
        <f>IF(AR11&lt;50,"Débil",IF(AR11&lt;99,"Moderado",IF(AR11=100,"Fuerte")))</f>
        <v>Fuerte</v>
      </c>
      <c r="AT11" s="102" t="s">
        <v>116</v>
      </c>
      <c r="AU11" s="102" t="s">
        <v>117</v>
      </c>
      <c r="AV11" s="102">
        <v>2</v>
      </c>
      <c r="AW11" s="102">
        <v>0</v>
      </c>
      <c r="AX11" s="102">
        <f>IF(1&lt;=(K11-AV11),(+K11-AV11),1)</f>
        <v>1</v>
      </c>
      <c r="AY11" s="102">
        <f>IF(1&lt;=(M11-AW11),(+M11-AW11),1)</f>
        <v>5</v>
      </c>
      <c r="AZ11" s="102" t="str">
        <f>INDEX(Hoja4!J$19:N$23,AX11,AY11)</f>
        <v>Extremo</v>
      </c>
      <c r="BA11" s="102" t="str">
        <f>VLOOKUP(AZ11,Hoja4!E$50:F$57,2,FALSE)</f>
        <v>Reducir el riesgo – evitar el riesgo – compartir o transferir el riesgo</v>
      </c>
      <c r="BB11" s="84" t="s">
        <v>539</v>
      </c>
      <c r="BC11" s="84" t="s">
        <v>976</v>
      </c>
      <c r="BD11" s="84" t="s">
        <v>540</v>
      </c>
      <c r="BE11" s="84" t="s">
        <v>541</v>
      </c>
      <c r="BF11" s="84" t="s">
        <v>542</v>
      </c>
    </row>
    <row r="12" spans="1:58" s="67" customFormat="1" ht="115.5" customHeight="1" x14ac:dyDescent="0.25">
      <c r="A12" s="111"/>
      <c r="B12" s="128"/>
      <c r="C12" s="103"/>
      <c r="D12" s="84" t="s">
        <v>866</v>
      </c>
      <c r="E12" s="103"/>
      <c r="F12" s="103"/>
      <c r="G12" s="103"/>
      <c r="H12" s="103"/>
      <c r="I12" s="103"/>
      <c r="J12" s="103"/>
      <c r="K12" s="103"/>
      <c r="L12" s="103"/>
      <c r="M12" s="103"/>
      <c r="N12" s="103"/>
      <c r="O12" s="84" t="s">
        <v>867</v>
      </c>
      <c r="P12" s="80" t="s">
        <v>52</v>
      </c>
      <c r="Q12" s="84" t="s">
        <v>543</v>
      </c>
      <c r="R12" s="80" t="s">
        <v>59</v>
      </c>
      <c r="S12" s="80">
        <f>VLOOKUP(R12,Hoja4!B$29:C$30,2,FALSE)</f>
        <v>15</v>
      </c>
      <c r="T12" s="80" t="s">
        <v>62</v>
      </c>
      <c r="U12" s="80">
        <f>VLOOKUP(T12,Hoja4!B$31:C$32,2,FALSE)</f>
        <v>15</v>
      </c>
      <c r="V12" s="84" t="s">
        <v>544</v>
      </c>
      <c r="W12" s="84" t="s">
        <v>65</v>
      </c>
      <c r="X12" s="80">
        <f>VLOOKUP(W12,[1]Hoja4!B$33:C$34,2,FALSE)</f>
        <v>15</v>
      </c>
      <c r="Y12" s="84" t="s">
        <v>545</v>
      </c>
      <c r="Z12" s="84" t="s">
        <v>70</v>
      </c>
      <c r="AA12" s="80">
        <f>VLOOKUP(Z12,[1]Hoja4!B$35:C$37,2,FALSE)</f>
        <v>15</v>
      </c>
      <c r="AB12" s="84" t="s">
        <v>868</v>
      </c>
      <c r="AC12" s="80" t="s">
        <v>72</v>
      </c>
      <c r="AD12" s="80">
        <f>VLOOKUP(AC12,Hoja4!B$38:C$39,2,FALSE)</f>
        <v>15</v>
      </c>
      <c r="AE12" s="84" t="s">
        <v>869</v>
      </c>
      <c r="AF12" s="84" t="s">
        <v>75</v>
      </c>
      <c r="AG12" s="80">
        <f>VLOOKUP(AF12,[1]Hoja4!B$40:C$41,2,FALSE)</f>
        <v>15</v>
      </c>
      <c r="AH12" s="84" t="s">
        <v>870</v>
      </c>
      <c r="AI12" s="84" t="s">
        <v>78</v>
      </c>
      <c r="AJ12" s="80">
        <f>VLOOKUP(AI12,[1]Hoja4!B$42:C$44,2,FALSE)</f>
        <v>10</v>
      </c>
      <c r="AK12" s="80">
        <f t="shared" si="2"/>
        <v>100</v>
      </c>
      <c r="AL12" s="80" t="str">
        <f t="shared" si="3"/>
        <v>Fuerte</v>
      </c>
      <c r="AM12" s="80">
        <f>VLOOKUP(AL12,Hoja4!H$36:I$38,2,FALSE)</f>
        <v>3</v>
      </c>
      <c r="AN12" s="80" t="s">
        <v>83</v>
      </c>
      <c r="AO12" s="80">
        <f>VLOOKUP(AN12,Hoja4!H$36:I$38,2,FALSE)</f>
        <v>3</v>
      </c>
      <c r="AP12" s="80" t="str">
        <f>INDEX(Hoja4!K$36:M$38,AM12,AO12)</f>
        <v>Fuerte</v>
      </c>
      <c r="AQ12" s="80">
        <f>VLOOKUP(AP12,Hoja4!I$28:J$30,2,FALSE)</f>
        <v>100</v>
      </c>
      <c r="AR12" s="103"/>
      <c r="AS12" s="103"/>
      <c r="AT12" s="103"/>
      <c r="AU12" s="103"/>
      <c r="AV12" s="103"/>
      <c r="AW12" s="103"/>
      <c r="AX12" s="103"/>
      <c r="AY12" s="103"/>
      <c r="AZ12" s="103"/>
      <c r="BA12" s="103"/>
      <c r="BB12" s="84" t="s">
        <v>871</v>
      </c>
      <c r="BC12" s="84" t="s">
        <v>977</v>
      </c>
      <c r="BD12" s="84" t="s">
        <v>872</v>
      </c>
      <c r="BE12" s="84" t="s">
        <v>541</v>
      </c>
      <c r="BF12" s="84" t="s">
        <v>546</v>
      </c>
    </row>
    <row r="13" spans="1:58" s="67" customFormat="1" ht="75" x14ac:dyDescent="0.25">
      <c r="A13" s="111"/>
      <c r="B13" s="128"/>
      <c r="C13" s="103"/>
      <c r="D13" s="84" t="s">
        <v>547</v>
      </c>
      <c r="E13" s="103"/>
      <c r="F13" s="103"/>
      <c r="G13" s="103"/>
      <c r="H13" s="103"/>
      <c r="I13" s="103"/>
      <c r="J13" s="103"/>
      <c r="K13" s="103"/>
      <c r="L13" s="103"/>
      <c r="M13" s="103"/>
      <c r="N13" s="103"/>
      <c r="O13" s="84" t="s">
        <v>873</v>
      </c>
      <c r="P13" s="80" t="s">
        <v>52</v>
      </c>
      <c r="Q13" s="84" t="s">
        <v>874</v>
      </c>
      <c r="R13" s="80" t="s">
        <v>59</v>
      </c>
      <c r="S13" s="80">
        <f>VLOOKUP(R13,Hoja4!B$29:C$30,2,FALSE)</f>
        <v>15</v>
      </c>
      <c r="T13" s="80" t="s">
        <v>62</v>
      </c>
      <c r="U13" s="80">
        <f>VLOOKUP(T13,Hoja4!B$31:C$32,2,FALSE)</f>
        <v>15</v>
      </c>
      <c r="V13" s="84" t="s">
        <v>293</v>
      </c>
      <c r="W13" s="84" t="s">
        <v>65</v>
      </c>
      <c r="X13" s="80">
        <f>VLOOKUP(W13,[1]Hoja4!B$33:C$34,2,FALSE)</f>
        <v>15</v>
      </c>
      <c r="Y13" s="84" t="s">
        <v>548</v>
      </c>
      <c r="Z13" s="84" t="s">
        <v>70</v>
      </c>
      <c r="AA13" s="80">
        <f>VLOOKUP(Z13,[1]Hoja4!B$35:C$37,2,FALSE)</f>
        <v>15</v>
      </c>
      <c r="AB13" s="84" t="s">
        <v>875</v>
      </c>
      <c r="AC13" s="80" t="s">
        <v>72</v>
      </c>
      <c r="AD13" s="80">
        <f>VLOOKUP(AC13,Hoja4!B$38:C$39,2,FALSE)</f>
        <v>15</v>
      </c>
      <c r="AE13" s="84" t="s">
        <v>876</v>
      </c>
      <c r="AF13" s="84" t="s">
        <v>75</v>
      </c>
      <c r="AG13" s="80">
        <f>VLOOKUP(AF13,[1]Hoja4!B$40:C$41,2,FALSE)</f>
        <v>15</v>
      </c>
      <c r="AH13" s="84" t="s">
        <v>549</v>
      </c>
      <c r="AI13" s="84" t="s">
        <v>78</v>
      </c>
      <c r="AJ13" s="80">
        <f>VLOOKUP(AI13,[1]Hoja4!B$42:C$44,2,FALSE)</f>
        <v>10</v>
      </c>
      <c r="AK13" s="80">
        <f t="shared" si="2"/>
        <v>100</v>
      </c>
      <c r="AL13" s="80" t="str">
        <f t="shared" si="3"/>
        <v>Fuerte</v>
      </c>
      <c r="AM13" s="80">
        <f>VLOOKUP(AL13,Hoja4!H$36:I$38,2,FALSE)</f>
        <v>3</v>
      </c>
      <c r="AN13" s="80" t="s">
        <v>83</v>
      </c>
      <c r="AO13" s="80">
        <f>VLOOKUP(AN13,Hoja4!H$36:I$38,2,FALSE)</f>
        <v>3</v>
      </c>
      <c r="AP13" s="80" t="str">
        <f>INDEX(Hoja4!K$36:M$38,AM13,AO13)</f>
        <v>Fuerte</v>
      </c>
      <c r="AQ13" s="80">
        <f>VLOOKUP(AP13,Hoja4!I$28:J$30,2,FALSE)</f>
        <v>100</v>
      </c>
      <c r="AR13" s="103"/>
      <c r="AS13" s="103"/>
      <c r="AT13" s="103"/>
      <c r="AU13" s="103"/>
      <c r="AV13" s="103"/>
      <c r="AW13" s="103"/>
      <c r="AX13" s="103"/>
      <c r="AY13" s="103"/>
      <c r="AZ13" s="103"/>
      <c r="BA13" s="103"/>
      <c r="BB13" s="84" t="s">
        <v>877</v>
      </c>
      <c r="BC13" s="84" t="s">
        <v>978</v>
      </c>
      <c r="BD13" s="84" t="s">
        <v>878</v>
      </c>
      <c r="BE13" s="84" t="s">
        <v>541</v>
      </c>
      <c r="BF13" s="84" t="s">
        <v>879</v>
      </c>
    </row>
    <row r="14" spans="1:58" s="67" customFormat="1" ht="279.75" customHeight="1" thickBot="1" x14ac:dyDescent="0.3">
      <c r="A14" s="111"/>
      <c r="B14" s="128"/>
      <c r="C14" s="104"/>
      <c r="D14" s="84" t="s">
        <v>880</v>
      </c>
      <c r="E14" s="104"/>
      <c r="F14" s="104"/>
      <c r="G14" s="104"/>
      <c r="H14" s="104"/>
      <c r="I14" s="104"/>
      <c r="J14" s="104"/>
      <c r="K14" s="104"/>
      <c r="L14" s="104"/>
      <c r="M14" s="104"/>
      <c r="N14" s="104"/>
      <c r="O14" s="84" t="s">
        <v>881</v>
      </c>
      <c r="P14" s="80" t="s">
        <v>52</v>
      </c>
      <c r="Q14" s="84" t="s">
        <v>536</v>
      </c>
      <c r="R14" s="80" t="s">
        <v>59</v>
      </c>
      <c r="S14" s="80">
        <f>VLOOKUP(R14,Hoja4!B$29:C$30,2,FALSE)</f>
        <v>15</v>
      </c>
      <c r="T14" s="80" t="s">
        <v>62</v>
      </c>
      <c r="U14" s="80">
        <f>VLOOKUP(T14,Hoja4!B$31:C$32,2,FALSE)</f>
        <v>15</v>
      </c>
      <c r="V14" s="84" t="s">
        <v>544</v>
      </c>
      <c r="W14" s="84" t="s">
        <v>65</v>
      </c>
      <c r="X14" s="80">
        <f>VLOOKUP(W14,[1]Hoja4!B$33:C$34,2,FALSE)</f>
        <v>15</v>
      </c>
      <c r="Y14" s="84" t="s">
        <v>882</v>
      </c>
      <c r="Z14" s="84" t="s">
        <v>70</v>
      </c>
      <c r="AA14" s="80">
        <f>VLOOKUP(Z14,[1]Hoja4!B$35:C$37,2,FALSE)</f>
        <v>15</v>
      </c>
      <c r="AB14" s="84" t="s">
        <v>550</v>
      </c>
      <c r="AC14" s="80" t="s">
        <v>72</v>
      </c>
      <c r="AD14" s="80">
        <f>VLOOKUP(AC14,Hoja4!B$38:C$39,2,FALSE)</f>
        <v>15</v>
      </c>
      <c r="AE14" s="84" t="s">
        <v>883</v>
      </c>
      <c r="AF14" s="84" t="s">
        <v>75</v>
      </c>
      <c r="AG14" s="80">
        <f>VLOOKUP(AF14,[1]Hoja4!B$40:C$41,2,FALSE)</f>
        <v>15</v>
      </c>
      <c r="AH14" s="84" t="s">
        <v>551</v>
      </c>
      <c r="AI14" s="84" t="s">
        <v>78</v>
      </c>
      <c r="AJ14" s="80">
        <f>VLOOKUP(AI14,[1]Hoja4!B$42:C$44,2,FALSE)</f>
        <v>10</v>
      </c>
      <c r="AK14" s="80">
        <f t="shared" si="2"/>
        <v>100</v>
      </c>
      <c r="AL14" s="80" t="str">
        <f t="shared" si="3"/>
        <v>Fuerte</v>
      </c>
      <c r="AM14" s="80">
        <f>VLOOKUP(AL14,Hoja4!H$36:I$38,2,FALSE)</f>
        <v>3</v>
      </c>
      <c r="AN14" s="80" t="s">
        <v>83</v>
      </c>
      <c r="AO14" s="80">
        <f>VLOOKUP(AN14,Hoja4!H$36:I$38,2,FALSE)</f>
        <v>3</v>
      </c>
      <c r="AP14" s="80" t="str">
        <f>INDEX(Hoja4!K$36:M$38,AM14,AO14)</f>
        <v>Fuerte</v>
      </c>
      <c r="AQ14" s="80">
        <f>VLOOKUP(AP14,Hoja4!I$28:J$30,2,FALSE)</f>
        <v>100</v>
      </c>
      <c r="AR14" s="104"/>
      <c r="AS14" s="104"/>
      <c r="AT14" s="104"/>
      <c r="AU14" s="104"/>
      <c r="AV14" s="104"/>
      <c r="AW14" s="104"/>
      <c r="AX14" s="104"/>
      <c r="AY14" s="104"/>
      <c r="AZ14" s="104"/>
      <c r="BA14" s="104"/>
      <c r="BB14" s="84"/>
      <c r="BC14" s="84"/>
      <c r="BD14" s="84"/>
      <c r="BE14" s="84"/>
      <c r="BF14" s="84" t="s">
        <v>552</v>
      </c>
    </row>
    <row r="15" spans="1:58" s="76" customFormat="1" ht="147" customHeight="1" x14ac:dyDescent="0.25">
      <c r="A15" s="111">
        <v>5</v>
      </c>
      <c r="B15" s="130" t="s">
        <v>828</v>
      </c>
      <c r="C15" s="124" t="s">
        <v>793</v>
      </c>
      <c r="D15" s="117" t="s">
        <v>794</v>
      </c>
      <c r="E15" s="117" t="s">
        <v>795</v>
      </c>
      <c r="F15" s="117" t="s">
        <v>796</v>
      </c>
      <c r="G15" s="117" t="s">
        <v>797</v>
      </c>
      <c r="H15" s="120" t="s">
        <v>798</v>
      </c>
      <c r="I15" s="117" t="s">
        <v>33</v>
      </c>
      <c r="J15" s="117" t="s">
        <v>37</v>
      </c>
      <c r="K15" s="117">
        <v>3</v>
      </c>
      <c r="L15" s="117" t="s">
        <v>46</v>
      </c>
      <c r="M15" s="137">
        <v>4</v>
      </c>
      <c r="N15" s="140" t="str">
        <f>INDEX([4]Hoja4!K$19:O$23,K15,M15)</f>
        <v>Extremo</v>
      </c>
      <c r="O15" s="79" t="s">
        <v>799</v>
      </c>
      <c r="P15" s="71" t="s">
        <v>52</v>
      </c>
      <c r="Q15" s="77" t="s">
        <v>800</v>
      </c>
      <c r="R15" s="80" t="s">
        <v>59</v>
      </c>
      <c r="S15" s="80">
        <f>VLOOKUP(R15,Hoja4!B$29:C$30,2,FALSE)</f>
        <v>15</v>
      </c>
      <c r="T15" s="80" t="s">
        <v>62</v>
      </c>
      <c r="U15" s="80">
        <f>VLOOKUP(T15,Hoja4!B$31:C$32,2,FALSE)</f>
        <v>15</v>
      </c>
      <c r="V15" s="84" t="s">
        <v>513</v>
      </c>
      <c r="W15" s="84" t="s">
        <v>65</v>
      </c>
      <c r="X15" s="80">
        <f>VLOOKUP(W15,[1]Hoja4!B$33:C$34,2,FALSE)</f>
        <v>15</v>
      </c>
      <c r="Y15" s="84" t="s">
        <v>801</v>
      </c>
      <c r="Z15" s="84" t="s">
        <v>70</v>
      </c>
      <c r="AA15" s="80">
        <f>VLOOKUP(Z15,[1]Hoja4!B$35:C$37,2,FALSE)</f>
        <v>15</v>
      </c>
      <c r="AB15" s="84" t="s">
        <v>802</v>
      </c>
      <c r="AC15" s="80" t="s">
        <v>72</v>
      </c>
      <c r="AD15" s="80">
        <f>VLOOKUP(AC15,Hoja4!B$38:C$39,2,FALSE)</f>
        <v>15</v>
      </c>
      <c r="AE15" s="84" t="s">
        <v>803</v>
      </c>
      <c r="AF15" s="84" t="s">
        <v>75</v>
      </c>
      <c r="AG15" s="80">
        <f>VLOOKUP(AF15,[1]Hoja4!B$40:C$41,2,FALSE)</f>
        <v>15</v>
      </c>
      <c r="AH15" s="84" t="s">
        <v>804</v>
      </c>
      <c r="AI15" s="84" t="s">
        <v>78</v>
      </c>
      <c r="AJ15" s="80">
        <f>VLOOKUP(AI15,[1]Hoja4!B$42:C$44,2,FALSE)</f>
        <v>10</v>
      </c>
      <c r="AK15" s="80">
        <f t="shared" si="2"/>
        <v>100</v>
      </c>
      <c r="AL15" s="80" t="str">
        <f t="shared" si="3"/>
        <v>Fuerte</v>
      </c>
      <c r="AM15" s="80">
        <f>VLOOKUP(AL15,Hoja4!H$36:I$38,2,FALSE)</f>
        <v>3</v>
      </c>
      <c r="AN15" s="80" t="s">
        <v>83</v>
      </c>
      <c r="AO15" s="80">
        <f>VLOOKUP(AN15,Hoja4!H$36:I$38,2,FALSE)</f>
        <v>3</v>
      </c>
      <c r="AP15" s="80" t="str">
        <f>INDEX(Hoja4!K$36:M$38,AM15,AO15)</f>
        <v>Fuerte</v>
      </c>
      <c r="AQ15" s="80">
        <f>VLOOKUP(AP15,Hoja4!I$28:J$30,2,FALSE)</f>
        <v>100</v>
      </c>
      <c r="AR15" s="102">
        <f t="shared" si="4"/>
        <v>100</v>
      </c>
      <c r="AS15" s="102" t="str">
        <f>IF(AR15&lt;50,"Débil",IF(AR15&lt;99,"Moderado",IF(AR15=100,"Fuerte")))</f>
        <v>Fuerte</v>
      </c>
      <c r="AT15" s="102" t="s">
        <v>116</v>
      </c>
      <c r="AU15" s="102" t="s">
        <v>117</v>
      </c>
      <c r="AV15" s="102">
        <v>2</v>
      </c>
      <c r="AW15" s="102">
        <v>0</v>
      </c>
      <c r="AX15" s="102">
        <f>IF(1&lt;=(K15-AV15),(+K15-AV15),1)</f>
        <v>1</v>
      </c>
      <c r="AY15" s="102">
        <f>IF(1&lt;=(M15-AW15),(+M15-AW15),1)</f>
        <v>4</v>
      </c>
      <c r="AZ15" s="102" t="str">
        <f>INDEX(Hoja4!J$19:N$23,AX15,AY15)</f>
        <v>Alto</v>
      </c>
      <c r="BA15" s="102" t="str">
        <f>VLOOKUP(AZ15,Hoja4!E$50:F$57,2,FALSE)</f>
        <v xml:space="preserve">Reducir el riesgo – evitar el riesgo – compartir o transferir el riesgo </v>
      </c>
      <c r="BB15" s="84" t="s">
        <v>805</v>
      </c>
      <c r="BC15" s="95" t="s">
        <v>375</v>
      </c>
      <c r="BD15" s="84" t="s">
        <v>806</v>
      </c>
      <c r="BE15" s="84" t="s">
        <v>807</v>
      </c>
      <c r="BF15" s="84" t="s">
        <v>808</v>
      </c>
    </row>
    <row r="16" spans="1:58" s="76" customFormat="1" ht="147" customHeight="1" x14ac:dyDescent="0.25">
      <c r="A16" s="111"/>
      <c r="B16" s="131"/>
      <c r="C16" s="125"/>
      <c r="D16" s="126"/>
      <c r="E16" s="118"/>
      <c r="F16" s="118"/>
      <c r="G16" s="118"/>
      <c r="H16" s="121"/>
      <c r="I16" s="118"/>
      <c r="J16" s="118"/>
      <c r="K16" s="118"/>
      <c r="L16" s="118"/>
      <c r="M16" s="138"/>
      <c r="N16" s="141"/>
      <c r="O16" s="82" t="s">
        <v>809</v>
      </c>
      <c r="P16" s="69" t="s">
        <v>52</v>
      </c>
      <c r="Q16" s="72" t="s">
        <v>810</v>
      </c>
      <c r="R16" s="80" t="s">
        <v>59</v>
      </c>
      <c r="S16" s="80">
        <f>VLOOKUP(R16,Hoja4!B$29:C$30,2,FALSE)</f>
        <v>15</v>
      </c>
      <c r="T16" s="80" t="s">
        <v>62</v>
      </c>
      <c r="U16" s="80">
        <f>VLOOKUP(T16,Hoja4!B$31:C$32,2,FALSE)</f>
        <v>15</v>
      </c>
      <c r="V16" s="84" t="s">
        <v>811</v>
      </c>
      <c r="W16" s="84" t="s">
        <v>65</v>
      </c>
      <c r="X16" s="80">
        <f>VLOOKUP(W16,[1]Hoja4!B$33:C$34,2,FALSE)</f>
        <v>15</v>
      </c>
      <c r="Y16" s="84" t="s">
        <v>812</v>
      </c>
      <c r="Z16" s="84" t="s">
        <v>70</v>
      </c>
      <c r="AA16" s="80">
        <f>VLOOKUP(Z16,[1]Hoja4!B$35:C$37,2,FALSE)</f>
        <v>15</v>
      </c>
      <c r="AB16" s="84" t="s">
        <v>813</v>
      </c>
      <c r="AC16" s="80" t="s">
        <v>72</v>
      </c>
      <c r="AD16" s="80">
        <f>VLOOKUP(AC16,Hoja4!B$38:C$39,2,FALSE)</f>
        <v>15</v>
      </c>
      <c r="AE16" s="84" t="s">
        <v>814</v>
      </c>
      <c r="AF16" s="84" t="s">
        <v>75</v>
      </c>
      <c r="AG16" s="80">
        <f>VLOOKUP(AF16,[1]Hoja4!B$40:C$41,2,FALSE)</f>
        <v>15</v>
      </c>
      <c r="AH16" s="84" t="s">
        <v>815</v>
      </c>
      <c r="AI16" s="84" t="s">
        <v>78</v>
      </c>
      <c r="AJ16" s="80">
        <f>VLOOKUP(AI16,[1]Hoja4!B$42:C$44,2,FALSE)</f>
        <v>10</v>
      </c>
      <c r="AK16" s="80">
        <f t="shared" si="2"/>
        <v>100</v>
      </c>
      <c r="AL16" s="80" t="str">
        <f t="shared" si="3"/>
        <v>Fuerte</v>
      </c>
      <c r="AM16" s="80">
        <f>VLOOKUP(AL16,Hoja4!H$36:I$38,2,FALSE)</f>
        <v>3</v>
      </c>
      <c r="AN16" s="80" t="s">
        <v>83</v>
      </c>
      <c r="AO16" s="80">
        <f>VLOOKUP(AN16,Hoja4!H$36:I$38,2,FALSE)</f>
        <v>3</v>
      </c>
      <c r="AP16" s="80" t="str">
        <f>INDEX(Hoja4!K$36:M$38,AM16,AO16)</f>
        <v>Fuerte</v>
      </c>
      <c r="AQ16" s="80">
        <f>VLOOKUP(AP16,Hoja4!I$28:J$30,2,FALSE)</f>
        <v>100</v>
      </c>
      <c r="AR16" s="103"/>
      <c r="AS16" s="103"/>
      <c r="AT16" s="103"/>
      <c r="AU16" s="103"/>
      <c r="AV16" s="103"/>
      <c r="AW16" s="103"/>
      <c r="AX16" s="103"/>
      <c r="AY16" s="103"/>
      <c r="AZ16" s="103"/>
      <c r="BA16" s="103"/>
      <c r="BB16" s="84" t="s">
        <v>816</v>
      </c>
      <c r="BC16" s="95" t="s">
        <v>979</v>
      </c>
      <c r="BD16" s="84" t="s">
        <v>806</v>
      </c>
      <c r="BE16" s="84" t="s">
        <v>817</v>
      </c>
      <c r="BF16" s="84"/>
    </row>
    <row r="17" spans="1:410" s="76" customFormat="1" ht="262.5" customHeight="1" thickBot="1" x14ac:dyDescent="0.3">
      <c r="A17" s="112"/>
      <c r="B17" s="132"/>
      <c r="C17" s="73" t="s">
        <v>818</v>
      </c>
      <c r="D17" s="81" t="s">
        <v>819</v>
      </c>
      <c r="E17" s="119"/>
      <c r="F17" s="119"/>
      <c r="G17" s="119"/>
      <c r="H17" s="122"/>
      <c r="I17" s="119"/>
      <c r="J17" s="119"/>
      <c r="K17" s="119"/>
      <c r="L17" s="119"/>
      <c r="M17" s="139"/>
      <c r="N17" s="142"/>
      <c r="O17" s="81" t="s">
        <v>973</v>
      </c>
      <c r="P17" s="83" t="s">
        <v>52</v>
      </c>
      <c r="Q17" s="78" t="s">
        <v>820</v>
      </c>
      <c r="R17" s="80" t="s">
        <v>59</v>
      </c>
      <c r="S17" s="80">
        <f>VLOOKUP(R17,Hoja4!B$29:C$30,2,FALSE)</f>
        <v>15</v>
      </c>
      <c r="T17" s="80" t="s">
        <v>62</v>
      </c>
      <c r="U17" s="80">
        <f>VLOOKUP(T17,Hoja4!B$31:C$32,2,FALSE)</f>
        <v>15</v>
      </c>
      <c r="V17" s="84" t="s">
        <v>821</v>
      </c>
      <c r="W17" s="84" t="s">
        <v>65</v>
      </c>
      <c r="X17" s="80">
        <f>VLOOKUP(W17,[1]Hoja4!B$33:C$34,2,FALSE)</f>
        <v>15</v>
      </c>
      <c r="Y17" s="84" t="s">
        <v>822</v>
      </c>
      <c r="Z17" s="84" t="s">
        <v>70</v>
      </c>
      <c r="AA17" s="80">
        <f>VLOOKUP(Z17,[1]Hoja4!B$35:C$37,2,FALSE)</f>
        <v>15</v>
      </c>
      <c r="AB17" s="84" t="s">
        <v>823</v>
      </c>
      <c r="AC17" s="80" t="s">
        <v>72</v>
      </c>
      <c r="AD17" s="80">
        <f>VLOOKUP(AC17,Hoja4!B$38:C$39,2,FALSE)</f>
        <v>15</v>
      </c>
      <c r="AE17" s="84" t="s">
        <v>824</v>
      </c>
      <c r="AF17" s="84" t="s">
        <v>75</v>
      </c>
      <c r="AG17" s="80">
        <f>VLOOKUP(AF17,[1]Hoja4!B$40:C$41,2,FALSE)</f>
        <v>15</v>
      </c>
      <c r="AH17" s="84" t="s">
        <v>825</v>
      </c>
      <c r="AI17" s="84" t="s">
        <v>78</v>
      </c>
      <c r="AJ17" s="80">
        <f>VLOOKUP(AI17,[1]Hoja4!B$42:C$44,2,FALSE)</f>
        <v>10</v>
      </c>
      <c r="AK17" s="80">
        <f t="shared" si="2"/>
        <v>100</v>
      </c>
      <c r="AL17" s="80" t="str">
        <f t="shared" si="3"/>
        <v>Fuerte</v>
      </c>
      <c r="AM17" s="80">
        <f>VLOOKUP(AL17,Hoja4!H$36:I$38,2,FALSE)</f>
        <v>3</v>
      </c>
      <c r="AN17" s="80" t="s">
        <v>83</v>
      </c>
      <c r="AO17" s="80">
        <f>VLOOKUP(AN17,Hoja4!H$36:I$38,2,FALSE)</f>
        <v>3</v>
      </c>
      <c r="AP17" s="80" t="str">
        <f>INDEX(Hoja4!K$36:M$38,AM17,AO17)</f>
        <v>Fuerte</v>
      </c>
      <c r="AQ17" s="80">
        <f>VLOOKUP(AP17,Hoja4!I$28:J$30,2,FALSE)</f>
        <v>100</v>
      </c>
      <c r="AR17" s="104"/>
      <c r="AS17" s="104"/>
      <c r="AT17" s="104"/>
      <c r="AU17" s="104"/>
      <c r="AV17" s="104"/>
      <c r="AW17" s="104"/>
      <c r="AX17" s="104"/>
      <c r="AY17" s="104"/>
      <c r="AZ17" s="104"/>
      <c r="BA17" s="104"/>
      <c r="BB17" s="97" t="s">
        <v>826</v>
      </c>
      <c r="BC17" s="96" t="s">
        <v>980</v>
      </c>
      <c r="BD17" s="84" t="s">
        <v>806</v>
      </c>
      <c r="BE17" s="84" t="s">
        <v>827</v>
      </c>
      <c r="BF17" s="84"/>
    </row>
    <row r="18" spans="1:410" s="49" customFormat="1" ht="111.75" customHeight="1" x14ac:dyDescent="0.25">
      <c r="A18" s="135">
        <v>6</v>
      </c>
      <c r="B18" s="127" t="s">
        <v>884</v>
      </c>
      <c r="C18" s="84" t="s">
        <v>281</v>
      </c>
      <c r="D18" s="84" t="s">
        <v>219</v>
      </c>
      <c r="E18" s="123" t="s">
        <v>236</v>
      </c>
      <c r="F18" s="123" t="s">
        <v>885</v>
      </c>
      <c r="G18" s="123" t="s">
        <v>237</v>
      </c>
      <c r="H18" s="123" t="s">
        <v>238</v>
      </c>
      <c r="I18" s="123" t="s">
        <v>33</v>
      </c>
      <c r="J18" s="123" t="s">
        <v>37</v>
      </c>
      <c r="K18" s="123">
        <f>VLOOKUP(J18,[5]Hoja4!C$2:D$6,2,FALSE)</f>
        <v>3</v>
      </c>
      <c r="L18" s="123" t="s">
        <v>46</v>
      </c>
      <c r="M18" s="123">
        <v>4</v>
      </c>
      <c r="N18" s="123" t="str">
        <f>INDEX([5]Hoja4!J$19:N$23,K18,M18)</f>
        <v>Extremo</v>
      </c>
      <c r="O18" s="84" t="s">
        <v>220</v>
      </c>
      <c r="P18" s="80" t="s">
        <v>52</v>
      </c>
      <c r="Q18" s="84" t="s">
        <v>221</v>
      </c>
      <c r="R18" s="80" t="s">
        <v>59</v>
      </c>
      <c r="S18" s="80">
        <f>VLOOKUP(R18,Hoja4!B$29:C$30,2,FALSE)</f>
        <v>15</v>
      </c>
      <c r="T18" s="80" t="s">
        <v>62</v>
      </c>
      <c r="U18" s="80">
        <f>VLOOKUP(T18,Hoja4!B$31:C$32,2,FALSE)</f>
        <v>15</v>
      </c>
      <c r="V18" s="84" t="s">
        <v>222</v>
      </c>
      <c r="W18" s="84" t="s">
        <v>65</v>
      </c>
      <c r="X18" s="80">
        <f>VLOOKUP(W18,[5]Hoja4!B$33:C$34,2,FALSE)</f>
        <v>15</v>
      </c>
      <c r="Y18" s="84" t="s">
        <v>223</v>
      </c>
      <c r="Z18" s="84" t="s">
        <v>70</v>
      </c>
      <c r="AA18" s="80">
        <f>VLOOKUP(Z18,[5]Hoja4!B$35:C$37,2,FALSE)</f>
        <v>15</v>
      </c>
      <c r="AB18" s="84" t="s">
        <v>224</v>
      </c>
      <c r="AC18" s="80" t="s">
        <v>72</v>
      </c>
      <c r="AD18" s="80">
        <f>VLOOKUP(AC18,Hoja4!B$38:C$39,2,FALSE)</f>
        <v>15</v>
      </c>
      <c r="AE18" s="84" t="s">
        <v>225</v>
      </c>
      <c r="AF18" s="84" t="s">
        <v>75</v>
      </c>
      <c r="AG18" s="80">
        <f>VLOOKUP(AF18,[5]Hoja4!B$40:C$41,2,FALSE)</f>
        <v>15</v>
      </c>
      <c r="AH18" s="84" t="s">
        <v>224</v>
      </c>
      <c r="AI18" s="84" t="s">
        <v>78</v>
      </c>
      <c r="AJ18" s="80">
        <f>VLOOKUP(AI18,[5]Hoja4!B$42:C$44,2,FALSE)</f>
        <v>10</v>
      </c>
      <c r="AK18" s="80">
        <f>+AJ18+AG18+AD18+AA18+X18+U18+S18</f>
        <v>100</v>
      </c>
      <c r="AL18" s="80" t="str">
        <f>IF(AK18&lt;86,"Débil",IF(AK18&lt;96,"Moderado",IF(AK18&gt;95,"Fuerte")))</f>
        <v>Fuerte</v>
      </c>
      <c r="AM18" s="80">
        <f>VLOOKUP(AL18,Hoja4!H$36:I$38,2,FALSE)</f>
        <v>3</v>
      </c>
      <c r="AN18" s="80" t="s">
        <v>83</v>
      </c>
      <c r="AO18" s="80">
        <f>VLOOKUP(AN18,[5]Hoja4!H$36:I$38,2,FALSE)</f>
        <v>3</v>
      </c>
      <c r="AP18" s="80" t="str">
        <f>INDEX(Hoja4!K$36:M$38,AM18,AO18)</f>
        <v>Fuerte</v>
      </c>
      <c r="AQ18" s="80">
        <f>VLOOKUP(AP18,Hoja4!I$28:J$30,2,FALSE)</f>
        <v>100</v>
      </c>
      <c r="AR18" s="102">
        <f t="shared" si="4"/>
        <v>100</v>
      </c>
      <c r="AS18" s="102" t="str">
        <f>IF(AR18&lt;50,"Débil",IF(AR18&lt;99,"Moderado",IF(AR18=100,"Fuerte")))</f>
        <v>Fuerte</v>
      </c>
      <c r="AT18" s="102" t="s">
        <v>116</v>
      </c>
      <c r="AU18" s="102" t="s">
        <v>116</v>
      </c>
      <c r="AV18" s="102">
        <v>1</v>
      </c>
      <c r="AW18" s="102">
        <v>1</v>
      </c>
      <c r="AX18" s="102">
        <f>IF(1&lt;=(K18-AV18),(+K18-AV18),1)</f>
        <v>2</v>
      </c>
      <c r="AY18" s="102">
        <f>IF(1&lt;=(M18-AW18),(+M18-AW18),1)</f>
        <v>3</v>
      </c>
      <c r="AZ18" s="102" t="str">
        <f>INDEX(Hoja4!J$19:N$23,AX18,AY18)</f>
        <v>Moderado</v>
      </c>
      <c r="BA18" s="102" t="str">
        <f>VLOOKUP(AZ18,[5]Hoja4!E$50:F$57,2,FALSE)</f>
        <v xml:space="preserve">Reducir el riesgo </v>
      </c>
      <c r="BB18" s="84" t="s">
        <v>226</v>
      </c>
      <c r="BC18" s="84" t="s">
        <v>227</v>
      </c>
      <c r="BD18" s="84" t="s">
        <v>228</v>
      </c>
      <c r="BE18" s="84" t="s">
        <v>209</v>
      </c>
      <c r="BF18" s="84" t="s">
        <v>229</v>
      </c>
    </row>
    <row r="19" spans="1:410" s="49" customFormat="1" ht="119.25" customHeight="1" x14ac:dyDescent="0.25">
      <c r="A19" s="135"/>
      <c r="B19" s="127"/>
      <c r="C19" s="84" t="s">
        <v>230</v>
      </c>
      <c r="D19" s="84" t="s">
        <v>231</v>
      </c>
      <c r="E19" s="104"/>
      <c r="F19" s="104"/>
      <c r="G19" s="104"/>
      <c r="H19" s="104"/>
      <c r="I19" s="104"/>
      <c r="J19" s="104"/>
      <c r="K19" s="104"/>
      <c r="L19" s="104"/>
      <c r="M19" s="104"/>
      <c r="N19" s="104"/>
      <c r="O19" s="84" t="s">
        <v>232</v>
      </c>
      <c r="P19" s="80" t="s">
        <v>52</v>
      </c>
      <c r="Q19" s="84" t="s">
        <v>221</v>
      </c>
      <c r="R19" s="80" t="s">
        <v>59</v>
      </c>
      <c r="S19" s="80">
        <f>VLOOKUP(R19,Hoja4!B$29:C$30,2,FALSE)</f>
        <v>15</v>
      </c>
      <c r="T19" s="80" t="s">
        <v>62</v>
      </c>
      <c r="U19" s="80">
        <f>VLOOKUP(T19,Hoja4!B$31:C$32,2,FALSE)</f>
        <v>15</v>
      </c>
      <c r="V19" s="84" t="s">
        <v>222</v>
      </c>
      <c r="W19" s="84" t="s">
        <v>65</v>
      </c>
      <c r="X19" s="80">
        <f>VLOOKUP(W19,[5]Hoja4!B$33:C$34,2,FALSE)</f>
        <v>15</v>
      </c>
      <c r="Y19" s="84" t="s">
        <v>233</v>
      </c>
      <c r="Z19" s="84" t="s">
        <v>70</v>
      </c>
      <c r="AA19" s="80">
        <f>VLOOKUP(Z19,[5]Hoja4!B$35:C$37,2,FALSE)</f>
        <v>15</v>
      </c>
      <c r="AB19" s="84" t="s">
        <v>224</v>
      </c>
      <c r="AC19" s="80" t="s">
        <v>72</v>
      </c>
      <c r="AD19" s="80">
        <f>VLOOKUP(AC19,Hoja4!B$38:C$39,2,FALSE)</f>
        <v>15</v>
      </c>
      <c r="AE19" s="84" t="s">
        <v>225</v>
      </c>
      <c r="AF19" s="84" t="s">
        <v>75</v>
      </c>
      <c r="AG19" s="80">
        <f>VLOOKUP(AF19,[5]Hoja4!B$40:C$41,2,FALSE)</f>
        <v>15</v>
      </c>
      <c r="AH19" s="84" t="s">
        <v>224</v>
      </c>
      <c r="AI19" s="84" t="s">
        <v>78</v>
      </c>
      <c r="AJ19" s="80">
        <f>VLOOKUP(AI19,[5]Hoja4!B$42:C$44,2,FALSE)</f>
        <v>10</v>
      </c>
      <c r="AK19" s="80">
        <f t="shared" ref="AK19" si="7">+AJ19+AG19+AD19+AA19+X19+U19+S19</f>
        <v>100</v>
      </c>
      <c r="AL19" s="80" t="str">
        <f t="shared" ref="AL19" si="8">IF(AK19&lt;86,"Débil",IF(AK19&lt;96,"Moderado",IF(AK19&gt;95,"Fuerte")))</f>
        <v>Fuerte</v>
      </c>
      <c r="AM19" s="80">
        <f>VLOOKUP(AL19,Hoja4!H$36:I$38,2,FALSE)</f>
        <v>3</v>
      </c>
      <c r="AN19" s="80" t="s">
        <v>83</v>
      </c>
      <c r="AO19" s="80">
        <f>VLOOKUP(AN19,[5]Hoja4!H$36:I$38,2,FALSE)</f>
        <v>3</v>
      </c>
      <c r="AP19" s="80" t="str">
        <f>INDEX(Hoja4!K$36:M$38,AM19,AO19)</f>
        <v>Fuerte</v>
      </c>
      <c r="AQ19" s="80">
        <f>VLOOKUP(AP19,Hoja4!I$28:J$30,2,FALSE)</f>
        <v>100</v>
      </c>
      <c r="AR19" s="104"/>
      <c r="AS19" s="103"/>
      <c r="AT19" s="104"/>
      <c r="AU19" s="104"/>
      <c r="AV19" s="104"/>
      <c r="AW19" s="104"/>
      <c r="AX19" s="104"/>
      <c r="AY19" s="104"/>
      <c r="AZ19" s="104"/>
      <c r="BA19" s="104"/>
      <c r="BB19" s="84" t="s">
        <v>234</v>
      </c>
      <c r="BC19" s="84" t="s">
        <v>886</v>
      </c>
      <c r="BD19" s="84" t="s">
        <v>228</v>
      </c>
      <c r="BE19" s="84" t="s">
        <v>209</v>
      </c>
      <c r="BF19" s="84" t="s">
        <v>235</v>
      </c>
    </row>
    <row r="20" spans="1:410" s="66" customFormat="1" ht="119.25" customHeight="1" x14ac:dyDescent="0.25">
      <c r="A20" s="113"/>
      <c r="B20" s="127" t="s">
        <v>887</v>
      </c>
      <c r="C20" s="84" t="s">
        <v>290</v>
      </c>
      <c r="D20" s="84" t="s">
        <v>888</v>
      </c>
      <c r="E20" s="102" t="s">
        <v>889</v>
      </c>
      <c r="F20" s="102" t="s">
        <v>291</v>
      </c>
      <c r="G20" s="102" t="s">
        <v>553</v>
      </c>
      <c r="H20" s="102" t="s">
        <v>890</v>
      </c>
      <c r="I20" s="102" t="s">
        <v>33</v>
      </c>
      <c r="J20" s="102" t="s">
        <v>37</v>
      </c>
      <c r="K20" s="102">
        <f>VLOOKUP(J18,Hoja4!C$2:D$6,2,FALSE)</f>
        <v>3</v>
      </c>
      <c r="L20" s="102" t="s">
        <v>47</v>
      </c>
      <c r="M20" s="102">
        <v>5</v>
      </c>
      <c r="N20" s="102" t="str">
        <f>INDEX(Hoja4!J$19:N$23,K20,M20)</f>
        <v>Extremo</v>
      </c>
      <c r="O20" s="84" t="s">
        <v>891</v>
      </c>
      <c r="P20" s="80" t="s">
        <v>52</v>
      </c>
      <c r="Q20" s="84" t="s">
        <v>292</v>
      </c>
      <c r="R20" s="80" t="s">
        <v>60</v>
      </c>
      <c r="S20" s="80">
        <f>VLOOKUP(R20,Hoja4!B$29:C$30,2,FALSE)</f>
        <v>0</v>
      </c>
      <c r="T20" s="80" t="s">
        <v>62</v>
      </c>
      <c r="U20" s="80">
        <f>VLOOKUP(T20,Hoja4!B$31:C$32,2,FALSE)</f>
        <v>15</v>
      </c>
      <c r="V20" s="84" t="s">
        <v>293</v>
      </c>
      <c r="W20" s="84" t="s">
        <v>65</v>
      </c>
      <c r="X20" s="80">
        <f>VLOOKUP(W20,[1]Hoja4!B$33:C$34,2,FALSE)</f>
        <v>15</v>
      </c>
      <c r="Y20" s="84" t="s">
        <v>294</v>
      </c>
      <c r="Z20" s="84" t="s">
        <v>70</v>
      </c>
      <c r="AA20" s="80">
        <f>VLOOKUP(Z20,[5]Hoja4!B$35:C$37,2,FALSE)</f>
        <v>15</v>
      </c>
      <c r="AB20" s="84" t="s">
        <v>295</v>
      </c>
      <c r="AC20" s="80" t="s">
        <v>72</v>
      </c>
      <c r="AD20" s="80">
        <f>VLOOKUP(AC20,Hoja4!B$38:C$39,2,FALSE)</f>
        <v>15</v>
      </c>
      <c r="AE20" s="84" t="s">
        <v>296</v>
      </c>
      <c r="AF20" s="84" t="s">
        <v>75</v>
      </c>
      <c r="AG20" s="80">
        <f>VLOOKUP(AF20,[1]Hoja4!B$40:C$41,2,FALSE)</f>
        <v>15</v>
      </c>
      <c r="AH20" s="84" t="s">
        <v>892</v>
      </c>
      <c r="AI20" s="84" t="s">
        <v>79</v>
      </c>
      <c r="AJ20" s="80">
        <f>VLOOKUP(AI20,[5]Hoja4!B$42:C$44,2,FALSE)</f>
        <v>5</v>
      </c>
      <c r="AK20" s="80">
        <f>+AJ20+AG20+AD20+AA20+X20+U20+S20</f>
        <v>80</v>
      </c>
      <c r="AL20" s="80" t="str">
        <f>IF(AK20&lt;86,"Débil",IF(AK20&lt;96,"Moderado",IF(AK20&gt;95,"Fuerte")))</f>
        <v>Débil</v>
      </c>
      <c r="AM20" s="80">
        <f>VLOOKUP(AL20,Hoja4!H$36:I$38,2,FALSE)</f>
        <v>1</v>
      </c>
      <c r="AN20" s="80" t="s">
        <v>86</v>
      </c>
      <c r="AO20" s="80">
        <f>VLOOKUP(AN20,Hoja4!H$36:I$38,2,FALSE)</f>
        <v>1</v>
      </c>
      <c r="AP20" s="80" t="str">
        <f>INDEX(Hoja4!K$36:M$38,AM20,AO20)</f>
        <v>Débil</v>
      </c>
      <c r="AQ20" s="80">
        <f>VLOOKUP(AP20,Hoja4!I$28:J$30,2,FALSE)</f>
        <v>0</v>
      </c>
      <c r="AR20" s="102">
        <f t="shared" si="4"/>
        <v>0</v>
      </c>
      <c r="AS20" s="102" t="str">
        <f>IF(AR20&lt;50,"Débil",IF(AR20&lt;99,"Moderado",IF(AR20=100,"Fuerte")))</f>
        <v>Débil</v>
      </c>
      <c r="AT20" s="102" t="s">
        <v>116</v>
      </c>
      <c r="AU20" s="102" t="s">
        <v>116</v>
      </c>
      <c r="AV20" s="102">
        <v>1</v>
      </c>
      <c r="AW20" s="102">
        <v>1</v>
      </c>
      <c r="AX20" s="102">
        <f>IF(1&lt;=(K20-AV20),(+K20-AV20),1)</f>
        <v>2</v>
      </c>
      <c r="AY20" s="102">
        <f>IF(1&lt;=(M20-AW20),(+M20-AW20),1)</f>
        <v>4</v>
      </c>
      <c r="AZ20" s="102" t="str">
        <f>INDEX(Hoja4!J$19:N$23,AX20,AY20)</f>
        <v>Alto</v>
      </c>
      <c r="BA20" s="102" t="str">
        <f>VLOOKUP(AZ20,Hoja4!E$50:F$57,2,FALSE)</f>
        <v xml:space="preserve">Reducir el riesgo – evitar el riesgo – compartir o transferir el riesgo </v>
      </c>
      <c r="BB20" s="84" t="s">
        <v>893</v>
      </c>
      <c r="BC20" s="84" t="s">
        <v>297</v>
      </c>
      <c r="BD20" s="84" t="s">
        <v>298</v>
      </c>
      <c r="BE20" s="84" t="s">
        <v>299</v>
      </c>
      <c r="BF20" s="84" t="s">
        <v>300</v>
      </c>
    </row>
    <row r="21" spans="1:410" s="66" customFormat="1" ht="119.25" customHeight="1" x14ac:dyDescent="0.25">
      <c r="A21" s="108"/>
      <c r="B21" s="127"/>
      <c r="C21" s="84" t="s">
        <v>894</v>
      </c>
      <c r="D21" s="84" t="s">
        <v>895</v>
      </c>
      <c r="E21" s="103"/>
      <c r="F21" s="103"/>
      <c r="G21" s="103"/>
      <c r="H21" s="103"/>
      <c r="I21" s="103"/>
      <c r="J21" s="103"/>
      <c r="K21" s="103"/>
      <c r="L21" s="103"/>
      <c r="M21" s="103"/>
      <c r="N21" s="103"/>
      <c r="O21" s="84" t="s">
        <v>301</v>
      </c>
      <c r="P21" s="80" t="s">
        <v>52</v>
      </c>
      <c r="Q21" s="84" t="s">
        <v>298</v>
      </c>
      <c r="R21" s="80" t="s">
        <v>59</v>
      </c>
      <c r="S21" s="80">
        <f>VLOOKUP(R21,Hoja4!B$29:C$30,2,FALSE)</f>
        <v>15</v>
      </c>
      <c r="T21" s="80" t="s">
        <v>62</v>
      </c>
      <c r="U21" s="80">
        <f>VLOOKUP(T21,Hoja4!B$31:C$32,2,FALSE)</f>
        <v>15</v>
      </c>
      <c r="V21" s="84" t="s">
        <v>302</v>
      </c>
      <c r="W21" s="84" t="s">
        <v>65</v>
      </c>
      <c r="X21" s="80">
        <f>VLOOKUP(W21,[1]Hoja4!B$33:C$34,2,FALSE)</f>
        <v>15</v>
      </c>
      <c r="Y21" s="84" t="s">
        <v>303</v>
      </c>
      <c r="Z21" s="84" t="s">
        <v>70</v>
      </c>
      <c r="AA21" s="80">
        <f>VLOOKUP(Z21,[5]Hoja4!B$35:C$37,2,FALSE)</f>
        <v>15</v>
      </c>
      <c r="AB21" s="84" t="s">
        <v>896</v>
      </c>
      <c r="AC21" s="80" t="s">
        <v>72</v>
      </c>
      <c r="AD21" s="80">
        <f>VLOOKUP(AC21,Hoja4!B$38:C$39,2,FALSE)</f>
        <v>15</v>
      </c>
      <c r="AE21" s="84" t="s">
        <v>897</v>
      </c>
      <c r="AF21" s="84" t="s">
        <v>75</v>
      </c>
      <c r="AG21" s="80">
        <f>VLOOKUP(AF21,[1]Hoja4!B$40:C$41,2,FALSE)</f>
        <v>15</v>
      </c>
      <c r="AH21" s="84" t="s">
        <v>304</v>
      </c>
      <c r="AI21" s="84" t="s">
        <v>79</v>
      </c>
      <c r="AJ21" s="80">
        <f>VLOOKUP(AI21,[5]Hoja4!B$42:C$44,2,FALSE)</f>
        <v>5</v>
      </c>
      <c r="AK21" s="80">
        <f t="shared" ref="AK21:AK24" si="9">+AJ21+AG21+AD21+AA21+X21+U21+S21</f>
        <v>95</v>
      </c>
      <c r="AL21" s="80" t="str">
        <f t="shared" ref="AL21:AL24" si="10">IF(AK21&lt;86,"Débil",IF(AK21&lt;96,"Moderado",IF(AK21&gt;95,"Fuerte")))</f>
        <v>Moderado</v>
      </c>
      <c r="AM21" s="80">
        <f>VLOOKUP(AL21,Hoja4!H$36:I$38,2,FALSE)</f>
        <v>2</v>
      </c>
      <c r="AN21" s="80" t="s">
        <v>45</v>
      </c>
      <c r="AO21" s="80">
        <f>VLOOKUP(AN21,Hoja4!H$36:I$38,2,FALSE)</f>
        <v>2</v>
      </c>
      <c r="AP21" s="80" t="str">
        <f>INDEX(Hoja4!K$36:M$38,AM21,AO21)</f>
        <v>Moderado</v>
      </c>
      <c r="AQ21" s="80">
        <f>VLOOKUP(AP21,Hoja4!I$28:J$30,2,FALSE)</f>
        <v>50</v>
      </c>
      <c r="AR21" s="103"/>
      <c r="AS21" s="103"/>
      <c r="AT21" s="103"/>
      <c r="AU21" s="103"/>
      <c r="AV21" s="103"/>
      <c r="AW21" s="103"/>
      <c r="AX21" s="103"/>
      <c r="AY21" s="103"/>
      <c r="AZ21" s="103"/>
      <c r="BA21" s="103"/>
      <c r="BB21" s="84" t="s">
        <v>898</v>
      </c>
      <c r="BC21" s="84" t="s">
        <v>304</v>
      </c>
      <c r="BD21" s="84" t="s">
        <v>298</v>
      </c>
      <c r="BE21" s="84" t="s">
        <v>299</v>
      </c>
      <c r="BF21" s="84" t="s">
        <v>305</v>
      </c>
    </row>
    <row r="22" spans="1:410" s="66" customFormat="1" ht="119.25" customHeight="1" x14ac:dyDescent="0.25">
      <c r="A22" s="108"/>
      <c r="B22" s="127"/>
      <c r="C22" s="102" t="s">
        <v>899</v>
      </c>
      <c r="D22" s="102" t="s">
        <v>306</v>
      </c>
      <c r="E22" s="103"/>
      <c r="F22" s="103"/>
      <c r="G22" s="103"/>
      <c r="H22" s="103"/>
      <c r="I22" s="103"/>
      <c r="J22" s="103"/>
      <c r="K22" s="103"/>
      <c r="L22" s="103"/>
      <c r="M22" s="103"/>
      <c r="N22" s="103"/>
      <c r="O22" s="84" t="s">
        <v>900</v>
      </c>
      <c r="P22" s="80" t="s">
        <v>52</v>
      </c>
      <c r="Q22" s="84" t="s">
        <v>307</v>
      </c>
      <c r="R22" s="80" t="s">
        <v>59</v>
      </c>
      <c r="S22" s="80">
        <f>VLOOKUP(R22,Hoja4!B$29:C$30,2,FALSE)</f>
        <v>15</v>
      </c>
      <c r="T22" s="80" t="s">
        <v>62</v>
      </c>
      <c r="U22" s="80">
        <f>VLOOKUP(T22,Hoja4!B$31:C$32,2,FALSE)</f>
        <v>15</v>
      </c>
      <c r="V22" s="84" t="s">
        <v>209</v>
      </c>
      <c r="W22" s="84" t="s">
        <v>65</v>
      </c>
      <c r="X22" s="80">
        <f>VLOOKUP(W22,[1]Hoja4!B$33:C$34,2,FALSE)</f>
        <v>15</v>
      </c>
      <c r="Y22" s="84" t="s">
        <v>308</v>
      </c>
      <c r="Z22" s="84" t="s">
        <v>70</v>
      </c>
      <c r="AA22" s="80">
        <f>VLOOKUP(Z22,[5]Hoja4!B$35:C$37,2,FALSE)</f>
        <v>15</v>
      </c>
      <c r="AB22" s="84" t="s">
        <v>901</v>
      </c>
      <c r="AC22" s="80" t="s">
        <v>72</v>
      </c>
      <c r="AD22" s="80">
        <f>VLOOKUP(AC22,Hoja4!B$38:C$39,2,FALSE)</f>
        <v>15</v>
      </c>
      <c r="AE22" s="84" t="s">
        <v>902</v>
      </c>
      <c r="AF22" s="84" t="s">
        <v>75</v>
      </c>
      <c r="AG22" s="80">
        <f>VLOOKUP(AF22,[1]Hoja4!B$40:C$41,2,FALSE)</f>
        <v>15</v>
      </c>
      <c r="AH22" s="84" t="s">
        <v>309</v>
      </c>
      <c r="AI22" s="84" t="s">
        <v>79</v>
      </c>
      <c r="AJ22" s="80">
        <f>VLOOKUP(AI22,[5]Hoja4!B$42:C$44,2,FALSE)</f>
        <v>5</v>
      </c>
      <c r="AK22" s="80">
        <f t="shared" si="9"/>
        <v>95</v>
      </c>
      <c r="AL22" s="80" t="str">
        <f t="shared" si="10"/>
        <v>Moderado</v>
      </c>
      <c r="AM22" s="80">
        <f>VLOOKUP(AL22,Hoja4!H$36:I$38,2,FALSE)</f>
        <v>2</v>
      </c>
      <c r="AN22" s="80" t="s">
        <v>45</v>
      </c>
      <c r="AO22" s="80">
        <f>VLOOKUP(AN22,Hoja4!H$36:I$38,2,FALSE)</f>
        <v>2</v>
      </c>
      <c r="AP22" s="80" t="str">
        <f>INDEX(Hoja4!K$36:M$38,AM22,AO22)</f>
        <v>Moderado</v>
      </c>
      <c r="AQ22" s="80">
        <f>VLOOKUP(AP22,Hoja4!I$28:J$30,2,FALSE)</f>
        <v>50</v>
      </c>
      <c r="AR22" s="103"/>
      <c r="AS22" s="103"/>
      <c r="AT22" s="103"/>
      <c r="AU22" s="103"/>
      <c r="AV22" s="103"/>
      <c r="AW22" s="103"/>
      <c r="AX22" s="103"/>
      <c r="AY22" s="103"/>
      <c r="AZ22" s="103"/>
      <c r="BA22" s="103"/>
      <c r="BB22" s="84" t="s">
        <v>903</v>
      </c>
      <c r="BC22" s="84" t="s">
        <v>309</v>
      </c>
      <c r="BD22" s="84" t="s">
        <v>307</v>
      </c>
      <c r="BE22" s="84" t="s">
        <v>310</v>
      </c>
      <c r="BF22" s="84" t="s">
        <v>311</v>
      </c>
    </row>
    <row r="23" spans="1:410" s="66" customFormat="1" ht="119.25" customHeight="1" x14ac:dyDescent="0.25">
      <c r="A23" s="108"/>
      <c r="B23" s="127"/>
      <c r="C23" s="103"/>
      <c r="D23" s="103"/>
      <c r="E23" s="103"/>
      <c r="F23" s="103"/>
      <c r="G23" s="103"/>
      <c r="H23" s="103"/>
      <c r="I23" s="103"/>
      <c r="J23" s="103"/>
      <c r="K23" s="103"/>
      <c r="L23" s="103"/>
      <c r="M23" s="103"/>
      <c r="N23" s="103"/>
      <c r="O23" s="84" t="s">
        <v>904</v>
      </c>
      <c r="P23" s="80" t="s">
        <v>53</v>
      </c>
      <c r="Q23" s="84" t="s">
        <v>905</v>
      </c>
      <c r="R23" s="80" t="s">
        <v>59</v>
      </c>
      <c r="S23" s="80">
        <f>VLOOKUP(R23,Hoja4!B$29:C$30,2,FALSE)</f>
        <v>15</v>
      </c>
      <c r="T23" s="80" t="s">
        <v>62</v>
      </c>
      <c r="U23" s="80">
        <f>VLOOKUP(T23,Hoja4!B$31:C$32,2,FALSE)</f>
        <v>15</v>
      </c>
      <c r="V23" s="84" t="s">
        <v>209</v>
      </c>
      <c r="W23" s="84" t="s">
        <v>65</v>
      </c>
      <c r="X23" s="80">
        <f>VLOOKUP(W23,[1]Hoja4!B$33:C$34,2,FALSE)</f>
        <v>15</v>
      </c>
      <c r="Y23" s="84" t="s">
        <v>312</v>
      </c>
      <c r="Z23" s="84" t="s">
        <v>68</v>
      </c>
      <c r="AA23" s="80">
        <f>VLOOKUP(Z23,[5]Hoja4!B$35:C$37,2,FALSE)</f>
        <v>10</v>
      </c>
      <c r="AB23" s="84" t="s">
        <v>906</v>
      </c>
      <c r="AC23" s="80" t="s">
        <v>72</v>
      </c>
      <c r="AD23" s="80">
        <f>VLOOKUP(AC23,Hoja4!B$38:C$39,2,FALSE)</f>
        <v>15</v>
      </c>
      <c r="AE23" s="84" t="s">
        <v>907</v>
      </c>
      <c r="AF23" s="84" t="s">
        <v>75</v>
      </c>
      <c r="AG23" s="80">
        <f>VLOOKUP(AF23,[1]Hoja4!B$40:C$41,2,FALSE)</f>
        <v>15</v>
      </c>
      <c r="AH23" s="84" t="s">
        <v>908</v>
      </c>
      <c r="AI23" s="84" t="s">
        <v>78</v>
      </c>
      <c r="AJ23" s="80">
        <f>VLOOKUP(AI23,[5]Hoja4!B$42:C$44,2,FALSE)</f>
        <v>10</v>
      </c>
      <c r="AK23" s="80">
        <f t="shared" si="9"/>
        <v>95</v>
      </c>
      <c r="AL23" s="80" t="str">
        <f t="shared" si="10"/>
        <v>Moderado</v>
      </c>
      <c r="AM23" s="80">
        <f>VLOOKUP(AL23,Hoja4!H$36:I$38,2,FALSE)</f>
        <v>2</v>
      </c>
      <c r="AN23" s="80" t="s">
        <v>45</v>
      </c>
      <c r="AO23" s="80">
        <f>VLOOKUP(AN23,Hoja4!H$36:I$38,2,FALSE)</f>
        <v>2</v>
      </c>
      <c r="AP23" s="80" t="str">
        <f>INDEX(Hoja4!K$36:M$38,AM23,AO23)</f>
        <v>Moderado</v>
      </c>
      <c r="AQ23" s="80">
        <f>VLOOKUP(AP23,Hoja4!I$28:J$30,2,FALSE)</f>
        <v>50</v>
      </c>
      <c r="AR23" s="103"/>
      <c r="AS23" s="103"/>
      <c r="AT23" s="103"/>
      <c r="AU23" s="103"/>
      <c r="AV23" s="103"/>
      <c r="AW23" s="103"/>
      <c r="AX23" s="103"/>
      <c r="AY23" s="103"/>
      <c r="AZ23" s="103"/>
      <c r="BA23" s="103"/>
      <c r="BB23" s="84" t="s">
        <v>910</v>
      </c>
      <c r="BC23" s="84" t="s">
        <v>909</v>
      </c>
      <c r="BD23" s="84" t="s">
        <v>905</v>
      </c>
      <c r="BE23" s="84" t="s">
        <v>310</v>
      </c>
      <c r="BF23" s="84" t="s">
        <v>313</v>
      </c>
    </row>
    <row r="24" spans="1:410" s="66" customFormat="1" ht="119.25" customHeight="1" x14ac:dyDescent="0.25">
      <c r="A24" s="109"/>
      <c r="B24" s="127"/>
      <c r="C24" s="104"/>
      <c r="D24" s="104"/>
      <c r="E24" s="104"/>
      <c r="F24" s="104"/>
      <c r="G24" s="104"/>
      <c r="H24" s="104"/>
      <c r="I24" s="104"/>
      <c r="J24" s="104"/>
      <c r="K24" s="104"/>
      <c r="L24" s="104"/>
      <c r="M24" s="104"/>
      <c r="N24" s="104"/>
      <c r="O24" s="84" t="s">
        <v>314</v>
      </c>
      <c r="P24" s="80" t="s">
        <v>53</v>
      </c>
      <c r="Q24" s="84" t="s">
        <v>315</v>
      </c>
      <c r="R24" s="80" t="s">
        <v>59</v>
      </c>
      <c r="S24" s="80">
        <f>VLOOKUP(R24,Hoja4!B$29:C$30,2,FALSE)</f>
        <v>15</v>
      </c>
      <c r="T24" s="80" t="s">
        <v>62</v>
      </c>
      <c r="U24" s="80">
        <f>VLOOKUP(T24,Hoja4!B$31:C$32,2,FALSE)</f>
        <v>15</v>
      </c>
      <c r="V24" s="84" t="s">
        <v>302</v>
      </c>
      <c r="W24" s="84" t="s">
        <v>65</v>
      </c>
      <c r="X24" s="80">
        <f>VLOOKUP(W24,[1]Hoja4!B$33:C$34,2,FALSE)</f>
        <v>15</v>
      </c>
      <c r="Y24" s="84" t="s">
        <v>316</v>
      </c>
      <c r="Z24" s="84" t="s">
        <v>70</v>
      </c>
      <c r="AA24" s="80">
        <f>VLOOKUP(Z24,[5]Hoja4!B$35:C$37,2,FALSE)</f>
        <v>15</v>
      </c>
      <c r="AB24" s="84" t="s">
        <v>317</v>
      </c>
      <c r="AC24" s="80" t="s">
        <v>72</v>
      </c>
      <c r="AD24" s="80">
        <f>VLOOKUP(AC24,Hoja4!B$38:C$39,2,FALSE)</f>
        <v>15</v>
      </c>
      <c r="AE24" s="84" t="s">
        <v>318</v>
      </c>
      <c r="AF24" s="84" t="s">
        <v>75</v>
      </c>
      <c r="AG24" s="80">
        <f>VLOOKUP(AF24,[1]Hoja4!B$40:C$41,2,FALSE)</f>
        <v>15</v>
      </c>
      <c r="AH24" s="84" t="s">
        <v>319</v>
      </c>
      <c r="AI24" s="84" t="s">
        <v>79</v>
      </c>
      <c r="AJ24" s="80">
        <f>VLOOKUP(AI24,[5]Hoja4!B$42:C$44,2,FALSE)</f>
        <v>5</v>
      </c>
      <c r="AK24" s="80">
        <f t="shared" si="9"/>
        <v>95</v>
      </c>
      <c r="AL24" s="80" t="str">
        <f t="shared" si="10"/>
        <v>Moderado</v>
      </c>
      <c r="AM24" s="80">
        <f>VLOOKUP(AL24,Hoja4!H$36:I$38,2,FALSE)</f>
        <v>2</v>
      </c>
      <c r="AN24" s="80" t="s">
        <v>45</v>
      </c>
      <c r="AO24" s="80">
        <f>VLOOKUP(AN24,Hoja4!H$36:I$38,2,FALSE)</f>
        <v>2</v>
      </c>
      <c r="AP24" s="80" t="str">
        <f>INDEX(Hoja4!K$36:M$38,AM24,AO24)</f>
        <v>Moderado</v>
      </c>
      <c r="AQ24" s="80">
        <f>VLOOKUP(AP24,Hoja4!I$28:J$30,2,FALSE)</f>
        <v>50</v>
      </c>
      <c r="AR24" s="104"/>
      <c r="AS24" s="104"/>
      <c r="AT24" s="104"/>
      <c r="AU24" s="104"/>
      <c r="AV24" s="104"/>
      <c r="AW24" s="104"/>
      <c r="AX24" s="104"/>
      <c r="AY24" s="104"/>
      <c r="AZ24" s="104"/>
      <c r="BA24" s="104"/>
      <c r="BB24" s="84" t="s">
        <v>319</v>
      </c>
      <c r="BC24" s="84" t="s">
        <v>320</v>
      </c>
      <c r="BD24" s="84" t="s">
        <v>911</v>
      </c>
      <c r="BE24" s="84" t="s">
        <v>310</v>
      </c>
      <c r="BF24" s="84" t="s">
        <v>321</v>
      </c>
    </row>
    <row r="25" spans="1:410" s="62" customFormat="1" ht="210" x14ac:dyDescent="0.25">
      <c r="A25" s="150">
        <v>7</v>
      </c>
      <c r="B25" s="127" t="s">
        <v>912</v>
      </c>
      <c r="C25" s="84" t="s">
        <v>397</v>
      </c>
      <c r="D25" s="84" t="s">
        <v>398</v>
      </c>
      <c r="E25" s="102" t="s">
        <v>399</v>
      </c>
      <c r="F25" s="102" t="s">
        <v>400</v>
      </c>
      <c r="G25" s="102" t="s">
        <v>401</v>
      </c>
      <c r="H25" s="102" t="s">
        <v>913</v>
      </c>
      <c r="I25" s="102" t="s">
        <v>33</v>
      </c>
      <c r="J25" s="102" t="s">
        <v>39</v>
      </c>
      <c r="K25" s="102">
        <f>VLOOKUP(J25,[6]Hoja4!C$2:D$6,2,FALSE)</f>
        <v>1</v>
      </c>
      <c r="L25" s="102" t="s">
        <v>47</v>
      </c>
      <c r="M25" s="102">
        <f>VLOOKUP(L25,[6]Hoja4!F$2:G$6,2,FALSE)</f>
        <v>5</v>
      </c>
      <c r="N25" s="102" t="str">
        <f>INDEX([6]Hoja4!J$19:N$23,K25,M25)</f>
        <v>Extremo</v>
      </c>
      <c r="O25" s="84" t="s">
        <v>402</v>
      </c>
      <c r="P25" s="80" t="s">
        <v>52</v>
      </c>
      <c r="Q25" s="84" t="s">
        <v>403</v>
      </c>
      <c r="R25" s="80" t="s">
        <v>59</v>
      </c>
      <c r="S25" s="80">
        <f>VLOOKUP(R25,Hoja4!B$29:C$30,2,FALSE)</f>
        <v>15</v>
      </c>
      <c r="T25" s="80" t="s">
        <v>62</v>
      </c>
      <c r="U25" s="80">
        <f>VLOOKUP(T25,Hoja4!B$31:C$32,2,FALSE)</f>
        <v>15</v>
      </c>
      <c r="V25" s="84" t="s">
        <v>404</v>
      </c>
      <c r="W25" s="84" t="s">
        <v>65</v>
      </c>
      <c r="X25" s="80">
        <f>VLOOKUP(W25,[6]Hoja4!B$33:C$34,2,FALSE)</f>
        <v>15</v>
      </c>
      <c r="Y25" s="84" t="s">
        <v>405</v>
      </c>
      <c r="Z25" s="84" t="s">
        <v>70</v>
      </c>
      <c r="AA25" s="80">
        <f>VLOOKUP(Z25,[6]Hoja4!B$35:C$37,2,FALSE)</f>
        <v>15</v>
      </c>
      <c r="AB25" s="84" t="s">
        <v>406</v>
      </c>
      <c r="AC25" s="80" t="s">
        <v>72</v>
      </c>
      <c r="AD25" s="80">
        <f>VLOOKUP(AC25,Hoja4!B$38:C$39,2,FALSE)</f>
        <v>15</v>
      </c>
      <c r="AE25" s="84" t="s">
        <v>407</v>
      </c>
      <c r="AF25" s="84" t="s">
        <v>76</v>
      </c>
      <c r="AG25" s="80">
        <f>VLOOKUP(AF25,[6]Hoja4!B$40:C$41,2,FALSE)</f>
        <v>0</v>
      </c>
      <c r="AH25" s="84" t="s">
        <v>408</v>
      </c>
      <c r="AI25" s="84" t="s">
        <v>78</v>
      </c>
      <c r="AJ25" s="80">
        <f>VLOOKUP(AI25,[6]Hoja4!B$42:C$44,2,FALSE)</f>
        <v>10</v>
      </c>
      <c r="AK25" s="80">
        <f>+AJ25+AG25+AD25+AA25+X25+U25+S25</f>
        <v>85</v>
      </c>
      <c r="AL25" s="80" t="str">
        <f>IF(AK25&lt;86,"Débil",IF(AK25&lt;96,"Moderado",IF(AK25&gt;95,"Fuerte")))</f>
        <v>Débil</v>
      </c>
      <c r="AM25" s="80">
        <f>VLOOKUP(AL25,[6]Hoja4!H$36:I$38,2,FALSE)</f>
        <v>1</v>
      </c>
      <c r="AN25" s="80" t="s">
        <v>86</v>
      </c>
      <c r="AO25" s="80">
        <f>VLOOKUP(AN25,Hoja4!H$36:I$38,2,FALSE)</f>
        <v>1</v>
      </c>
      <c r="AP25" s="80" t="str">
        <f>INDEX(Hoja4!K$36:M$38,AM25,AO25)</f>
        <v>Débil</v>
      </c>
      <c r="AQ25" s="80">
        <f>VLOOKUP(AP25,Hoja4!I$28:J$30,2,FALSE)</f>
        <v>0</v>
      </c>
      <c r="AR25" s="102">
        <f>AVERAGE(AQ25:AQ28)</f>
        <v>0</v>
      </c>
      <c r="AS25" s="102" t="str">
        <f>IF(AR25&lt;50,"Débil",IF(AR25&lt;99,"Moderado",IF(AR25=100,"Fuerte")))</f>
        <v>Débil</v>
      </c>
      <c r="AT25" s="102" t="s">
        <v>116</v>
      </c>
      <c r="AU25" s="102" t="s">
        <v>116</v>
      </c>
      <c r="AV25" s="102">
        <v>0</v>
      </c>
      <c r="AW25" s="102">
        <v>0</v>
      </c>
      <c r="AX25" s="102">
        <f>IF(1&lt;=(K25-AV25),(+K25-AV25),1)</f>
        <v>1</v>
      </c>
      <c r="AY25" s="102">
        <f>IF(1&lt;=(M25-AW25),(+M25-AW25),1)</f>
        <v>5</v>
      </c>
      <c r="AZ25" s="102" t="str">
        <f>INDEX(Hoja4!J$19:N$23,AX25,AY25)</f>
        <v>Extremo</v>
      </c>
      <c r="BA25" s="102" t="str">
        <f>VLOOKUP(AZ25,[6]Hoja4!E$50:F$57,2,FALSE)</f>
        <v>Reducir el riesgo – evitar el riesgo – compartir o transferir el riesgo</v>
      </c>
      <c r="BB25" s="84" t="s">
        <v>409</v>
      </c>
      <c r="BC25" s="84" t="s">
        <v>410</v>
      </c>
      <c r="BD25" s="84" t="s">
        <v>411</v>
      </c>
      <c r="BE25" s="91">
        <v>43555</v>
      </c>
      <c r="BF25" s="84" t="s">
        <v>412</v>
      </c>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c r="IR25" s="68"/>
      <c r="IS25" s="68"/>
      <c r="IT25" s="68"/>
      <c r="IU25" s="68"/>
      <c r="IV25" s="68"/>
      <c r="IW25" s="68"/>
      <c r="IX25" s="68"/>
      <c r="IY25" s="68"/>
      <c r="IZ25" s="68"/>
      <c r="JA25" s="68"/>
      <c r="JB25" s="68"/>
      <c r="JC25" s="68"/>
      <c r="JD25" s="68"/>
      <c r="JE25" s="68"/>
      <c r="JF25" s="68"/>
      <c r="JG25" s="68"/>
      <c r="JH25" s="68"/>
      <c r="JI25" s="68"/>
      <c r="JJ25" s="68"/>
      <c r="JK25" s="68"/>
      <c r="JL25" s="68"/>
      <c r="JM25" s="68"/>
      <c r="JN25" s="68"/>
      <c r="JO25" s="68"/>
      <c r="JP25" s="68"/>
      <c r="JQ25" s="68"/>
      <c r="JR25" s="68"/>
      <c r="JS25" s="68"/>
      <c r="JT25" s="68"/>
      <c r="JU25" s="68"/>
      <c r="JV25" s="68"/>
      <c r="JW25" s="68"/>
      <c r="JX25" s="68"/>
      <c r="JY25" s="68"/>
      <c r="JZ25" s="68"/>
      <c r="KA25" s="68"/>
      <c r="KB25" s="68"/>
      <c r="KC25" s="68"/>
      <c r="KD25" s="68"/>
      <c r="KE25" s="68"/>
      <c r="KF25" s="68"/>
      <c r="KG25" s="68"/>
      <c r="KH25" s="68"/>
      <c r="KI25" s="68"/>
      <c r="KJ25" s="68"/>
      <c r="KK25" s="68"/>
      <c r="KL25" s="68"/>
      <c r="KM25" s="68"/>
      <c r="KN25" s="68"/>
      <c r="KO25" s="68"/>
      <c r="KP25" s="68"/>
      <c r="KQ25" s="68"/>
      <c r="KR25" s="68"/>
      <c r="KS25" s="68"/>
      <c r="KT25" s="68"/>
      <c r="KU25" s="68"/>
      <c r="KV25" s="68"/>
      <c r="KW25" s="68"/>
      <c r="KX25" s="68"/>
      <c r="KY25" s="68"/>
      <c r="KZ25" s="68"/>
      <c r="LA25" s="68"/>
      <c r="LB25" s="68"/>
      <c r="LC25" s="68"/>
      <c r="LD25" s="68"/>
      <c r="LE25" s="68"/>
      <c r="LF25" s="68"/>
      <c r="LG25" s="68"/>
      <c r="LH25" s="68"/>
      <c r="LI25" s="68"/>
      <c r="LJ25" s="68"/>
      <c r="LK25" s="68"/>
      <c r="LL25" s="68"/>
      <c r="LM25" s="68"/>
      <c r="LN25" s="68"/>
      <c r="LO25" s="68"/>
      <c r="LP25" s="68"/>
      <c r="LQ25" s="68"/>
      <c r="LR25" s="68"/>
      <c r="LS25" s="68"/>
      <c r="LT25" s="68"/>
      <c r="LU25" s="68"/>
      <c r="LV25" s="68"/>
      <c r="LW25" s="68"/>
      <c r="LX25" s="68"/>
      <c r="LY25" s="68"/>
      <c r="LZ25" s="68"/>
      <c r="MA25" s="68"/>
      <c r="MB25" s="68"/>
      <c r="MC25" s="68"/>
      <c r="MD25" s="68"/>
      <c r="ME25" s="68"/>
      <c r="MF25" s="68"/>
      <c r="MG25" s="68"/>
      <c r="MH25" s="68"/>
      <c r="MI25" s="68"/>
      <c r="MJ25" s="68"/>
      <c r="MK25" s="68"/>
      <c r="ML25" s="68"/>
      <c r="MM25" s="68"/>
      <c r="MN25" s="68"/>
      <c r="MO25" s="68"/>
      <c r="MP25" s="68"/>
      <c r="MQ25" s="68"/>
      <c r="MR25" s="68"/>
      <c r="MS25" s="68"/>
      <c r="MT25" s="68"/>
      <c r="MU25" s="68"/>
      <c r="MV25" s="68"/>
      <c r="MW25" s="68"/>
      <c r="MX25" s="68"/>
      <c r="MY25" s="68"/>
      <c r="MZ25" s="68"/>
      <c r="NA25" s="68"/>
      <c r="NB25" s="68"/>
      <c r="NC25" s="68"/>
      <c r="ND25" s="68"/>
      <c r="NE25" s="68"/>
      <c r="NF25" s="68"/>
      <c r="NG25" s="68"/>
      <c r="NH25" s="68"/>
      <c r="NI25" s="68"/>
      <c r="NJ25" s="68"/>
      <c r="NK25" s="68"/>
      <c r="NL25" s="68"/>
      <c r="NM25" s="68"/>
      <c r="NN25" s="68"/>
      <c r="NO25" s="68"/>
      <c r="NP25" s="68"/>
      <c r="NQ25" s="68"/>
      <c r="NR25" s="68"/>
      <c r="NS25" s="68"/>
      <c r="NT25" s="68"/>
      <c r="NU25" s="68"/>
      <c r="NV25" s="68"/>
      <c r="NW25" s="68"/>
      <c r="NX25" s="68"/>
      <c r="NY25" s="68"/>
      <c r="NZ25" s="68"/>
      <c r="OA25" s="68"/>
      <c r="OB25" s="68"/>
      <c r="OC25" s="68"/>
      <c r="OD25" s="68"/>
      <c r="OE25" s="68"/>
      <c r="OF25" s="68"/>
      <c r="OG25" s="68"/>
      <c r="OH25" s="68"/>
      <c r="OI25" s="68"/>
      <c r="OJ25" s="68"/>
      <c r="OK25" s="68"/>
      <c r="OL25" s="68"/>
      <c r="OM25" s="68"/>
      <c r="ON25" s="68"/>
      <c r="OO25" s="68"/>
      <c r="OP25" s="68"/>
      <c r="OQ25" s="68"/>
      <c r="OR25" s="68"/>
      <c r="OS25" s="68"/>
      <c r="OT25" s="68"/>
    </row>
    <row r="26" spans="1:410" s="62" customFormat="1" ht="60" x14ac:dyDescent="0.25">
      <c r="A26" s="150"/>
      <c r="B26" s="127"/>
      <c r="C26" s="84" t="s">
        <v>397</v>
      </c>
      <c r="D26" s="84" t="s">
        <v>413</v>
      </c>
      <c r="E26" s="103"/>
      <c r="F26" s="103"/>
      <c r="G26" s="103"/>
      <c r="H26" s="103"/>
      <c r="I26" s="103"/>
      <c r="J26" s="103"/>
      <c r="K26" s="103"/>
      <c r="L26" s="103"/>
      <c r="M26" s="103"/>
      <c r="N26" s="103"/>
      <c r="O26" s="84" t="s">
        <v>414</v>
      </c>
      <c r="P26" s="80" t="s">
        <v>52</v>
      </c>
      <c r="Q26" s="84" t="s">
        <v>403</v>
      </c>
      <c r="R26" s="80" t="s">
        <v>59</v>
      </c>
      <c r="S26" s="80">
        <f>VLOOKUP(R26,Hoja4!B$29:C$30,2,FALSE)</f>
        <v>15</v>
      </c>
      <c r="T26" s="80" t="s">
        <v>62</v>
      </c>
      <c r="U26" s="80">
        <f>VLOOKUP(T26,Hoja4!B$31:C$32,2,FALSE)</f>
        <v>15</v>
      </c>
      <c r="V26" s="84" t="s">
        <v>404</v>
      </c>
      <c r="W26" s="84" t="s">
        <v>65</v>
      </c>
      <c r="X26" s="80">
        <f>VLOOKUP(W26,[6]Hoja4!B$33:C$34,2,FALSE)</f>
        <v>15</v>
      </c>
      <c r="Y26" s="84" t="s">
        <v>415</v>
      </c>
      <c r="Z26" s="84" t="s">
        <v>70</v>
      </c>
      <c r="AA26" s="80">
        <f>VLOOKUP(Z26,[6]Hoja4!B$35:C$37,2,FALSE)</f>
        <v>15</v>
      </c>
      <c r="AB26" s="84" t="s">
        <v>416</v>
      </c>
      <c r="AC26" s="80" t="s">
        <v>73</v>
      </c>
      <c r="AD26" s="80">
        <f>VLOOKUP(AC26,Hoja4!B$38:C$39,2,FALSE)</f>
        <v>0</v>
      </c>
      <c r="AE26" s="84" t="s">
        <v>417</v>
      </c>
      <c r="AF26" s="84" t="s">
        <v>76</v>
      </c>
      <c r="AG26" s="80">
        <f>VLOOKUP(AF26,[6]Hoja4!B$40:C$41,2,FALSE)</f>
        <v>0</v>
      </c>
      <c r="AH26" s="84" t="s">
        <v>418</v>
      </c>
      <c r="AI26" s="84" t="s">
        <v>79</v>
      </c>
      <c r="AJ26" s="80">
        <f>VLOOKUP(AI26,[6]Hoja4!B$42:C$44,2,FALSE)</f>
        <v>5</v>
      </c>
      <c r="AK26" s="80">
        <f>+AJ26+AG26+AD26+AA26+X26+U26+S26</f>
        <v>65</v>
      </c>
      <c r="AL26" s="80" t="str">
        <f>IF(AK26&lt;86,"Débil",IF(AK26&lt;96,"Moderado",IF(AK26&gt;95,"Fuerte")))</f>
        <v>Débil</v>
      </c>
      <c r="AM26" s="80">
        <f>VLOOKUP(AL26,[6]Hoja4!H$36:I$38,2,FALSE)</f>
        <v>1</v>
      </c>
      <c r="AN26" s="80" t="s">
        <v>45</v>
      </c>
      <c r="AO26" s="80">
        <f>VLOOKUP(AN26,Hoja4!H$36:I$38,2,FALSE)</f>
        <v>2</v>
      </c>
      <c r="AP26" s="80" t="str">
        <f>INDEX(Hoja4!K$36:M$38,AM26,AO26)</f>
        <v>Débil</v>
      </c>
      <c r="AQ26" s="80">
        <f>VLOOKUP(AP26,Hoja4!I$28:J$30,2,FALSE)</f>
        <v>0</v>
      </c>
      <c r="AR26" s="103"/>
      <c r="AS26" s="103"/>
      <c r="AT26" s="103"/>
      <c r="AU26" s="103"/>
      <c r="AV26" s="103"/>
      <c r="AW26" s="103"/>
      <c r="AX26" s="103"/>
      <c r="AY26" s="103"/>
      <c r="AZ26" s="103"/>
      <c r="BA26" s="103"/>
      <c r="BB26" s="84" t="s">
        <v>419</v>
      </c>
      <c r="BC26" s="84" t="s">
        <v>420</v>
      </c>
      <c r="BD26" s="84" t="s">
        <v>411</v>
      </c>
      <c r="BE26" s="91">
        <v>43555</v>
      </c>
      <c r="BF26" s="84"/>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c r="IR26" s="68"/>
      <c r="IS26" s="68"/>
      <c r="IT26" s="68"/>
      <c r="IU26" s="68"/>
      <c r="IV26" s="68"/>
      <c r="IW26" s="68"/>
      <c r="IX26" s="68"/>
      <c r="IY26" s="68"/>
      <c r="IZ26" s="68"/>
      <c r="JA26" s="68"/>
      <c r="JB26" s="68"/>
      <c r="JC26" s="68"/>
      <c r="JD26" s="68"/>
      <c r="JE26" s="68"/>
      <c r="JF26" s="68"/>
      <c r="JG26" s="68"/>
      <c r="JH26" s="68"/>
      <c r="JI26" s="68"/>
      <c r="JJ26" s="68"/>
      <c r="JK26" s="68"/>
      <c r="JL26" s="68"/>
      <c r="JM26" s="68"/>
      <c r="JN26" s="68"/>
      <c r="JO26" s="68"/>
      <c r="JP26" s="68"/>
      <c r="JQ26" s="68"/>
      <c r="JR26" s="68"/>
      <c r="JS26" s="68"/>
      <c r="JT26" s="68"/>
      <c r="JU26" s="68"/>
      <c r="JV26" s="68"/>
      <c r="JW26" s="68"/>
      <c r="JX26" s="68"/>
      <c r="JY26" s="68"/>
      <c r="JZ26" s="68"/>
      <c r="KA26" s="68"/>
      <c r="KB26" s="68"/>
      <c r="KC26" s="68"/>
      <c r="KD26" s="68"/>
      <c r="KE26" s="68"/>
      <c r="KF26" s="68"/>
      <c r="KG26" s="68"/>
      <c r="KH26" s="68"/>
      <c r="KI26" s="68"/>
      <c r="KJ26" s="68"/>
      <c r="KK26" s="68"/>
      <c r="KL26" s="68"/>
      <c r="KM26" s="68"/>
      <c r="KN26" s="68"/>
      <c r="KO26" s="68"/>
      <c r="KP26" s="68"/>
      <c r="KQ26" s="68"/>
      <c r="KR26" s="68"/>
      <c r="KS26" s="68"/>
      <c r="KT26" s="68"/>
      <c r="KU26" s="68"/>
      <c r="KV26" s="68"/>
      <c r="KW26" s="68"/>
      <c r="KX26" s="68"/>
      <c r="KY26" s="68"/>
      <c r="KZ26" s="68"/>
      <c r="LA26" s="68"/>
      <c r="LB26" s="68"/>
      <c r="LC26" s="68"/>
      <c r="LD26" s="68"/>
      <c r="LE26" s="68"/>
      <c r="LF26" s="68"/>
      <c r="LG26" s="68"/>
      <c r="LH26" s="68"/>
      <c r="LI26" s="68"/>
      <c r="LJ26" s="68"/>
      <c r="LK26" s="68"/>
      <c r="LL26" s="68"/>
      <c r="LM26" s="68"/>
      <c r="LN26" s="68"/>
      <c r="LO26" s="68"/>
      <c r="LP26" s="68"/>
      <c r="LQ26" s="68"/>
      <c r="LR26" s="68"/>
      <c r="LS26" s="68"/>
      <c r="LT26" s="68"/>
      <c r="LU26" s="68"/>
      <c r="LV26" s="68"/>
      <c r="LW26" s="68"/>
      <c r="LX26" s="68"/>
      <c r="LY26" s="68"/>
      <c r="LZ26" s="68"/>
      <c r="MA26" s="68"/>
      <c r="MB26" s="68"/>
      <c r="MC26" s="68"/>
      <c r="MD26" s="68"/>
      <c r="ME26" s="68"/>
      <c r="MF26" s="68"/>
      <c r="MG26" s="68"/>
      <c r="MH26" s="68"/>
      <c r="MI26" s="68"/>
      <c r="MJ26" s="68"/>
      <c r="MK26" s="68"/>
      <c r="ML26" s="68"/>
      <c r="MM26" s="68"/>
      <c r="MN26" s="68"/>
      <c r="MO26" s="68"/>
      <c r="MP26" s="68"/>
      <c r="MQ26" s="68"/>
      <c r="MR26" s="68"/>
      <c r="MS26" s="68"/>
      <c r="MT26" s="68"/>
      <c r="MU26" s="68"/>
      <c r="MV26" s="68"/>
      <c r="MW26" s="68"/>
      <c r="MX26" s="68"/>
      <c r="MY26" s="68"/>
      <c r="MZ26" s="68"/>
      <c r="NA26" s="68"/>
      <c r="NB26" s="68"/>
      <c r="NC26" s="68"/>
      <c r="ND26" s="68"/>
      <c r="NE26" s="68"/>
      <c r="NF26" s="68"/>
      <c r="NG26" s="68"/>
      <c r="NH26" s="68"/>
      <c r="NI26" s="68"/>
      <c r="NJ26" s="68"/>
      <c r="NK26" s="68"/>
      <c r="NL26" s="68"/>
      <c r="NM26" s="68"/>
      <c r="NN26" s="68"/>
      <c r="NO26" s="68"/>
      <c r="NP26" s="68"/>
      <c r="NQ26" s="68"/>
      <c r="NR26" s="68"/>
      <c r="NS26" s="68"/>
      <c r="NT26" s="68"/>
      <c r="NU26" s="68"/>
      <c r="NV26" s="68"/>
      <c r="NW26" s="68"/>
      <c r="NX26" s="68"/>
      <c r="NY26" s="68"/>
      <c r="NZ26" s="68"/>
      <c r="OA26" s="68"/>
      <c r="OB26" s="68"/>
      <c r="OC26" s="68"/>
      <c r="OD26" s="68"/>
      <c r="OE26" s="68"/>
      <c r="OF26" s="68"/>
      <c r="OG26" s="68"/>
      <c r="OH26" s="68"/>
      <c r="OI26" s="68"/>
      <c r="OJ26" s="68"/>
      <c r="OK26" s="68"/>
      <c r="OL26" s="68"/>
      <c r="OM26" s="68"/>
      <c r="ON26" s="68"/>
      <c r="OO26" s="68"/>
      <c r="OP26" s="68"/>
      <c r="OQ26" s="68"/>
      <c r="OR26" s="68"/>
      <c r="OS26" s="68"/>
      <c r="OT26" s="68"/>
    </row>
    <row r="27" spans="1:410" s="62" customFormat="1" ht="75" x14ac:dyDescent="0.25">
      <c r="A27" s="150"/>
      <c r="B27" s="127"/>
      <c r="C27" s="84" t="s">
        <v>421</v>
      </c>
      <c r="D27" s="84" t="s">
        <v>422</v>
      </c>
      <c r="E27" s="103"/>
      <c r="F27" s="103"/>
      <c r="G27" s="103"/>
      <c r="H27" s="103"/>
      <c r="I27" s="103"/>
      <c r="J27" s="103"/>
      <c r="K27" s="103"/>
      <c r="L27" s="103"/>
      <c r="M27" s="103"/>
      <c r="N27" s="103"/>
      <c r="O27" s="84" t="s">
        <v>423</v>
      </c>
      <c r="P27" s="80" t="s">
        <v>52</v>
      </c>
      <c r="Q27" s="84" t="s">
        <v>424</v>
      </c>
      <c r="R27" s="80" t="s">
        <v>59</v>
      </c>
      <c r="S27" s="80">
        <f>VLOOKUP(R27,Hoja4!B$29:C$30,2,FALSE)</f>
        <v>15</v>
      </c>
      <c r="T27" s="80" t="s">
        <v>62</v>
      </c>
      <c r="U27" s="80">
        <f>VLOOKUP(T27,Hoja4!B$31:C$32,2,FALSE)</f>
        <v>15</v>
      </c>
      <c r="V27" s="84" t="s">
        <v>404</v>
      </c>
      <c r="W27" s="84" t="s">
        <v>65</v>
      </c>
      <c r="X27" s="80">
        <f>VLOOKUP(W27,[6]Hoja4!B$33:C$34,2,FALSE)</f>
        <v>15</v>
      </c>
      <c r="Y27" s="84" t="s">
        <v>425</v>
      </c>
      <c r="Z27" s="84" t="s">
        <v>70</v>
      </c>
      <c r="AA27" s="80">
        <f>VLOOKUP(Z27,[6]Hoja4!B$35:C$37,2,FALSE)</f>
        <v>15</v>
      </c>
      <c r="AB27" s="84" t="s">
        <v>426</v>
      </c>
      <c r="AC27" s="80" t="s">
        <v>72</v>
      </c>
      <c r="AD27" s="80">
        <f>VLOOKUP(AC27,[6]Hoja4!B$38:C$39,2,FALSE)</f>
        <v>15</v>
      </c>
      <c r="AE27" s="84" t="s">
        <v>417</v>
      </c>
      <c r="AF27" s="84" t="s">
        <v>76</v>
      </c>
      <c r="AG27" s="80">
        <f>VLOOKUP(AF27,[6]Hoja4!B$40:C$41,2,FALSE)</f>
        <v>0</v>
      </c>
      <c r="AH27" s="84" t="s">
        <v>427</v>
      </c>
      <c r="AI27" s="84" t="s">
        <v>79</v>
      </c>
      <c r="AJ27" s="80">
        <f>VLOOKUP(AI27,[6]Hoja4!B$42:C$44,2,FALSE)</f>
        <v>5</v>
      </c>
      <c r="AK27" s="80">
        <f t="shared" ref="AK27:AK28" si="11">+AJ27+AG27+AD27+AA27+X27+U27+S27</f>
        <v>80</v>
      </c>
      <c r="AL27" s="80" t="str">
        <f t="shared" ref="AL27:AL28" si="12">IF(AK27&lt;86,"Débil",IF(AK27&lt;96,"Moderado",IF(AK27&gt;95,"Fuerte")))</f>
        <v>Débil</v>
      </c>
      <c r="AM27" s="80">
        <f>VLOOKUP(AL27,[6]Hoja4!H$36:I$38,2,FALSE)</f>
        <v>1</v>
      </c>
      <c r="AN27" s="80" t="s">
        <v>45</v>
      </c>
      <c r="AO27" s="80">
        <f>VLOOKUP(AN27,Hoja4!H$36:I$38,2,FALSE)</f>
        <v>2</v>
      </c>
      <c r="AP27" s="80" t="str">
        <f>INDEX(Hoja4!K$36:M$38,AM27,AO27)</f>
        <v>Débil</v>
      </c>
      <c r="AQ27" s="80">
        <f>VLOOKUP(AP27,Hoja4!I$28:J$30,2,FALSE)</f>
        <v>0</v>
      </c>
      <c r="AR27" s="103"/>
      <c r="AS27" s="103"/>
      <c r="AT27" s="103"/>
      <c r="AU27" s="103"/>
      <c r="AV27" s="103"/>
      <c r="AW27" s="103"/>
      <c r="AX27" s="103"/>
      <c r="AY27" s="103"/>
      <c r="AZ27" s="103"/>
      <c r="BA27" s="103"/>
      <c r="BB27" s="84" t="s">
        <v>428</v>
      </c>
      <c r="BC27" s="84" t="s">
        <v>429</v>
      </c>
      <c r="BD27" s="84" t="s">
        <v>411</v>
      </c>
      <c r="BE27" s="91">
        <v>43585</v>
      </c>
      <c r="BF27" s="84" t="s">
        <v>430</v>
      </c>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68"/>
      <c r="LE27" s="68"/>
      <c r="LF27" s="68"/>
      <c r="LG27" s="68"/>
      <c r="LH27" s="68"/>
      <c r="LI27" s="68"/>
      <c r="LJ27" s="68"/>
      <c r="LK27" s="68"/>
      <c r="LL27" s="68"/>
      <c r="LM27" s="68"/>
      <c r="LN27" s="68"/>
      <c r="LO27" s="68"/>
      <c r="LP27" s="68"/>
      <c r="LQ27" s="68"/>
      <c r="LR27" s="68"/>
      <c r="LS27" s="68"/>
      <c r="LT27" s="68"/>
      <c r="LU27" s="68"/>
      <c r="LV27" s="68"/>
      <c r="LW27" s="68"/>
      <c r="LX27" s="68"/>
      <c r="LY27" s="68"/>
      <c r="LZ27" s="68"/>
      <c r="MA27" s="68"/>
      <c r="MB27" s="68"/>
      <c r="MC27" s="68"/>
      <c r="MD27" s="68"/>
      <c r="ME27" s="68"/>
      <c r="MF27" s="68"/>
      <c r="MG27" s="68"/>
      <c r="MH27" s="68"/>
      <c r="MI27" s="68"/>
      <c r="MJ27" s="68"/>
      <c r="MK27" s="68"/>
      <c r="ML27" s="68"/>
      <c r="MM27" s="68"/>
      <c r="MN27" s="68"/>
      <c r="MO27" s="68"/>
      <c r="MP27" s="68"/>
      <c r="MQ27" s="68"/>
      <c r="MR27" s="68"/>
      <c r="MS27" s="68"/>
      <c r="MT27" s="68"/>
      <c r="MU27" s="68"/>
      <c r="MV27" s="68"/>
      <c r="MW27" s="68"/>
      <c r="MX27" s="68"/>
      <c r="MY27" s="68"/>
      <c r="MZ27" s="68"/>
      <c r="NA27" s="68"/>
      <c r="NB27" s="68"/>
      <c r="NC27" s="68"/>
      <c r="ND27" s="68"/>
      <c r="NE27" s="68"/>
      <c r="NF27" s="68"/>
      <c r="NG27" s="68"/>
      <c r="NH27" s="68"/>
      <c r="NI27" s="68"/>
      <c r="NJ27" s="68"/>
      <c r="NK27" s="68"/>
      <c r="NL27" s="68"/>
      <c r="NM27" s="68"/>
      <c r="NN27" s="68"/>
      <c r="NO27" s="68"/>
      <c r="NP27" s="68"/>
      <c r="NQ27" s="68"/>
      <c r="NR27" s="68"/>
      <c r="NS27" s="68"/>
      <c r="NT27" s="68"/>
      <c r="NU27" s="68"/>
      <c r="NV27" s="68"/>
      <c r="NW27" s="68"/>
      <c r="NX27" s="68"/>
      <c r="NY27" s="68"/>
      <c r="NZ27" s="68"/>
      <c r="OA27" s="68"/>
      <c r="OB27" s="68"/>
      <c r="OC27" s="68"/>
      <c r="OD27" s="68"/>
      <c r="OE27" s="68"/>
      <c r="OF27" s="68"/>
      <c r="OG27" s="68"/>
      <c r="OH27" s="68"/>
      <c r="OI27" s="68"/>
      <c r="OJ27" s="68"/>
      <c r="OK27" s="68"/>
      <c r="OL27" s="68"/>
      <c r="OM27" s="68"/>
      <c r="ON27" s="68"/>
      <c r="OO27" s="68"/>
      <c r="OP27" s="68"/>
      <c r="OQ27" s="68"/>
      <c r="OR27" s="68"/>
      <c r="OS27" s="68"/>
      <c r="OT27" s="68"/>
    </row>
    <row r="28" spans="1:410" s="62" customFormat="1" ht="135" x14ac:dyDescent="0.25">
      <c r="A28" s="150"/>
      <c r="B28" s="127"/>
      <c r="C28" s="84" t="s">
        <v>366</v>
      </c>
      <c r="D28" s="84" t="s">
        <v>431</v>
      </c>
      <c r="E28" s="104"/>
      <c r="F28" s="104"/>
      <c r="G28" s="104"/>
      <c r="H28" s="104"/>
      <c r="I28" s="104"/>
      <c r="J28" s="104"/>
      <c r="K28" s="104"/>
      <c r="L28" s="104"/>
      <c r="M28" s="104"/>
      <c r="N28" s="104"/>
      <c r="O28" s="84" t="s">
        <v>432</v>
      </c>
      <c r="P28" s="80" t="s">
        <v>52</v>
      </c>
      <c r="Q28" s="84" t="s">
        <v>403</v>
      </c>
      <c r="R28" s="80" t="s">
        <v>59</v>
      </c>
      <c r="S28" s="80">
        <f>VLOOKUP(R28,Hoja4!B$29:C$30,2,FALSE)</f>
        <v>15</v>
      </c>
      <c r="T28" s="80" t="s">
        <v>62</v>
      </c>
      <c r="U28" s="80">
        <f>VLOOKUP(T28,Hoja4!B$31:C$32,2,FALSE)</f>
        <v>15</v>
      </c>
      <c r="V28" s="84" t="s">
        <v>404</v>
      </c>
      <c r="W28" s="84" t="s">
        <v>65</v>
      </c>
      <c r="X28" s="80">
        <f>VLOOKUP(W28,[6]Hoja4!B$33:C$34,2,FALSE)</f>
        <v>15</v>
      </c>
      <c r="Y28" s="84" t="s">
        <v>433</v>
      </c>
      <c r="Z28" s="84" t="s">
        <v>70</v>
      </c>
      <c r="AA28" s="80">
        <f>VLOOKUP(Z28,[6]Hoja4!B$35:C$37,2,FALSE)</f>
        <v>15</v>
      </c>
      <c r="AB28" s="84" t="s">
        <v>434</v>
      </c>
      <c r="AC28" s="80" t="s">
        <v>72</v>
      </c>
      <c r="AD28" s="80">
        <f>VLOOKUP(AC28,Hoja4!B$38:C$39,2,FALSE)</f>
        <v>15</v>
      </c>
      <c r="AE28" s="84" t="s">
        <v>407</v>
      </c>
      <c r="AF28" s="84" t="s">
        <v>76</v>
      </c>
      <c r="AG28" s="80">
        <f>VLOOKUP(AF28,[6]Hoja4!B$40:C$41,2,FALSE)</f>
        <v>0</v>
      </c>
      <c r="AH28" s="84" t="s">
        <v>408</v>
      </c>
      <c r="AI28" s="84" t="s">
        <v>79</v>
      </c>
      <c r="AJ28" s="80">
        <f>VLOOKUP(AI28,[6]Hoja4!B$42:C$44,2,FALSE)</f>
        <v>5</v>
      </c>
      <c r="AK28" s="80">
        <f t="shared" si="11"/>
        <v>80</v>
      </c>
      <c r="AL28" s="80" t="str">
        <f t="shared" si="12"/>
        <v>Débil</v>
      </c>
      <c r="AM28" s="80">
        <f>VLOOKUP(AL28,[6]Hoja4!H$36:I$38,2,FALSE)</f>
        <v>1</v>
      </c>
      <c r="AN28" s="80" t="s">
        <v>45</v>
      </c>
      <c r="AO28" s="80">
        <f>VLOOKUP(AN28,Hoja4!H$36:I$38,2,FALSE)</f>
        <v>2</v>
      </c>
      <c r="AP28" s="80" t="str">
        <f>INDEX(Hoja4!K$36:M$38,AM28,AO28)</f>
        <v>Débil</v>
      </c>
      <c r="AQ28" s="80">
        <f>VLOOKUP(AP28,Hoja4!I$28:J$30,2,FALSE)</f>
        <v>0</v>
      </c>
      <c r="AR28" s="104"/>
      <c r="AS28" s="104"/>
      <c r="AT28" s="104"/>
      <c r="AU28" s="104"/>
      <c r="AV28" s="104"/>
      <c r="AW28" s="104"/>
      <c r="AX28" s="104"/>
      <c r="AY28" s="104"/>
      <c r="AZ28" s="104"/>
      <c r="BA28" s="104"/>
      <c r="BB28" s="84" t="s">
        <v>435</v>
      </c>
      <c r="BC28" s="84" t="s">
        <v>436</v>
      </c>
      <c r="BD28" s="84" t="s">
        <v>411</v>
      </c>
      <c r="BE28" s="91">
        <v>43830</v>
      </c>
      <c r="BF28" s="84"/>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c r="IT28" s="68"/>
      <c r="IU28" s="68"/>
      <c r="IV28" s="68"/>
      <c r="IW28" s="68"/>
      <c r="IX28" s="68"/>
      <c r="IY28" s="68"/>
      <c r="IZ28" s="68"/>
      <c r="JA28" s="68"/>
      <c r="JB28" s="68"/>
      <c r="JC28" s="68"/>
      <c r="JD28" s="68"/>
      <c r="JE28" s="68"/>
      <c r="JF28" s="68"/>
      <c r="JG28" s="68"/>
      <c r="JH28" s="68"/>
      <c r="JI28" s="68"/>
      <c r="JJ28" s="68"/>
      <c r="JK28" s="68"/>
      <c r="JL28" s="68"/>
      <c r="JM28" s="68"/>
      <c r="JN28" s="68"/>
      <c r="JO28" s="68"/>
      <c r="JP28" s="68"/>
      <c r="JQ28" s="68"/>
      <c r="JR28" s="68"/>
      <c r="JS28" s="68"/>
      <c r="JT28" s="68"/>
      <c r="JU28" s="68"/>
      <c r="JV28" s="68"/>
      <c r="JW28" s="68"/>
      <c r="JX28" s="68"/>
      <c r="JY28" s="68"/>
      <c r="JZ28" s="68"/>
      <c r="KA28" s="68"/>
      <c r="KB28" s="68"/>
      <c r="KC28" s="68"/>
      <c r="KD28" s="68"/>
      <c r="KE28" s="68"/>
      <c r="KF28" s="68"/>
      <c r="KG28" s="68"/>
      <c r="KH28" s="68"/>
      <c r="KI28" s="68"/>
      <c r="KJ28" s="68"/>
      <c r="KK28" s="68"/>
      <c r="KL28" s="68"/>
      <c r="KM28" s="68"/>
      <c r="KN28" s="68"/>
      <c r="KO28" s="68"/>
      <c r="KP28" s="68"/>
      <c r="KQ28" s="68"/>
      <c r="KR28" s="68"/>
      <c r="KS28" s="68"/>
      <c r="KT28" s="68"/>
      <c r="KU28" s="68"/>
      <c r="KV28" s="68"/>
      <c r="KW28" s="68"/>
      <c r="KX28" s="68"/>
      <c r="KY28" s="68"/>
      <c r="KZ28" s="68"/>
      <c r="LA28" s="68"/>
      <c r="LB28" s="68"/>
      <c r="LC28" s="68"/>
      <c r="LD28" s="68"/>
      <c r="LE28" s="68"/>
      <c r="LF28" s="68"/>
      <c r="LG28" s="68"/>
      <c r="LH28" s="68"/>
      <c r="LI28" s="68"/>
      <c r="LJ28" s="68"/>
      <c r="LK28" s="68"/>
      <c r="LL28" s="68"/>
      <c r="LM28" s="68"/>
      <c r="LN28" s="68"/>
      <c r="LO28" s="68"/>
      <c r="LP28" s="68"/>
      <c r="LQ28" s="68"/>
      <c r="LR28" s="68"/>
      <c r="LS28" s="68"/>
      <c r="LT28" s="68"/>
      <c r="LU28" s="68"/>
      <c r="LV28" s="68"/>
      <c r="LW28" s="68"/>
      <c r="LX28" s="68"/>
      <c r="LY28" s="68"/>
      <c r="LZ28" s="68"/>
      <c r="MA28" s="68"/>
      <c r="MB28" s="68"/>
      <c r="MC28" s="68"/>
      <c r="MD28" s="68"/>
      <c r="ME28" s="68"/>
      <c r="MF28" s="68"/>
      <c r="MG28" s="68"/>
      <c r="MH28" s="68"/>
      <c r="MI28" s="68"/>
      <c r="MJ28" s="68"/>
      <c r="MK28" s="68"/>
      <c r="ML28" s="68"/>
      <c r="MM28" s="68"/>
      <c r="MN28" s="68"/>
      <c r="MO28" s="68"/>
      <c r="MP28" s="68"/>
      <c r="MQ28" s="68"/>
      <c r="MR28" s="68"/>
      <c r="MS28" s="68"/>
      <c r="MT28" s="68"/>
      <c r="MU28" s="68"/>
      <c r="MV28" s="68"/>
      <c r="MW28" s="68"/>
      <c r="MX28" s="68"/>
      <c r="MY28" s="68"/>
      <c r="MZ28" s="68"/>
      <c r="NA28" s="68"/>
      <c r="NB28" s="68"/>
      <c r="NC28" s="68"/>
      <c r="ND28" s="68"/>
      <c r="NE28" s="68"/>
      <c r="NF28" s="68"/>
      <c r="NG28" s="68"/>
      <c r="NH28" s="68"/>
      <c r="NI28" s="68"/>
      <c r="NJ28" s="68"/>
      <c r="NK28" s="68"/>
      <c r="NL28" s="68"/>
      <c r="NM28" s="68"/>
      <c r="NN28" s="68"/>
      <c r="NO28" s="68"/>
      <c r="NP28" s="68"/>
      <c r="NQ28" s="68"/>
      <c r="NR28" s="68"/>
      <c r="NS28" s="68"/>
      <c r="NT28" s="68"/>
      <c r="NU28" s="68"/>
      <c r="NV28" s="68"/>
      <c r="NW28" s="68"/>
      <c r="NX28" s="68"/>
      <c r="NY28" s="68"/>
      <c r="NZ28" s="68"/>
      <c r="OA28" s="68"/>
      <c r="OB28" s="68"/>
      <c r="OC28" s="68"/>
      <c r="OD28" s="68"/>
      <c r="OE28" s="68"/>
      <c r="OF28" s="68"/>
      <c r="OG28" s="68"/>
      <c r="OH28" s="68"/>
      <c r="OI28" s="68"/>
      <c r="OJ28" s="68"/>
      <c r="OK28" s="68"/>
      <c r="OL28" s="68"/>
      <c r="OM28" s="68"/>
      <c r="ON28" s="68"/>
      <c r="OO28" s="68"/>
      <c r="OP28" s="68"/>
      <c r="OQ28" s="68"/>
      <c r="OR28" s="68"/>
      <c r="OS28" s="68"/>
      <c r="OT28" s="68"/>
    </row>
    <row r="29" spans="1:410" s="49" customFormat="1" ht="105" customHeight="1" x14ac:dyDescent="0.25">
      <c r="A29" s="157">
        <v>8</v>
      </c>
      <c r="B29" s="127" t="s">
        <v>519</v>
      </c>
      <c r="C29" s="102" t="s">
        <v>437</v>
      </c>
      <c r="D29" s="102" t="s">
        <v>438</v>
      </c>
      <c r="E29" s="102" t="s">
        <v>439</v>
      </c>
      <c r="F29" s="102" t="s">
        <v>440</v>
      </c>
      <c r="G29" s="102" t="s">
        <v>441</v>
      </c>
      <c r="H29" s="102" t="s">
        <v>442</v>
      </c>
      <c r="I29" s="102" t="s">
        <v>33</v>
      </c>
      <c r="J29" s="102" t="s">
        <v>39</v>
      </c>
      <c r="K29" s="102">
        <f>VLOOKUP(J29,[7]Hoja4!C$2:D$6,2,FALSE)</f>
        <v>1</v>
      </c>
      <c r="L29" s="102" t="s">
        <v>47</v>
      </c>
      <c r="M29" s="102">
        <f>VLOOKUP(L29,[7]Hoja4!F$2:G$6,2,FALSE)</f>
        <v>5</v>
      </c>
      <c r="N29" s="102" t="str">
        <f>INDEX([7]Hoja4!J$19:N$23,K29,M29)</f>
        <v>Extremo</v>
      </c>
      <c r="O29" s="102" t="s">
        <v>443</v>
      </c>
      <c r="P29" s="102"/>
      <c r="Q29" s="102" t="s">
        <v>444</v>
      </c>
      <c r="R29" s="102" t="s">
        <v>60</v>
      </c>
      <c r="S29" s="102">
        <f>VLOOKUP(R29,Hoja4!B$29:C$30,2,FALSE)</f>
        <v>0</v>
      </c>
      <c r="T29" s="102" t="s">
        <v>63</v>
      </c>
      <c r="U29" s="102">
        <f>VLOOKUP(T29,Hoja4!B$31:C$32,2,FALSE)</f>
        <v>0</v>
      </c>
      <c r="V29" s="102" t="s">
        <v>445</v>
      </c>
      <c r="W29" s="102" t="s">
        <v>66</v>
      </c>
      <c r="X29" s="102">
        <f>VLOOKUP(W29,[7]Hoja4!B$33:C$34,2,FALSE)</f>
        <v>0</v>
      </c>
      <c r="Y29" s="102" t="s">
        <v>446</v>
      </c>
      <c r="Z29" s="102" t="s">
        <v>69</v>
      </c>
      <c r="AA29" s="102">
        <f>VLOOKUP(Z29,[7]Hoja4!B$35:C$37,2,FALSE)</f>
        <v>0</v>
      </c>
      <c r="AB29" s="102" t="s">
        <v>444</v>
      </c>
      <c r="AC29" s="102" t="s">
        <v>73</v>
      </c>
      <c r="AD29" s="102">
        <v>15</v>
      </c>
      <c r="AE29" s="102" t="s">
        <v>444</v>
      </c>
      <c r="AF29" s="102" t="s">
        <v>76</v>
      </c>
      <c r="AG29" s="102">
        <f>VLOOKUP(AF29,[7]Hoja4!B$40:C$41,2,FALSE)</f>
        <v>0</v>
      </c>
      <c r="AH29" s="102" t="s">
        <v>80</v>
      </c>
      <c r="AI29" s="102" t="s">
        <v>80</v>
      </c>
      <c r="AJ29" s="102">
        <f>VLOOKUP(AI29,[7]Hoja4!B$42:C$44,2,FALSE)</f>
        <v>0</v>
      </c>
      <c r="AK29" s="102">
        <f>+AJ29+AG29+AD29+AA29+X29+U29+S29</f>
        <v>15</v>
      </c>
      <c r="AL29" s="102" t="str">
        <f>IF(AK29&lt;86,"Débil",IF(AK29&lt;96,"Moderado",IF(AK29&gt;95,"Fuerte")))</f>
        <v>Débil</v>
      </c>
      <c r="AM29" s="102">
        <f>VLOOKUP(AL29,[7]Hoja4!H$36:I$38,2,FALSE)</f>
        <v>1</v>
      </c>
      <c r="AN29" s="102" t="s">
        <v>86</v>
      </c>
      <c r="AO29" s="102">
        <f>VLOOKUP(AN29,Hoja4!H$36:I$38,2,FALSE)</f>
        <v>1</v>
      </c>
      <c r="AP29" s="102" t="str">
        <f>INDEX(Hoja4!K$36:M$38,AM29,AO29)</f>
        <v>Débil</v>
      </c>
      <c r="AQ29" s="102">
        <f>VLOOKUP(AP29,Hoja4!I$28:J$30,2,FALSE)</f>
        <v>0</v>
      </c>
      <c r="AR29" s="102">
        <f>AVERAGE(AQ29:AQ30)</f>
        <v>0</v>
      </c>
      <c r="AS29" s="102" t="str">
        <f>IF(AR29&lt;50,"Débil",IF(AR29&lt;99,"Moderado",IF(AR29=100,"Fuerte")))</f>
        <v>Débil</v>
      </c>
      <c r="AT29" s="102" t="s">
        <v>117</v>
      </c>
      <c r="AU29" s="102" t="s">
        <v>117</v>
      </c>
      <c r="AV29" s="102">
        <v>0</v>
      </c>
      <c r="AW29" s="102">
        <v>0</v>
      </c>
      <c r="AX29" s="102">
        <f>IF(1&lt;=(K29-AV29),(+K29-AV29),1)</f>
        <v>1</v>
      </c>
      <c r="AY29" s="102">
        <f>IF(1&lt;=(M29-AW29),(+M29-AW29),1)</f>
        <v>5</v>
      </c>
      <c r="AZ29" s="102" t="str">
        <f>INDEX(Hoja4!J$19:N$23,AX29,AY29)</f>
        <v>Extremo</v>
      </c>
      <c r="BA29" s="102" t="str">
        <f>VLOOKUP(AZ29,[7]Hoja4!E$50:F$57,2,FALSE)</f>
        <v>Reducir el riesgo – evitar el riesgo – compartir o transferir el riesgo</v>
      </c>
      <c r="BB29" s="84" t="s">
        <v>447</v>
      </c>
      <c r="BC29" s="84" t="s">
        <v>387</v>
      </c>
      <c r="BD29" s="84" t="s">
        <v>448</v>
      </c>
      <c r="BE29" s="91">
        <v>43555</v>
      </c>
      <c r="BF29" s="84" t="s">
        <v>412</v>
      </c>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c r="ID29" s="68"/>
      <c r="IE29" s="68"/>
      <c r="IF29" s="68"/>
      <c r="IG29" s="68"/>
      <c r="IH29" s="68"/>
      <c r="II29" s="68"/>
      <c r="IJ29" s="68"/>
      <c r="IK29" s="68"/>
      <c r="IL29" s="68"/>
      <c r="IM29" s="68"/>
      <c r="IN29" s="68"/>
      <c r="IO29" s="68"/>
      <c r="IP29" s="68"/>
      <c r="IQ29" s="68"/>
      <c r="IR29" s="68"/>
      <c r="IS29" s="68"/>
      <c r="IT29" s="68"/>
      <c r="IU29" s="68"/>
      <c r="IV29" s="68"/>
      <c r="IW29" s="68"/>
      <c r="IX29" s="68"/>
      <c r="IY29" s="68"/>
      <c r="IZ29" s="68"/>
      <c r="JA29" s="68"/>
      <c r="JB29" s="68"/>
      <c r="JC29" s="68"/>
      <c r="JD29" s="68"/>
      <c r="JE29" s="68"/>
      <c r="JF29" s="68"/>
      <c r="JG29" s="68"/>
      <c r="JH29" s="68"/>
      <c r="JI29" s="68"/>
      <c r="JJ29" s="68"/>
      <c r="JK29" s="68"/>
      <c r="JL29" s="68"/>
      <c r="JM29" s="68"/>
      <c r="JN29" s="68"/>
      <c r="JO29" s="68"/>
      <c r="JP29" s="68"/>
      <c r="JQ29" s="68"/>
      <c r="JR29" s="68"/>
      <c r="JS29" s="68"/>
      <c r="JT29" s="68"/>
      <c r="JU29" s="68"/>
      <c r="JV29" s="68"/>
      <c r="JW29" s="68"/>
      <c r="JX29" s="68"/>
      <c r="JY29" s="68"/>
      <c r="JZ29" s="68"/>
      <c r="KA29" s="68"/>
      <c r="KB29" s="68"/>
      <c r="KC29" s="68"/>
      <c r="KD29" s="68"/>
      <c r="KE29" s="68"/>
      <c r="KF29" s="68"/>
      <c r="KG29" s="68"/>
      <c r="KH29" s="68"/>
      <c r="KI29" s="68"/>
      <c r="KJ29" s="68"/>
      <c r="KK29" s="68"/>
      <c r="KL29" s="68"/>
      <c r="KM29" s="68"/>
      <c r="KN29" s="68"/>
      <c r="KO29" s="68"/>
      <c r="KP29" s="68"/>
      <c r="KQ29" s="68"/>
      <c r="KR29" s="68"/>
      <c r="KS29" s="68"/>
      <c r="KT29" s="68"/>
      <c r="KU29" s="68"/>
      <c r="KV29" s="68"/>
      <c r="KW29" s="68"/>
      <c r="KX29" s="68"/>
      <c r="KY29" s="68"/>
      <c r="KZ29" s="68"/>
      <c r="LA29" s="68"/>
      <c r="LB29" s="68"/>
      <c r="LC29" s="68"/>
      <c r="LD29" s="68"/>
      <c r="LE29" s="68"/>
      <c r="LF29" s="68"/>
      <c r="LG29" s="68"/>
      <c r="LH29" s="68"/>
      <c r="LI29" s="68"/>
      <c r="LJ29" s="68"/>
      <c r="LK29" s="68"/>
      <c r="LL29" s="68"/>
      <c r="LM29" s="68"/>
      <c r="LN29" s="68"/>
      <c r="LO29" s="68"/>
      <c r="LP29" s="68"/>
      <c r="LQ29" s="68"/>
      <c r="LR29" s="68"/>
      <c r="LS29" s="68"/>
      <c r="LT29" s="68"/>
      <c r="LU29" s="68"/>
      <c r="LV29" s="68"/>
      <c r="LW29" s="68"/>
      <c r="LX29" s="68"/>
      <c r="LY29" s="68"/>
      <c r="LZ29" s="68"/>
      <c r="MA29" s="68"/>
      <c r="MB29" s="68"/>
      <c r="MC29" s="68"/>
      <c r="MD29" s="68"/>
      <c r="ME29" s="68"/>
      <c r="MF29" s="68"/>
      <c r="MG29" s="68"/>
      <c r="MH29" s="68"/>
      <c r="MI29" s="68"/>
      <c r="MJ29" s="68"/>
      <c r="MK29" s="68"/>
      <c r="ML29" s="68"/>
      <c r="MM29" s="68"/>
      <c r="MN29" s="68"/>
      <c r="MO29" s="68"/>
      <c r="MP29" s="68"/>
      <c r="MQ29" s="68"/>
      <c r="MR29" s="68"/>
      <c r="MS29" s="68"/>
      <c r="MT29" s="68"/>
      <c r="MU29" s="68"/>
      <c r="MV29" s="68"/>
      <c r="MW29" s="68"/>
      <c r="MX29" s="68"/>
      <c r="MY29" s="68"/>
      <c r="MZ29" s="68"/>
      <c r="NA29" s="68"/>
      <c r="NB29" s="68"/>
      <c r="NC29" s="68"/>
      <c r="ND29" s="68"/>
      <c r="NE29" s="68"/>
      <c r="NF29" s="68"/>
      <c r="NG29" s="68"/>
      <c r="NH29" s="68"/>
      <c r="NI29" s="68"/>
      <c r="NJ29" s="68"/>
      <c r="NK29" s="68"/>
      <c r="NL29" s="68"/>
      <c r="NM29" s="68"/>
      <c r="NN29" s="68"/>
      <c r="NO29" s="68"/>
      <c r="NP29" s="68"/>
      <c r="NQ29" s="68"/>
      <c r="NR29" s="68"/>
      <c r="NS29" s="68"/>
      <c r="NT29" s="68"/>
      <c r="NU29" s="68"/>
      <c r="NV29" s="68"/>
      <c r="NW29" s="68"/>
      <c r="NX29" s="68"/>
      <c r="NY29" s="68"/>
      <c r="NZ29" s="68"/>
      <c r="OA29" s="68"/>
      <c r="OB29" s="68"/>
      <c r="OC29" s="68"/>
      <c r="OD29" s="68"/>
      <c r="OE29" s="68"/>
      <c r="OF29" s="68"/>
      <c r="OG29" s="68"/>
      <c r="OH29" s="68"/>
      <c r="OI29" s="68"/>
      <c r="OJ29" s="68"/>
      <c r="OK29" s="68"/>
      <c r="OL29" s="68"/>
      <c r="OM29" s="68"/>
      <c r="ON29" s="68"/>
      <c r="OO29" s="68"/>
      <c r="OP29" s="68"/>
      <c r="OQ29" s="68"/>
      <c r="OR29" s="68"/>
      <c r="OS29" s="68"/>
      <c r="OT29" s="68"/>
    </row>
    <row r="30" spans="1:410" s="49" customFormat="1" ht="89.25" customHeight="1" x14ac:dyDescent="0.25">
      <c r="A30" s="158"/>
      <c r="B30" s="127"/>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84" t="s">
        <v>449</v>
      </c>
      <c r="BC30" s="84" t="s">
        <v>387</v>
      </c>
      <c r="BD30" s="84" t="s">
        <v>448</v>
      </c>
      <c r="BE30" s="91">
        <v>43555</v>
      </c>
      <c r="BF30" s="84"/>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68"/>
      <c r="IS30" s="68"/>
      <c r="IT30" s="68"/>
      <c r="IU30" s="68"/>
      <c r="IV30" s="68"/>
      <c r="IW30" s="68"/>
      <c r="IX30" s="68"/>
      <c r="IY30" s="68"/>
      <c r="IZ30" s="68"/>
      <c r="JA30" s="68"/>
      <c r="JB30" s="68"/>
      <c r="JC30" s="68"/>
      <c r="JD30" s="68"/>
      <c r="JE30" s="68"/>
      <c r="JF30" s="68"/>
      <c r="JG30" s="68"/>
      <c r="JH30" s="68"/>
      <c r="JI30" s="68"/>
      <c r="JJ30" s="68"/>
      <c r="JK30" s="68"/>
      <c r="JL30" s="68"/>
      <c r="JM30" s="68"/>
      <c r="JN30" s="68"/>
      <c r="JO30" s="68"/>
      <c r="JP30" s="68"/>
      <c r="JQ30" s="68"/>
      <c r="JR30" s="68"/>
      <c r="JS30" s="68"/>
      <c r="JT30" s="68"/>
      <c r="JU30" s="68"/>
      <c r="JV30" s="68"/>
      <c r="JW30" s="68"/>
      <c r="JX30" s="68"/>
      <c r="JY30" s="68"/>
      <c r="JZ30" s="68"/>
      <c r="KA30" s="68"/>
      <c r="KB30" s="68"/>
      <c r="KC30" s="68"/>
      <c r="KD30" s="68"/>
      <c r="KE30" s="68"/>
      <c r="KF30" s="68"/>
      <c r="KG30" s="68"/>
      <c r="KH30" s="68"/>
      <c r="KI30" s="68"/>
      <c r="KJ30" s="68"/>
      <c r="KK30" s="68"/>
      <c r="KL30" s="68"/>
      <c r="KM30" s="68"/>
      <c r="KN30" s="68"/>
      <c r="KO30" s="68"/>
      <c r="KP30" s="68"/>
      <c r="KQ30" s="68"/>
      <c r="KR30" s="68"/>
      <c r="KS30" s="68"/>
      <c r="KT30" s="68"/>
      <c r="KU30" s="68"/>
      <c r="KV30" s="68"/>
      <c r="KW30" s="68"/>
      <c r="KX30" s="68"/>
      <c r="KY30" s="68"/>
      <c r="KZ30" s="68"/>
      <c r="LA30" s="68"/>
      <c r="LB30" s="68"/>
      <c r="LC30" s="68"/>
      <c r="LD30" s="68"/>
      <c r="LE30" s="68"/>
      <c r="LF30" s="68"/>
      <c r="LG30" s="68"/>
      <c r="LH30" s="68"/>
      <c r="LI30" s="68"/>
      <c r="LJ30" s="68"/>
      <c r="LK30" s="68"/>
      <c r="LL30" s="68"/>
      <c r="LM30" s="68"/>
      <c r="LN30" s="68"/>
      <c r="LO30" s="68"/>
      <c r="LP30" s="68"/>
      <c r="LQ30" s="68"/>
      <c r="LR30" s="68"/>
      <c r="LS30" s="68"/>
      <c r="LT30" s="68"/>
      <c r="LU30" s="68"/>
      <c r="LV30" s="68"/>
      <c r="LW30" s="68"/>
      <c r="LX30" s="68"/>
      <c r="LY30" s="68"/>
      <c r="LZ30" s="68"/>
      <c r="MA30" s="68"/>
      <c r="MB30" s="68"/>
      <c r="MC30" s="68"/>
      <c r="MD30" s="68"/>
      <c r="ME30" s="68"/>
      <c r="MF30" s="68"/>
      <c r="MG30" s="68"/>
      <c r="MH30" s="68"/>
      <c r="MI30" s="68"/>
      <c r="MJ30" s="68"/>
      <c r="MK30" s="68"/>
      <c r="ML30" s="68"/>
      <c r="MM30" s="68"/>
      <c r="MN30" s="68"/>
      <c r="MO30" s="68"/>
      <c r="MP30" s="68"/>
      <c r="MQ30" s="68"/>
      <c r="MR30" s="68"/>
      <c r="MS30" s="68"/>
      <c r="MT30" s="68"/>
      <c r="MU30" s="68"/>
      <c r="MV30" s="68"/>
      <c r="MW30" s="68"/>
      <c r="MX30" s="68"/>
      <c r="MY30" s="68"/>
      <c r="MZ30" s="68"/>
      <c r="NA30" s="68"/>
      <c r="NB30" s="68"/>
      <c r="NC30" s="68"/>
      <c r="ND30" s="68"/>
      <c r="NE30" s="68"/>
      <c r="NF30" s="68"/>
      <c r="NG30" s="68"/>
      <c r="NH30" s="68"/>
      <c r="NI30" s="68"/>
      <c r="NJ30" s="68"/>
      <c r="NK30" s="68"/>
      <c r="NL30" s="68"/>
      <c r="NM30" s="68"/>
      <c r="NN30" s="68"/>
      <c r="NO30" s="68"/>
      <c r="NP30" s="68"/>
      <c r="NQ30" s="68"/>
      <c r="NR30" s="68"/>
      <c r="NS30" s="68"/>
      <c r="NT30" s="68"/>
      <c r="NU30" s="68"/>
      <c r="NV30" s="68"/>
      <c r="NW30" s="68"/>
      <c r="NX30" s="68"/>
      <c r="NY30" s="68"/>
      <c r="NZ30" s="68"/>
      <c r="OA30" s="68"/>
      <c r="OB30" s="68"/>
      <c r="OC30" s="68"/>
      <c r="OD30" s="68"/>
      <c r="OE30" s="68"/>
      <c r="OF30" s="68"/>
      <c r="OG30" s="68"/>
      <c r="OH30" s="68"/>
      <c r="OI30" s="68"/>
      <c r="OJ30" s="68"/>
      <c r="OK30" s="68"/>
      <c r="OL30" s="68"/>
      <c r="OM30" s="68"/>
      <c r="ON30" s="68"/>
      <c r="OO30" s="68"/>
      <c r="OP30" s="68"/>
      <c r="OQ30" s="68"/>
      <c r="OR30" s="68"/>
      <c r="OS30" s="68"/>
      <c r="OT30" s="68"/>
    </row>
    <row r="31" spans="1:410" ht="195.75" customHeight="1" x14ac:dyDescent="0.25">
      <c r="A31" s="158"/>
      <c r="B31" s="127"/>
      <c r="C31" s="102" t="s">
        <v>437</v>
      </c>
      <c r="D31" s="102" t="s">
        <v>450</v>
      </c>
      <c r="E31" s="102" t="s">
        <v>451</v>
      </c>
      <c r="F31" s="102" t="s">
        <v>440</v>
      </c>
      <c r="G31" s="102" t="s">
        <v>452</v>
      </c>
      <c r="H31" s="102" t="s">
        <v>914</v>
      </c>
      <c r="I31" s="102" t="s">
        <v>33</v>
      </c>
      <c r="J31" s="102" t="s">
        <v>39</v>
      </c>
      <c r="K31" s="102">
        <f>VLOOKUP(J31,[7]Hoja4!C$2:D$6,2,FALSE)</f>
        <v>1</v>
      </c>
      <c r="L31" s="102" t="s">
        <v>46</v>
      </c>
      <c r="M31" s="102">
        <f>VLOOKUP(L31,[7]Hoja4!F$2:G$6,2,FALSE)</f>
        <v>4</v>
      </c>
      <c r="N31" s="102" t="str">
        <f>INDEX([7]Hoja4!J$19:N$23,K31,M31)</f>
        <v>Alto</v>
      </c>
      <c r="O31" s="84" t="s">
        <v>453</v>
      </c>
      <c r="P31" s="80" t="s">
        <v>52</v>
      </c>
      <c r="Q31" s="84" t="s">
        <v>448</v>
      </c>
      <c r="R31" s="80" t="s">
        <v>59</v>
      </c>
      <c r="S31" s="80">
        <f>VLOOKUP(R31,Hoja4!B$29:C$30,2,FALSE)</f>
        <v>15</v>
      </c>
      <c r="T31" s="80" t="s">
        <v>62</v>
      </c>
      <c r="U31" s="80">
        <f>VLOOKUP(T31,Hoja4!B$31:C$32,2,FALSE)</f>
        <v>15</v>
      </c>
      <c r="V31" s="84" t="s">
        <v>454</v>
      </c>
      <c r="W31" s="84" t="s">
        <v>65</v>
      </c>
      <c r="X31" s="80">
        <f>VLOOKUP(W31,[7]Hoja4!B$33:C$34,2,FALSE)</f>
        <v>15</v>
      </c>
      <c r="Y31" s="84" t="s">
        <v>455</v>
      </c>
      <c r="Z31" s="84" t="s">
        <v>70</v>
      </c>
      <c r="AA31" s="80">
        <f>VLOOKUP(Z31,[7]Hoja4!B$35:C$37,2,FALSE)</f>
        <v>15</v>
      </c>
      <c r="AB31" s="84" t="s">
        <v>456</v>
      </c>
      <c r="AC31" s="80" t="s">
        <v>72</v>
      </c>
      <c r="AD31" s="80">
        <f>VLOOKUP(AC31,Hoja4!B$38:C$39,2,FALSE)</f>
        <v>15</v>
      </c>
      <c r="AE31" s="84" t="s">
        <v>457</v>
      </c>
      <c r="AF31" s="84" t="s">
        <v>75</v>
      </c>
      <c r="AG31" s="80">
        <f>VLOOKUP(AF31,[7]Hoja4!B$40:C$41,2,FALSE)</f>
        <v>15</v>
      </c>
      <c r="AH31" s="84" t="s">
        <v>458</v>
      </c>
      <c r="AI31" s="84" t="s">
        <v>78</v>
      </c>
      <c r="AJ31" s="80">
        <f>VLOOKUP(AI31,[7]Hoja4!B$42:C$44,2,FALSE)</f>
        <v>10</v>
      </c>
      <c r="AK31" s="80">
        <f t="shared" ref="AK31:AK32" si="13">+AJ31+AG31+AD31+AA31+X31+U31+S31</f>
        <v>100</v>
      </c>
      <c r="AL31" s="80" t="str">
        <f t="shared" ref="AL31:AL32" si="14">IF(AK31&lt;86,"Débil",IF(AK31&lt;96,"Moderado",IF(AK31&gt;95,"Fuerte")))</f>
        <v>Fuerte</v>
      </c>
      <c r="AM31" s="80">
        <f>VLOOKUP(AL31,[7]Hoja4!H$36:I$38,2,FALSE)</f>
        <v>3</v>
      </c>
      <c r="AN31" s="80" t="s">
        <v>83</v>
      </c>
      <c r="AO31" s="80">
        <f>VLOOKUP(AN31,[7]Hoja4!H$36:I$38,2,FALSE)</f>
        <v>3</v>
      </c>
      <c r="AP31" s="80" t="str">
        <f>INDEX(Hoja4!K$36:M$38,AM31,AO31)</f>
        <v>Fuerte</v>
      </c>
      <c r="AQ31" s="80">
        <f>VLOOKUP(AP31,Hoja4!I$28:J$30,2,FALSE)</f>
        <v>100</v>
      </c>
      <c r="AR31" s="102">
        <f>AVERAGE(AQ31:AQ32)</f>
        <v>50</v>
      </c>
      <c r="AS31" s="102" t="str">
        <f t="shared" ref="AS31" si="15">IF(AR31&lt;50,"Débil",IF(AR31&lt;99,"Moderado",IF(AR31=100,"Fuerte")))</f>
        <v>Moderado</v>
      </c>
      <c r="AT31" s="102" t="s">
        <v>116</v>
      </c>
      <c r="AU31" s="102" t="s">
        <v>117</v>
      </c>
      <c r="AV31" s="102">
        <v>1</v>
      </c>
      <c r="AW31" s="102">
        <v>0</v>
      </c>
      <c r="AX31" s="102">
        <f t="shared" ref="AX31" si="16">IF(1&lt;=(K31-AV31),(+K31-AV31),1)</f>
        <v>1</v>
      </c>
      <c r="AY31" s="102">
        <f t="shared" ref="AY31" si="17">IF(1&lt;=(M31-AW31),(+M31-AW31),1)</f>
        <v>4</v>
      </c>
      <c r="AZ31" s="102" t="str">
        <f>INDEX(Hoja4!J$19:N$23,AX31,AY31)</f>
        <v>Alto</v>
      </c>
      <c r="BA31" s="102" t="str">
        <f>VLOOKUP(AZ31,[7]Hoja4!E$50:F$57,2,FALSE)</f>
        <v xml:space="preserve">Reducir el riesgo – evitar el riesgo – compartir o transferir el riesgo </v>
      </c>
      <c r="BB31" s="84" t="s">
        <v>459</v>
      </c>
      <c r="BC31" s="84" t="s">
        <v>387</v>
      </c>
      <c r="BD31" s="84" t="s">
        <v>448</v>
      </c>
      <c r="BE31" s="91">
        <v>43555</v>
      </c>
      <c r="BF31" s="84" t="s">
        <v>460</v>
      </c>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92"/>
      <c r="CV31" s="92"/>
      <c r="CW31" s="92"/>
      <c r="CX31" s="92"/>
      <c r="CY31" s="92"/>
      <c r="CZ31" s="92"/>
      <c r="DA31" s="92"/>
      <c r="DB31" s="92"/>
      <c r="DC31" s="92"/>
      <c r="DD31" s="92"/>
      <c r="DE31" s="92"/>
      <c r="DF31" s="92"/>
      <c r="DG31" s="92"/>
      <c r="DH31" s="92"/>
      <c r="DI31" s="92"/>
      <c r="DJ31" s="92"/>
      <c r="DK31" s="92"/>
      <c r="DL31" s="92"/>
      <c r="DM31" s="92"/>
      <c r="DN31" s="92"/>
      <c r="DO31" s="92"/>
      <c r="DP31" s="92"/>
      <c r="DQ31" s="92"/>
      <c r="DR31" s="92"/>
      <c r="DS31" s="92"/>
      <c r="DT31" s="92"/>
      <c r="DU31" s="92"/>
      <c r="DV31" s="92"/>
      <c r="DW31" s="92"/>
      <c r="DX31" s="92"/>
      <c r="DY31" s="92"/>
      <c r="DZ31" s="92"/>
      <c r="EA31" s="92"/>
      <c r="EB31" s="92"/>
      <c r="EC31" s="92"/>
      <c r="ED31" s="92"/>
      <c r="EE31" s="92"/>
      <c r="EF31" s="92"/>
      <c r="EG31" s="92"/>
      <c r="EH31" s="92"/>
      <c r="EI31" s="92"/>
      <c r="EJ31" s="92"/>
      <c r="EK31" s="92"/>
      <c r="EL31" s="92"/>
      <c r="EM31" s="92"/>
      <c r="EN31" s="92"/>
      <c r="EO31" s="92"/>
      <c r="EP31" s="92"/>
      <c r="EQ31" s="92"/>
      <c r="ER31" s="92"/>
      <c r="ES31" s="92"/>
      <c r="ET31" s="92"/>
      <c r="EU31" s="92"/>
      <c r="EV31" s="92"/>
      <c r="EW31" s="92"/>
      <c r="EX31" s="92"/>
      <c r="EY31" s="92"/>
      <c r="EZ31" s="92"/>
      <c r="FA31" s="92"/>
      <c r="FB31" s="92"/>
      <c r="FC31" s="92"/>
      <c r="FD31" s="92"/>
      <c r="FE31" s="92"/>
      <c r="FF31" s="92"/>
      <c r="FG31" s="92"/>
      <c r="FH31" s="92"/>
      <c r="FI31" s="92"/>
      <c r="FJ31" s="92"/>
      <c r="FK31" s="92"/>
      <c r="FL31" s="92"/>
      <c r="FM31" s="92"/>
      <c r="FN31" s="92"/>
      <c r="FO31" s="92"/>
      <c r="FP31" s="92"/>
      <c r="FQ31" s="92"/>
      <c r="FR31" s="92"/>
      <c r="FS31" s="92"/>
      <c r="FT31" s="92"/>
      <c r="FU31" s="92"/>
      <c r="FV31" s="92"/>
      <c r="FW31" s="92"/>
      <c r="FX31" s="92"/>
      <c r="FY31" s="92"/>
      <c r="FZ31" s="92"/>
      <c r="GA31" s="92"/>
      <c r="GB31" s="92"/>
      <c r="GC31" s="92"/>
      <c r="GD31" s="92"/>
      <c r="GE31" s="92"/>
      <c r="GF31" s="92"/>
      <c r="GG31" s="92"/>
      <c r="GH31" s="92"/>
      <c r="GI31" s="92"/>
      <c r="GJ31" s="92"/>
      <c r="GK31" s="92"/>
      <c r="GL31" s="92"/>
      <c r="GM31" s="92"/>
      <c r="GN31" s="92"/>
      <c r="GO31" s="92"/>
      <c r="GP31" s="92"/>
      <c r="GQ31" s="92"/>
      <c r="GR31" s="92"/>
      <c r="GS31" s="92"/>
      <c r="GT31" s="92"/>
      <c r="GU31" s="92"/>
      <c r="GV31" s="92"/>
      <c r="GW31" s="92"/>
      <c r="GX31" s="92"/>
      <c r="GY31" s="92"/>
      <c r="GZ31" s="92"/>
      <c r="HA31" s="92"/>
      <c r="HB31" s="92"/>
      <c r="HC31" s="92"/>
      <c r="HD31" s="92"/>
      <c r="HE31" s="92"/>
      <c r="HF31" s="92"/>
      <c r="HG31" s="92"/>
      <c r="HH31" s="92"/>
      <c r="HI31" s="92"/>
      <c r="HJ31" s="92"/>
      <c r="HK31" s="92"/>
      <c r="HL31" s="92"/>
      <c r="HM31" s="92"/>
      <c r="HN31" s="92"/>
      <c r="HO31" s="92"/>
      <c r="HP31" s="92"/>
      <c r="HQ31" s="92"/>
      <c r="HR31" s="92"/>
      <c r="HS31" s="92"/>
      <c r="HT31" s="92"/>
      <c r="HU31" s="92"/>
      <c r="HV31" s="92"/>
      <c r="HW31" s="92"/>
      <c r="HX31" s="92"/>
      <c r="HY31" s="92"/>
      <c r="HZ31" s="92"/>
      <c r="IA31" s="92"/>
      <c r="IB31" s="92"/>
      <c r="IC31" s="92"/>
      <c r="ID31" s="92"/>
      <c r="IE31" s="92"/>
      <c r="IF31" s="92"/>
      <c r="IG31" s="92"/>
      <c r="IH31" s="92"/>
      <c r="II31" s="92"/>
      <c r="IJ31" s="92"/>
      <c r="IK31" s="92"/>
      <c r="IL31" s="92"/>
      <c r="IM31" s="92"/>
      <c r="IN31" s="92"/>
      <c r="IO31" s="92"/>
      <c r="IP31" s="92"/>
      <c r="IQ31" s="92"/>
      <c r="IR31" s="92"/>
      <c r="IS31" s="92"/>
      <c r="IT31" s="92"/>
      <c r="IU31" s="92"/>
      <c r="IV31" s="92"/>
      <c r="IW31" s="92"/>
      <c r="IX31" s="92"/>
      <c r="IY31" s="92"/>
      <c r="IZ31" s="92"/>
      <c r="JA31" s="92"/>
      <c r="JB31" s="92"/>
      <c r="JC31" s="92"/>
      <c r="JD31" s="92"/>
      <c r="JE31" s="92"/>
      <c r="JF31" s="92"/>
      <c r="JG31" s="92"/>
      <c r="JH31" s="92"/>
      <c r="JI31" s="92"/>
      <c r="JJ31" s="92"/>
      <c r="JK31" s="92"/>
      <c r="JL31" s="92"/>
      <c r="JM31" s="92"/>
      <c r="JN31" s="92"/>
      <c r="JO31" s="92"/>
      <c r="JP31" s="92"/>
      <c r="JQ31" s="92"/>
      <c r="JR31" s="92"/>
      <c r="JS31" s="92"/>
      <c r="JT31" s="92"/>
      <c r="JU31" s="92"/>
      <c r="JV31" s="92"/>
      <c r="JW31" s="92"/>
      <c r="JX31" s="92"/>
      <c r="JY31" s="92"/>
      <c r="JZ31" s="92"/>
      <c r="KA31" s="92"/>
      <c r="KB31" s="92"/>
      <c r="KC31" s="92"/>
      <c r="KD31" s="92"/>
      <c r="KE31" s="92"/>
      <c r="KF31" s="92"/>
      <c r="KG31" s="92"/>
      <c r="KH31" s="92"/>
      <c r="KI31" s="92"/>
      <c r="KJ31" s="92"/>
      <c r="KK31" s="92"/>
      <c r="KL31" s="92"/>
      <c r="KM31" s="92"/>
      <c r="KN31" s="92"/>
      <c r="KO31" s="92"/>
      <c r="KP31" s="92"/>
      <c r="KQ31" s="92"/>
      <c r="KR31" s="92"/>
      <c r="KS31" s="92"/>
      <c r="KT31" s="92"/>
      <c r="KU31" s="92"/>
      <c r="KV31" s="92"/>
      <c r="KW31" s="92"/>
      <c r="KX31" s="92"/>
      <c r="KY31" s="92"/>
      <c r="KZ31" s="92"/>
      <c r="LA31" s="92"/>
      <c r="LB31" s="92"/>
      <c r="LC31" s="92"/>
      <c r="LD31" s="92"/>
      <c r="LE31" s="92"/>
      <c r="LF31" s="92"/>
      <c r="LG31" s="92"/>
      <c r="LH31" s="92"/>
      <c r="LI31" s="92"/>
      <c r="LJ31" s="92"/>
      <c r="LK31" s="92"/>
      <c r="LL31" s="92"/>
      <c r="LM31" s="92"/>
      <c r="LN31" s="92"/>
      <c r="LO31" s="92"/>
      <c r="LP31" s="92"/>
      <c r="LQ31" s="92"/>
      <c r="LR31" s="92"/>
      <c r="LS31" s="92"/>
      <c r="LT31" s="92"/>
      <c r="LU31" s="92"/>
      <c r="LV31" s="92"/>
      <c r="LW31" s="92"/>
      <c r="LX31" s="92"/>
      <c r="LY31" s="92"/>
      <c r="LZ31" s="92"/>
      <c r="MA31" s="92"/>
      <c r="MB31" s="92"/>
      <c r="MC31" s="92"/>
      <c r="MD31" s="92"/>
      <c r="ME31" s="92"/>
      <c r="MF31" s="92"/>
      <c r="MG31" s="92"/>
      <c r="MH31" s="92"/>
      <c r="MI31" s="92"/>
      <c r="MJ31" s="92"/>
      <c r="MK31" s="92"/>
      <c r="ML31" s="92"/>
      <c r="MM31" s="92"/>
      <c r="MN31" s="92"/>
      <c r="MO31" s="92"/>
      <c r="MP31" s="92"/>
      <c r="MQ31" s="92"/>
      <c r="MR31" s="92"/>
      <c r="MS31" s="92"/>
      <c r="MT31" s="92"/>
      <c r="MU31" s="92"/>
      <c r="MV31" s="92"/>
      <c r="MW31" s="92"/>
      <c r="MX31" s="92"/>
      <c r="MY31" s="92"/>
      <c r="MZ31" s="92"/>
      <c r="NA31" s="92"/>
      <c r="NB31" s="92"/>
      <c r="NC31" s="92"/>
      <c r="ND31" s="92"/>
      <c r="NE31" s="92"/>
      <c r="NF31" s="92"/>
      <c r="NG31" s="92"/>
      <c r="NH31" s="92"/>
      <c r="NI31" s="92"/>
      <c r="NJ31" s="92"/>
      <c r="NK31" s="92"/>
      <c r="NL31" s="92"/>
      <c r="NM31" s="92"/>
      <c r="NN31" s="92"/>
      <c r="NO31" s="92"/>
      <c r="NP31" s="92"/>
      <c r="NQ31" s="92"/>
      <c r="NR31" s="92"/>
      <c r="NS31" s="92"/>
      <c r="NT31" s="92"/>
      <c r="NU31" s="92"/>
      <c r="NV31" s="92"/>
      <c r="NW31" s="92"/>
      <c r="NX31" s="92"/>
      <c r="NY31" s="92"/>
      <c r="NZ31" s="92"/>
      <c r="OA31" s="92"/>
      <c r="OB31" s="92"/>
      <c r="OC31" s="92"/>
      <c r="OD31" s="92"/>
      <c r="OE31" s="92"/>
      <c r="OF31" s="92"/>
      <c r="OG31" s="92"/>
      <c r="OH31" s="92"/>
      <c r="OI31" s="92"/>
      <c r="OJ31" s="92"/>
      <c r="OK31" s="92"/>
      <c r="OL31" s="92"/>
      <c r="OM31" s="92"/>
      <c r="ON31" s="92"/>
      <c r="OO31" s="92"/>
      <c r="OP31" s="92"/>
      <c r="OQ31" s="92"/>
      <c r="OR31" s="92"/>
      <c r="OS31" s="92"/>
      <c r="OT31" s="92"/>
    </row>
    <row r="32" spans="1:410" ht="91.5" customHeight="1" x14ac:dyDescent="0.25">
      <c r="A32" s="159"/>
      <c r="B32" s="127"/>
      <c r="C32" s="104"/>
      <c r="D32" s="104"/>
      <c r="E32" s="104"/>
      <c r="F32" s="104"/>
      <c r="G32" s="104"/>
      <c r="H32" s="104"/>
      <c r="I32" s="104"/>
      <c r="J32" s="104"/>
      <c r="K32" s="104"/>
      <c r="L32" s="104"/>
      <c r="M32" s="104"/>
      <c r="N32" s="104"/>
      <c r="O32" s="84" t="s">
        <v>461</v>
      </c>
      <c r="P32" s="80" t="s">
        <v>52</v>
      </c>
      <c r="Q32" s="84" t="s">
        <v>448</v>
      </c>
      <c r="R32" s="80" t="s">
        <v>59</v>
      </c>
      <c r="S32" s="80">
        <f>VLOOKUP(R32,Hoja4!B$29:C$30,2,FALSE)</f>
        <v>15</v>
      </c>
      <c r="T32" s="80" t="s">
        <v>62</v>
      </c>
      <c r="U32" s="80">
        <f>VLOOKUP(T32,Hoja4!B$31:C$32,2,FALSE)</f>
        <v>15</v>
      </c>
      <c r="V32" s="84" t="s">
        <v>462</v>
      </c>
      <c r="W32" s="84" t="s">
        <v>66</v>
      </c>
      <c r="X32" s="80">
        <f>VLOOKUP(W32,[7]Hoja4!B$33:C$34,2,FALSE)</f>
        <v>0</v>
      </c>
      <c r="Y32" s="84" t="s">
        <v>463</v>
      </c>
      <c r="Z32" s="84" t="s">
        <v>70</v>
      </c>
      <c r="AA32" s="80">
        <f>VLOOKUP(Z32,[7]Hoja4!B$35:C$37,2,FALSE)</f>
        <v>15</v>
      </c>
      <c r="AB32" s="84" t="s">
        <v>464</v>
      </c>
      <c r="AC32" s="80" t="s">
        <v>72</v>
      </c>
      <c r="AD32" s="80">
        <f>VLOOKUP(AC32,[7]Hoja4!B$38:C$39,2,FALSE)</f>
        <v>15</v>
      </c>
      <c r="AE32" s="84" t="s">
        <v>465</v>
      </c>
      <c r="AF32" s="84" t="s">
        <v>76</v>
      </c>
      <c r="AG32" s="80">
        <f>VLOOKUP(AF32,[7]Hoja4!B$40:C$41,2,FALSE)</f>
        <v>0</v>
      </c>
      <c r="AH32" s="84" t="s">
        <v>466</v>
      </c>
      <c r="AI32" s="84" t="s">
        <v>80</v>
      </c>
      <c r="AJ32" s="80">
        <f>VLOOKUP(AI32,[7]Hoja4!B$42:C$44,2,FALSE)</f>
        <v>0</v>
      </c>
      <c r="AK32" s="80">
        <f t="shared" si="13"/>
        <v>60</v>
      </c>
      <c r="AL32" s="80" t="str">
        <f t="shared" si="14"/>
        <v>Débil</v>
      </c>
      <c r="AM32" s="80">
        <f>VLOOKUP(AL32,[7]Hoja4!H$36:I$38,2,FALSE)</f>
        <v>1</v>
      </c>
      <c r="AN32" s="80" t="s">
        <v>45</v>
      </c>
      <c r="AO32" s="80">
        <f>VLOOKUP(AN32,[7]Hoja4!H$36:I$38,2,FALSE)</f>
        <v>2</v>
      </c>
      <c r="AP32" s="80" t="str">
        <f>INDEX(Hoja4!K$36:M$38,AM32,AO32)</f>
        <v>Débil</v>
      </c>
      <c r="AQ32" s="80">
        <f>VLOOKUP(AP32,Hoja4!I$28:J$30,2,FALSE)</f>
        <v>0</v>
      </c>
      <c r="AR32" s="104"/>
      <c r="AS32" s="104"/>
      <c r="AT32" s="104"/>
      <c r="AU32" s="104"/>
      <c r="AV32" s="104"/>
      <c r="AW32" s="104"/>
      <c r="AX32" s="104"/>
      <c r="AY32" s="104"/>
      <c r="AZ32" s="104"/>
      <c r="BA32" s="104"/>
      <c r="BB32" s="84"/>
      <c r="BC32" s="84"/>
      <c r="BD32" s="84"/>
      <c r="BE32" s="91"/>
      <c r="BF32" s="84"/>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92"/>
      <c r="CV32" s="92"/>
      <c r="CW32" s="92"/>
      <c r="CX32" s="92"/>
      <c r="CY32" s="92"/>
      <c r="CZ32" s="92"/>
      <c r="DA32" s="92"/>
      <c r="DB32" s="92"/>
      <c r="DC32" s="92"/>
      <c r="DD32" s="92"/>
      <c r="DE32" s="92"/>
      <c r="DF32" s="92"/>
      <c r="DG32" s="92"/>
      <c r="DH32" s="92"/>
      <c r="DI32" s="92"/>
      <c r="DJ32" s="92"/>
      <c r="DK32" s="92"/>
      <c r="DL32" s="92"/>
      <c r="DM32" s="92"/>
      <c r="DN32" s="92"/>
      <c r="DO32" s="92"/>
      <c r="DP32" s="92"/>
      <c r="DQ32" s="92"/>
      <c r="DR32" s="92"/>
      <c r="DS32" s="92"/>
      <c r="DT32" s="92"/>
      <c r="DU32" s="92"/>
      <c r="DV32" s="92"/>
      <c r="DW32" s="92"/>
      <c r="DX32" s="92"/>
      <c r="DY32" s="92"/>
      <c r="DZ32" s="92"/>
      <c r="EA32" s="92"/>
      <c r="EB32" s="92"/>
      <c r="EC32" s="92"/>
      <c r="ED32" s="92"/>
      <c r="EE32" s="92"/>
      <c r="EF32" s="92"/>
      <c r="EG32" s="92"/>
      <c r="EH32" s="92"/>
      <c r="EI32" s="92"/>
      <c r="EJ32" s="92"/>
      <c r="EK32" s="92"/>
      <c r="EL32" s="92"/>
      <c r="EM32" s="92"/>
      <c r="EN32" s="92"/>
      <c r="EO32" s="92"/>
      <c r="EP32" s="92"/>
      <c r="EQ32" s="92"/>
      <c r="ER32" s="92"/>
      <c r="ES32" s="92"/>
      <c r="ET32" s="92"/>
      <c r="EU32" s="92"/>
      <c r="EV32" s="92"/>
      <c r="EW32" s="92"/>
      <c r="EX32" s="92"/>
      <c r="EY32" s="92"/>
      <c r="EZ32" s="92"/>
      <c r="FA32" s="92"/>
      <c r="FB32" s="92"/>
      <c r="FC32" s="92"/>
      <c r="FD32" s="92"/>
      <c r="FE32" s="92"/>
      <c r="FF32" s="92"/>
      <c r="FG32" s="92"/>
      <c r="FH32" s="92"/>
      <c r="FI32" s="92"/>
      <c r="FJ32" s="92"/>
      <c r="FK32" s="92"/>
      <c r="FL32" s="92"/>
      <c r="FM32" s="92"/>
      <c r="FN32" s="92"/>
      <c r="FO32" s="92"/>
      <c r="FP32" s="92"/>
      <c r="FQ32" s="92"/>
      <c r="FR32" s="92"/>
      <c r="FS32" s="92"/>
      <c r="FT32" s="92"/>
      <c r="FU32" s="92"/>
      <c r="FV32" s="92"/>
      <c r="FW32" s="92"/>
      <c r="FX32" s="92"/>
      <c r="FY32" s="92"/>
      <c r="FZ32" s="92"/>
      <c r="GA32" s="92"/>
      <c r="GB32" s="92"/>
      <c r="GC32" s="92"/>
      <c r="GD32" s="92"/>
      <c r="GE32" s="92"/>
      <c r="GF32" s="92"/>
      <c r="GG32" s="92"/>
      <c r="GH32" s="92"/>
      <c r="GI32" s="92"/>
      <c r="GJ32" s="92"/>
      <c r="GK32" s="92"/>
      <c r="GL32" s="92"/>
      <c r="GM32" s="92"/>
      <c r="GN32" s="92"/>
      <c r="GO32" s="92"/>
      <c r="GP32" s="92"/>
      <c r="GQ32" s="92"/>
      <c r="GR32" s="92"/>
      <c r="GS32" s="92"/>
      <c r="GT32" s="92"/>
      <c r="GU32" s="92"/>
      <c r="GV32" s="92"/>
      <c r="GW32" s="92"/>
      <c r="GX32" s="92"/>
      <c r="GY32" s="92"/>
      <c r="GZ32" s="92"/>
      <c r="HA32" s="92"/>
      <c r="HB32" s="92"/>
      <c r="HC32" s="92"/>
      <c r="HD32" s="92"/>
      <c r="HE32" s="92"/>
      <c r="HF32" s="92"/>
      <c r="HG32" s="92"/>
      <c r="HH32" s="92"/>
      <c r="HI32" s="92"/>
      <c r="HJ32" s="92"/>
      <c r="HK32" s="92"/>
      <c r="HL32" s="92"/>
      <c r="HM32" s="92"/>
      <c r="HN32" s="92"/>
      <c r="HO32" s="92"/>
      <c r="HP32" s="92"/>
      <c r="HQ32" s="92"/>
      <c r="HR32" s="92"/>
      <c r="HS32" s="92"/>
      <c r="HT32" s="92"/>
      <c r="HU32" s="92"/>
      <c r="HV32" s="92"/>
      <c r="HW32" s="92"/>
      <c r="HX32" s="92"/>
      <c r="HY32" s="92"/>
      <c r="HZ32" s="92"/>
      <c r="IA32" s="92"/>
      <c r="IB32" s="92"/>
      <c r="IC32" s="92"/>
      <c r="ID32" s="92"/>
      <c r="IE32" s="92"/>
      <c r="IF32" s="92"/>
      <c r="IG32" s="92"/>
      <c r="IH32" s="92"/>
      <c r="II32" s="92"/>
      <c r="IJ32" s="92"/>
      <c r="IK32" s="92"/>
      <c r="IL32" s="92"/>
      <c r="IM32" s="92"/>
      <c r="IN32" s="92"/>
      <c r="IO32" s="92"/>
      <c r="IP32" s="92"/>
      <c r="IQ32" s="92"/>
      <c r="IR32" s="92"/>
      <c r="IS32" s="92"/>
      <c r="IT32" s="92"/>
      <c r="IU32" s="92"/>
      <c r="IV32" s="92"/>
      <c r="IW32" s="92"/>
      <c r="IX32" s="92"/>
      <c r="IY32" s="92"/>
      <c r="IZ32" s="92"/>
      <c r="JA32" s="92"/>
      <c r="JB32" s="92"/>
      <c r="JC32" s="92"/>
      <c r="JD32" s="92"/>
      <c r="JE32" s="92"/>
      <c r="JF32" s="92"/>
      <c r="JG32" s="92"/>
      <c r="JH32" s="92"/>
      <c r="JI32" s="92"/>
      <c r="JJ32" s="92"/>
      <c r="JK32" s="92"/>
      <c r="JL32" s="92"/>
      <c r="JM32" s="92"/>
      <c r="JN32" s="92"/>
      <c r="JO32" s="92"/>
      <c r="JP32" s="92"/>
      <c r="JQ32" s="92"/>
      <c r="JR32" s="92"/>
      <c r="JS32" s="92"/>
      <c r="JT32" s="92"/>
      <c r="JU32" s="92"/>
      <c r="JV32" s="92"/>
      <c r="JW32" s="92"/>
      <c r="JX32" s="92"/>
      <c r="JY32" s="92"/>
      <c r="JZ32" s="92"/>
      <c r="KA32" s="92"/>
      <c r="KB32" s="92"/>
      <c r="KC32" s="92"/>
      <c r="KD32" s="92"/>
      <c r="KE32" s="92"/>
      <c r="KF32" s="92"/>
      <c r="KG32" s="92"/>
      <c r="KH32" s="92"/>
      <c r="KI32" s="92"/>
      <c r="KJ32" s="92"/>
      <c r="KK32" s="92"/>
      <c r="KL32" s="92"/>
      <c r="KM32" s="92"/>
      <c r="KN32" s="92"/>
      <c r="KO32" s="92"/>
      <c r="KP32" s="92"/>
      <c r="KQ32" s="92"/>
      <c r="KR32" s="92"/>
      <c r="KS32" s="92"/>
      <c r="KT32" s="92"/>
      <c r="KU32" s="92"/>
      <c r="KV32" s="92"/>
      <c r="KW32" s="92"/>
      <c r="KX32" s="92"/>
      <c r="KY32" s="92"/>
      <c r="KZ32" s="92"/>
      <c r="LA32" s="92"/>
      <c r="LB32" s="92"/>
      <c r="LC32" s="92"/>
      <c r="LD32" s="92"/>
      <c r="LE32" s="92"/>
      <c r="LF32" s="92"/>
      <c r="LG32" s="92"/>
      <c r="LH32" s="92"/>
      <c r="LI32" s="92"/>
      <c r="LJ32" s="92"/>
      <c r="LK32" s="92"/>
      <c r="LL32" s="92"/>
      <c r="LM32" s="92"/>
      <c r="LN32" s="92"/>
      <c r="LO32" s="92"/>
      <c r="LP32" s="92"/>
      <c r="LQ32" s="92"/>
      <c r="LR32" s="92"/>
      <c r="LS32" s="92"/>
      <c r="LT32" s="92"/>
      <c r="LU32" s="92"/>
      <c r="LV32" s="92"/>
      <c r="LW32" s="92"/>
      <c r="LX32" s="92"/>
      <c r="LY32" s="92"/>
      <c r="LZ32" s="92"/>
      <c r="MA32" s="92"/>
      <c r="MB32" s="92"/>
      <c r="MC32" s="92"/>
      <c r="MD32" s="92"/>
      <c r="ME32" s="92"/>
      <c r="MF32" s="92"/>
      <c r="MG32" s="92"/>
      <c r="MH32" s="92"/>
      <c r="MI32" s="92"/>
      <c r="MJ32" s="92"/>
      <c r="MK32" s="92"/>
      <c r="ML32" s="92"/>
      <c r="MM32" s="92"/>
      <c r="MN32" s="92"/>
      <c r="MO32" s="92"/>
      <c r="MP32" s="92"/>
      <c r="MQ32" s="92"/>
      <c r="MR32" s="92"/>
      <c r="MS32" s="92"/>
      <c r="MT32" s="92"/>
      <c r="MU32" s="92"/>
      <c r="MV32" s="92"/>
      <c r="MW32" s="92"/>
      <c r="MX32" s="92"/>
      <c r="MY32" s="92"/>
      <c r="MZ32" s="92"/>
      <c r="NA32" s="92"/>
      <c r="NB32" s="92"/>
      <c r="NC32" s="92"/>
      <c r="ND32" s="92"/>
      <c r="NE32" s="92"/>
      <c r="NF32" s="92"/>
      <c r="NG32" s="92"/>
      <c r="NH32" s="92"/>
      <c r="NI32" s="92"/>
      <c r="NJ32" s="92"/>
      <c r="NK32" s="92"/>
      <c r="NL32" s="92"/>
      <c r="NM32" s="92"/>
      <c r="NN32" s="92"/>
      <c r="NO32" s="92"/>
      <c r="NP32" s="92"/>
      <c r="NQ32" s="92"/>
      <c r="NR32" s="92"/>
      <c r="NS32" s="92"/>
      <c r="NT32" s="92"/>
      <c r="NU32" s="92"/>
      <c r="NV32" s="92"/>
      <c r="NW32" s="92"/>
      <c r="NX32" s="92"/>
      <c r="NY32" s="92"/>
      <c r="NZ32" s="92"/>
      <c r="OA32" s="92"/>
      <c r="OB32" s="92"/>
      <c r="OC32" s="92"/>
      <c r="OD32" s="92"/>
      <c r="OE32" s="92"/>
      <c r="OF32" s="92"/>
      <c r="OG32" s="92"/>
      <c r="OH32" s="92"/>
      <c r="OI32" s="92"/>
      <c r="OJ32" s="92"/>
      <c r="OK32" s="92"/>
      <c r="OL32" s="92"/>
      <c r="OM32" s="92"/>
      <c r="ON32" s="92"/>
      <c r="OO32" s="92"/>
      <c r="OP32" s="92"/>
      <c r="OQ32" s="92"/>
      <c r="OR32" s="92"/>
      <c r="OS32" s="92"/>
      <c r="OT32" s="92"/>
    </row>
    <row r="33" spans="1:410" ht="132.75" customHeight="1" x14ac:dyDescent="0.25">
      <c r="A33" s="114">
        <v>9</v>
      </c>
      <c r="B33" s="127" t="s">
        <v>558</v>
      </c>
      <c r="C33" s="84" t="s">
        <v>555</v>
      </c>
      <c r="D33" s="84" t="s">
        <v>915</v>
      </c>
      <c r="E33" s="102" t="s">
        <v>916</v>
      </c>
      <c r="F33" s="102" t="s">
        <v>917</v>
      </c>
      <c r="G33" s="102" t="s">
        <v>556</v>
      </c>
      <c r="H33" s="102" t="s">
        <v>918</v>
      </c>
      <c r="I33" s="102" t="s">
        <v>33</v>
      </c>
      <c r="J33" s="102" t="s">
        <v>36</v>
      </c>
      <c r="K33" s="102">
        <v>4</v>
      </c>
      <c r="L33" s="102" t="s">
        <v>47</v>
      </c>
      <c r="M33" s="102">
        <v>5</v>
      </c>
      <c r="N33" s="102" t="s">
        <v>51</v>
      </c>
      <c r="O33" s="84" t="s">
        <v>919</v>
      </c>
      <c r="P33" s="80" t="s">
        <v>53</v>
      </c>
      <c r="Q33" s="84" t="s">
        <v>208</v>
      </c>
      <c r="R33" s="80" t="s">
        <v>59</v>
      </c>
      <c r="S33" s="80">
        <f>VLOOKUP(R33,Hoja4!B$29:C$30,2,FALSE)</f>
        <v>15</v>
      </c>
      <c r="T33" s="80" t="s">
        <v>62</v>
      </c>
      <c r="U33" s="80">
        <f>VLOOKUP(T33,Hoja4!B$31:C$32,2,FALSE)</f>
        <v>15</v>
      </c>
      <c r="V33" s="84" t="s">
        <v>209</v>
      </c>
      <c r="W33" s="84" t="s">
        <v>65</v>
      </c>
      <c r="X33" s="80">
        <v>15</v>
      </c>
      <c r="Y33" s="84" t="s">
        <v>920</v>
      </c>
      <c r="Z33" s="84" t="s">
        <v>70</v>
      </c>
      <c r="AA33" s="80">
        <v>15</v>
      </c>
      <c r="AB33" s="84" t="s">
        <v>210</v>
      </c>
      <c r="AC33" s="80" t="s">
        <v>72</v>
      </c>
      <c r="AD33" s="80">
        <v>15</v>
      </c>
      <c r="AE33" s="84" t="s">
        <v>921</v>
      </c>
      <c r="AF33" s="84" t="s">
        <v>75</v>
      </c>
      <c r="AG33" s="80">
        <v>15</v>
      </c>
      <c r="AH33" s="84" t="s">
        <v>211</v>
      </c>
      <c r="AI33" s="84" t="s">
        <v>78</v>
      </c>
      <c r="AJ33" s="80">
        <v>10</v>
      </c>
      <c r="AK33" s="80">
        <v>100</v>
      </c>
      <c r="AL33" s="80" t="s">
        <v>83</v>
      </c>
      <c r="AM33" s="80">
        <f>VLOOKUP(AL33,Hoja4!H$36:I$38,2,FALSE)</f>
        <v>3</v>
      </c>
      <c r="AN33" s="80" t="s">
        <v>83</v>
      </c>
      <c r="AO33" s="80">
        <v>3</v>
      </c>
      <c r="AP33" s="80" t="str">
        <f>INDEX(Hoja4!K$36:M$38,AM33,AO33)</f>
        <v>Fuerte</v>
      </c>
      <c r="AQ33" s="80">
        <f>VLOOKUP(AP33,Hoja4!I$28:J$30,2,FALSE)</f>
        <v>100</v>
      </c>
      <c r="AR33" s="154">
        <v>98.333333333333329</v>
      </c>
      <c r="AS33" s="102" t="s">
        <v>45</v>
      </c>
      <c r="AT33" s="102" t="s">
        <v>116</v>
      </c>
      <c r="AU33" s="102" t="s">
        <v>116</v>
      </c>
      <c r="AV33" s="102">
        <v>2</v>
      </c>
      <c r="AW33" s="102">
        <v>1</v>
      </c>
      <c r="AX33" s="102">
        <v>2</v>
      </c>
      <c r="AY33" s="102">
        <v>4</v>
      </c>
      <c r="AZ33" s="102" t="str">
        <f>INDEX(Hoja4!J$19:N$23,AX33,AY33)</f>
        <v>Alto</v>
      </c>
      <c r="BA33" s="102" t="s">
        <v>122</v>
      </c>
      <c r="BB33" s="84" t="s">
        <v>922</v>
      </c>
      <c r="BC33" s="84" t="s">
        <v>211</v>
      </c>
      <c r="BD33" s="84" t="s">
        <v>212</v>
      </c>
      <c r="BE33" s="91">
        <v>43800</v>
      </c>
      <c r="BF33" s="84" t="s">
        <v>557</v>
      </c>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92"/>
      <c r="CV33" s="92"/>
      <c r="CW33" s="92"/>
      <c r="CX33" s="92"/>
      <c r="CY33" s="92"/>
      <c r="CZ33" s="92"/>
      <c r="DA33" s="92"/>
      <c r="DB33" s="92"/>
      <c r="DC33" s="92"/>
      <c r="DD33" s="92"/>
      <c r="DE33" s="92"/>
      <c r="DF33" s="92"/>
      <c r="DG33" s="92"/>
      <c r="DH33" s="92"/>
      <c r="DI33" s="92"/>
      <c r="DJ33" s="92"/>
      <c r="DK33" s="92"/>
      <c r="DL33" s="92"/>
      <c r="DM33" s="92"/>
      <c r="DN33" s="92"/>
      <c r="DO33" s="92"/>
      <c r="DP33" s="92"/>
      <c r="DQ33" s="92"/>
      <c r="DR33" s="92"/>
      <c r="DS33" s="92"/>
      <c r="DT33" s="92"/>
      <c r="DU33" s="92"/>
      <c r="DV33" s="92"/>
      <c r="DW33" s="92"/>
      <c r="DX33" s="92"/>
      <c r="DY33" s="92"/>
      <c r="DZ33" s="92"/>
      <c r="EA33" s="92"/>
      <c r="EB33" s="92"/>
      <c r="EC33" s="92"/>
      <c r="ED33" s="92"/>
      <c r="EE33" s="92"/>
      <c r="EF33" s="92"/>
      <c r="EG33" s="92"/>
      <c r="EH33" s="92"/>
      <c r="EI33" s="92"/>
      <c r="EJ33" s="92"/>
      <c r="EK33" s="92"/>
      <c r="EL33" s="92"/>
      <c r="EM33" s="92"/>
      <c r="EN33" s="92"/>
      <c r="EO33" s="92"/>
      <c r="EP33" s="92"/>
      <c r="EQ33" s="92"/>
      <c r="ER33" s="92"/>
      <c r="ES33" s="92"/>
      <c r="ET33" s="92"/>
      <c r="EU33" s="92"/>
      <c r="EV33" s="92"/>
      <c r="EW33" s="92"/>
      <c r="EX33" s="92"/>
      <c r="EY33" s="92"/>
      <c r="EZ33" s="92"/>
      <c r="FA33" s="92"/>
      <c r="FB33" s="92"/>
      <c r="FC33" s="92"/>
      <c r="FD33" s="92"/>
      <c r="FE33" s="92"/>
      <c r="FF33" s="92"/>
      <c r="FG33" s="92"/>
      <c r="FH33" s="92"/>
      <c r="FI33" s="92"/>
      <c r="FJ33" s="92"/>
      <c r="FK33" s="92"/>
      <c r="FL33" s="92"/>
      <c r="FM33" s="92"/>
      <c r="FN33" s="92"/>
      <c r="FO33" s="92"/>
      <c r="FP33" s="92"/>
      <c r="FQ33" s="92"/>
      <c r="FR33" s="92"/>
      <c r="FS33" s="92"/>
      <c r="FT33" s="92"/>
      <c r="FU33" s="92"/>
      <c r="FV33" s="92"/>
      <c r="FW33" s="92"/>
      <c r="FX33" s="92"/>
      <c r="FY33" s="92"/>
      <c r="FZ33" s="92"/>
      <c r="GA33" s="92"/>
      <c r="GB33" s="92"/>
      <c r="GC33" s="92"/>
      <c r="GD33" s="92"/>
      <c r="GE33" s="92"/>
      <c r="GF33" s="92"/>
      <c r="GG33" s="92"/>
      <c r="GH33" s="92"/>
      <c r="GI33" s="92"/>
      <c r="GJ33" s="92"/>
      <c r="GK33" s="92"/>
      <c r="GL33" s="92"/>
      <c r="GM33" s="92"/>
      <c r="GN33" s="92"/>
      <c r="GO33" s="92"/>
      <c r="GP33" s="92"/>
      <c r="GQ33" s="92"/>
      <c r="GR33" s="92"/>
      <c r="GS33" s="92"/>
      <c r="GT33" s="92"/>
      <c r="GU33" s="92"/>
      <c r="GV33" s="92"/>
      <c r="GW33" s="92"/>
      <c r="GX33" s="92"/>
      <c r="GY33" s="92"/>
      <c r="GZ33" s="92"/>
      <c r="HA33" s="92"/>
      <c r="HB33" s="92"/>
      <c r="HC33" s="92"/>
      <c r="HD33" s="92"/>
      <c r="HE33" s="92"/>
      <c r="HF33" s="92"/>
      <c r="HG33" s="92"/>
      <c r="HH33" s="92"/>
      <c r="HI33" s="92"/>
      <c r="HJ33" s="92"/>
      <c r="HK33" s="92"/>
      <c r="HL33" s="92"/>
      <c r="HM33" s="92"/>
      <c r="HN33" s="92"/>
      <c r="HO33" s="92"/>
      <c r="HP33" s="92"/>
      <c r="HQ33" s="92"/>
      <c r="HR33" s="92"/>
      <c r="HS33" s="92"/>
      <c r="HT33" s="92"/>
      <c r="HU33" s="92"/>
      <c r="HV33" s="92"/>
      <c r="HW33" s="92"/>
      <c r="HX33" s="92"/>
      <c r="HY33" s="92"/>
      <c r="HZ33" s="92"/>
      <c r="IA33" s="92"/>
      <c r="IB33" s="92"/>
      <c r="IC33" s="92"/>
      <c r="ID33" s="92"/>
      <c r="IE33" s="92"/>
      <c r="IF33" s="92"/>
      <c r="IG33" s="92"/>
      <c r="IH33" s="92"/>
      <c r="II33" s="92"/>
      <c r="IJ33" s="92"/>
      <c r="IK33" s="92"/>
      <c r="IL33" s="92"/>
      <c r="IM33" s="92"/>
      <c r="IN33" s="92"/>
      <c r="IO33" s="92"/>
      <c r="IP33" s="92"/>
      <c r="IQ33" s="92"/>
      <c r="IR33" s="92"/>
      <c r="IS33" s="92"/>
      <c r="IT33" s="92"/>
      <c r="IU33" s="92"/>
      <c r="IV33" s="92"/>
      <c r="IW33" s="92"/>
      <c r="IX33" s="92"/>
      <c r="IY33" s="92"/>
      <c r="IZ33" s="92"/>
      <c r="JA33" s="92"/>
      <c r="JB33" s="92"/>
      <c r="JC33" s="92"/>
      <c r="JD33" s="92"/>
      <c r="JE33" s="92"/>
      <c r="JF33" s="92"/>
      <c r="JG33" s="92"/>
      <c r="JH33" s="92"/>
      <c r="JI33" s="92"/>
      <c r="JJ33" s="92"/>
      <c r="JK33" s="92"/>
      <c r="JL33" s="92"/>
      <c r="JM33" s="92"/>
      <c r="JN33" s="92"/>
      <c r="JO33" s="92"/>
      <c r="JP33" s="92"/>
      <c r="JQ33" s="92"/>
      <c r="JR33" s="92"/>
      <c r="JS33" s="92"/>
      <c r="JT33" s="92"/>
      <c r="JU33" s="92"/>
      <c r="JV33" s="92"/>
      <c r="JW33" s="92"/>
      <c r="JX33" s="92"/>
      <c r="JY33" s="92"/>
      <c r="JZ33" s="92"/>
      <c r="KA33" s="92"/>
      <c r="KB33" s="92"/>
      <c r="KC33" s="92"/>
      <c r="KD33" s="92"/>
      <c r="KE33" s="92"/>
      <c r="KF33" s="92"/>
      <c r="KG33" s="92"/>
      <c r="KH33" s="92"/>
      <c r="KI33" s="92"/>
      <c r="KJ33" s="92"/>
      <c r="KK33" s="92"/>
      <c r="KL33" s="92"/>
      <c r="KM33" s="92"/>
      <c r="KN33" s="92"/>
      <c r="KO33" s="92"/>
      <c r="KP33" s="92"/>
      <c r="KQ33" s="92"/>
      <c r="KR33" s="92"/>
      <c r="KS33" s="92"/>
      <c r="KT33" s="92"/>
      <c r="KU33" s="92"/>
      <c r="KV33" s="92"/>
      <c r="KW33" s="92"/>
      <c r="KX33" s="92"/>
      <c r="KY33" s="92"/>
      <c r="KZ33" s="92"/>
      <c r="LA33" s="92"/>
      <c r="LB33" s="92"/>
      <c r="LC33" s="92"/>
      <c r="LD33" s="92"/>
      <c r="LE33" s="92"/>
      <c r="LF33" s="92"/>
      <c r="LG33" s="92"/>
      <c r="LH33" s="92"/>
      <c r="LI33" s="92"/>
      <c r="LJ33" s="92"/>
      <c r="LK33" s="92"/>
      <c r="LL33" s="92"/>
      <c r="LM33" s="92"/>
      <c r="LN33" s="92"/>
      <c r="LO33" s="92"/>
      <c r="LP33" s="92"/>
      <c r="LQ33" s="92"/>
      <c r="LR33" s="92"/>
      <c r="LS33" s="92"/>
      <c r="LT33" s="92"/>
      <c r="LU33" s="92"/>
      <c r="LV33" s="92"/>
      <c r="LW33" s="92"/>
      <c r="LX33" s="92"/>
      <c r="LY33" s="92"/>
      <c r="LZ33" s="92"/>
      <c r="MA33" s="92"/>
      <c r="MB33" s="92"/>
      <c r="MC33" s="92"/>
      <c r="MD33" s="92"/>
      <c r="ME33" s="92"/>
      <c r="MF33" s="92"/>
      <c r="MG33" s="92"/>
      <c r="MH33" s="92"/>
      <c r="MI33" s="92"/>
      <c r="MJ33" s="92"/>
      <c r="MK33" s="92"/>
      <c r="ML33" s="92"/>
      <c r="MM33" s="92"/>
      <c r="MN33" s="92"/>
      <c r="MO33" s="92"/>
      <c r="MP33" s="92"/>
      <c r="MQ33" s="92"/>
      <c r="MR33" s="92"/>
      <c r="MS33" s="92"/>
      <c r="MT33" s="92"/>
      <c r="MU33" s="92"/>
      <c r="MV33" s="92"/>
      <c r="MW33" s="92"/>
      <c r="MX33" s="92"/>
      <c r="MY33" s="92"/>
      <c r="MZ33" s="92"/>
      <c r="NA33" s="92"/>
      <c r="NB33" s="92"/>
      <c r="NC33" s="92"/>
      <c r="ND33" s="92"/>
      <c r="NE33" s="92"/>
      <c r="NF33" s="92"/>
      <c r="NG33" s="92"/>
      <c r="NH33" s="92"/>
      <c r="NI33" s="92"/>
      <c r="NJ33" s="92"/>
      <c r="NK33" s="92"/>
      <c r="NL33" s="92"/>
      <c r="NM33" s="92"/>
      <c r="NN33" s="92"/>
      <c r="NO33" s="92"/>
      <c r="NP33" s="92"/>
      <c r="NQ33" s="92"/>
      <c r="NR33" s="92"/>
      <c r="NS33" s="92"/>
      <c r="NT33" s="92"/>
      <c r="NU33" s="92"/>
      <c r="NV33" s="92"/>
      <c r="NW33" s="92"/>
      <c r="NX33" s="92"/>
      <c r="NY33" s="92"/>
      <c r="NZ33" s="92"/>
      <c r="OA33" s="92"/>
      <c r="OB33" s="92"/>
      <c r="OC33" s="92"/>
      <c r="OD33" s="92"/>
      <c r="OE33" s="92"/>
      <c r="OF33" s="92"/>
      <c r="OG33" s="92"/>
      <c r="OH33" s="92"/>
      <c r="OI33" s="92"/>
      <c r="OJ33" s="92"/>
      <c r="OK33" s="92"/>
      <c r="OL33" s="92"/>
      <c r="OM33" s="92"/>
      <c r="ON33" s="92"/>
      <c r="OO33" s="92"/>
      <c r="OP33" s="92"/>
      <c r="OQ33" s="92"/>
      <c r="OR33" s="92"/>
      <c r="OS33" s="92"/>
      <c r="OT33" s="92"/>
    </row>
    <row r="34" spans="1:410" ht="91.5" customHeight="1" x14ac:dyDescent="0.25">
      <c r="A34" s="115"/>
      <c r="B34" s="127"/>
      <c r="C34" s="84" t="s">
        <v>213</v>
      </c>
      <c r="D34" s="84" t="s">
        <v>923</v>
      </c>
      <c r="E34" s="103"/>
      <c r="F34" s="103"/>
      <c r="G34" s="103"/>
      <c r="H34" s="103"/>
      <c r="I34" s="103"/>
      <c r="J34" s="103"/>
      <c r="K34" s="103"/>
      <c r="L34" s="103"/>
      <c r="M34" s="103"/>
      <c r="N34" s="103"/>
      <c r="O34" s="84" t="s">
        <v>924</v>
      </c>
      <c r="P34" s="80" t="s">
        <v>52</v>
      </c>
      <c r="Q34" s="84" t="s">
        <v>214</v>
      </c>
      <c r="R34" s="80" t="s">
        <v>59</v>
      </c>
      <c r="S34" s="80">
        <f>VLOOKUP(R34,Hoja4!B$29:C$30,2,FALSE)</f>
        <v>15</v>
      </c>
      <c r="T34" s="80" t="s">
        <v>62</v>
      </c>
      <c r="U34" s="80">
        <f>VLOOKUP(T34,Hoja4!B$31:C$32,2,FALSE)</f>
        <v>15</v>
      </c>
      <c r="V34" s="84" t="s">
        <v>209</v>
      </c>
      <c r="W34" s="84" t="s">
        <v>65</v>
      </c>
      <c r="X34" s="80">
        <v>15</v>
      </c>
      <c r="Y34" s="84" t="s">
        <v>925</v>
      </c>
      <c r="Z34" s="84" t="s">
        <v>68</v>
      </c>
      <c r="AA34" s="80">
        <v>10</v>
      </c>
      <c r="AB34" s="84" t="s">
        <v>926</v>
      </c>
      <c r="AC34" s="80" t="s">
        <v>72</v>
      </c>
      <c r="AD34" s="80">
        <v>15</v>
      </c>
      <c r="AE34" s="84" t="s">
        <v>927</v>
      </c>
      <c r="AF34" s="84" t="s">
        <v>75</v>
      </c>
      <c r="AG34" s="80">
        <v>15</v>
      </c>
      <c r="AH34" s="84" t="s">
        <v>928</v>
      </c>
      <c r="AI34" s="84" t="s">
        <v>78</v>
      </c>
      <c r="AJ34" s="80">
        <v>10</v>
      </c>
      <c r="AK34" s="80">
        <v>95</v>
      </c>
      <c r="AL34" s="80" t="s">
        <v>45</v>
      </c>
      <c r="AM34" s="80">
        <f>VLOOKUP(AL34,Hoja4!H$36:I$38,2,FALSE)</f>
        <v>2</v>
      </c>
      <c r="AN34" s="80" t="s">
        <v>45</v>
      </c>
      <c r="AO34" s="80">
        <v>2</v>
      </c>
      <c r="AP34" s="80" t="str">
        <f>INDEX(Hoja4!K$36:M$38,AM34,AO34)</f>
        <v>Moderado</v>
      </c>
      <c r="AQ34" s="80">
        <f>VLOOKUP(AP34,Hoja4!I$28:J$30,2,FALSE)</f>
        <v>50</v>
      </c>
      <c r="AR34" s="155"/>
      <c r="AS34" s="103"/>
      <c r="AT34" s="103"/>
      <c r="AU34" s="103"/>
      <c r="AV34" s="103"/>
      <c r="AW34" s="103"/>
      <c r="AX34" s="103"/>
      <c r="AY34" s="103"/>
      <c r="AZ34" s="103"/>
      <c r="BA34" s="103"/>
      <c r="BB34" s="84" t="s">
        <v>930</v>
      </c>
      <c r="BC34" s="84" t="s">
        <v>929</v>
      </c>
      <c r="BD34" s="84" t="s">
        <v>212</v>
      </c>
      <c r="BE34" s="91">
        <v>43800</v>
      </c>
      <c r="BF34" s="84" t="s">
        <v>931</v>
      </c>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92"/>
      <c r="CV34" s="92"/>
      <c r="CW34" s="92"/>
      <c r="CX34" s="92"/>
      <c r="CY34" s="92"/>
      <c r="CZ34" s="92"/>
      <c r="DA34" s="92"/>
      <c r="DB34" s="92"/>
      <c r="DC34" s="92"/>
      <c r="DD34" s="92"/>
      <c r="DE34" s="92"/>
      <c r="DF34" s="92"/>
      <c r="DG34" s="92"/>
      <c r="DH34" s="92"/>
      <c r="DI34" s="92"/>
      <c r="DJ34" s="92"/>
      <c r="DK34" s="92"/>
      <c r="DL34" s="92"/>
      <c r="DM34" s="92"/>
      <c r="DN34" s="92"/>
      <c r="DO34" s="92"/>
      <c r="DP34" s="92"/>
      <c r="DQ34" s="92"/>
      <c r="DR34" s="92"/>
      <c r="DS34" s="92"/>
      <c r="DT34" s="92"/>
      <c r="DU34" s="92"/>
      <c r="DV34" s="92"/>
      <c r="DW34" s="92"/>
      <c r="DX34" s="92"/>
      <c r="DY34" s="92"/>
      <c r="DZ34" s="92"/>
      <c r="EA34" s="92"/>
      <c r="EB34" s="92"/>
      <c r="EC34" s="92"/>
      <c r="ED34" s="92"/>
      <c r="EE34" s="92"/>
      <c r="EF34" s="92"/>
      <c r="EG34" s="92"/>
      <c r="EH34" s="92"/>
      <c r="EI34" s="92"/>
      <c r="EJ34" s="92"/>
      <c r="EK34" s="92"/>
      <c r="EL34" s="92"/>
      <c r="EM34" s="92"/>
      <c r="EN34" s="92"/>
      <c r="EO34" s="92"/>
      <c r="EP34" s="92"/>
      <c r="EQ34" s="92"/>
      <c r="ER34" s="92"/>
      <c r="ES34" s="92"/>
      <c r="ET34" s="92"/>
      <c r="EU34" s="92"/>
      <c r="EV34" s="92"/>
      <c r="EW34" s="92"/>
      <c r="EX34" s="92"/>
      <c r="EY34" s="92"/>
      <c r="EZ34" s="92"/>
      <c r="FA34" s="92"/>
      <c r="FB34" s="92"/>
      <c r="FC34" s="92"/>
      <c r="FD34" s="92"/>
      <c r="FE34" s="92"/>
      <c r="FF34" s="92"/>
      <c r="FG34" s="92"/>
      <c r="FH34" s="92"/>
      <c r="FI34" s="92"/>
      <c r="FJ34" s="92"/>
      <c r="FK34" s="92"/>
      <c r="FL34" s="92"/>
      <c r="FM34" s="92"/>
      <c r="FN34" s="92"/>
      <c r="FO34" s="92"/>
      <c r="FP34" s="92"/>
      <c r="FQ34" s="92"/>
      <c r="FR34" s="92"/>
      <c r="FS34" s="92"/>
      <c r="FT34" s="92"/>
      <c r="FU34" s="92"/>
      <c r="FV34" s="92"/>
      <c r="FW34" s="92"/>
      <c r="FX34" s="92"/>
      <c r="FY34" s="92"/>
      <c r="FZ34" s="92"/>
      <c r="GA34" s="92"/>
      <c r="GB34" s="92"/>
      <c r="GC34" s="92"/>
      <c r="GD34" s="92"/>
      <c r="GE34" s="92"/>
      <c r="GF34" s="92"/>
      <c r="GG34" s="92"/>
      <c r="GH34" s="92"/>
      <c r="GI34" s="92"/>
      <c r="GJ34" s="92"/>
      <c r="GK34" s="92"/>
      <c r="GL34" s="92"/>
      <c r="GM34" s="92"/>
      <c r="GN34" s="92"/>
      <c r="GO34" s="92"/>
      <c r="GP34" s="92"/>
      <c r="GQ34" s="92"/>
      <c r="GR34" s="92"/>
      <c r="GS34" s="92"/>
      <c r="GT34" s="92"/>
      <c r="GU34" s="92"/>
      <c r="GV34" s="92"/>
      <c r="GW34" s="92"/>
      <c r="GX34" s="92"/>
      <c r="GY34" s="92"/>
      <c r="GZ34" s="92"/>
      <c r="HA34" s="92"/>
      <c r="HB34" s="92"/>
      <c r="HC34" s="92"/>
      <c r="HD34" s="92"/>
      <c r="HE34" s="92"/>
      <c r="HF34" s="92"/>
      <c r="HG34" s="92"/>
      <c r="HH34" s="92"/>
      <c r="HI34" s="92"/>
      <c r="HJ34" s="92"/>
      <c r="HK34" s="92"/>
      <c r="HL34" s="92"/>
      <c r="HM34" s="92"/>
      <c r="HN34" s="92"/>
      <c r="HO34" s="92"/>
      <c r="HP34" s="92"/>
      <c r="HQ34" s="92"/>
      <c r="HR34" s="92"/>
      <c r="HS34" s="92"/>
      <c r="HT34" s="92"/>
      <c r="HU34" s="92"/>
      <c r="HV34" s="92"/>
      <c r="HW34" s="92"/>
      <c r="HX34" s="92"/>
      <c r="HY34" s="92"/>
      <c r="HZ34" s="92"/>
      <c r="IA34" s="92"/>
      <c r="IB34" s="92"/>
      <c r="IC34" s="92"/>
      <c r="ID34" s="92"/>
      <c r="IE34" s="92"/>
      <c r="IF34" s="92"/>
      <c r="IG34" s="92"/>
      <c r="IH34" s="92"/>
      <c r="II34" s="92"/>
      <c r="IJ34" s="92"/>
      <c r="IK34" s="92"/>
      <c r="IL34" s="92"/>
      <c r="IM34" s="92"/>
      <c r="IN34" s="92"/>
      <c r="IO34" s="92"/>
      <c r="IP34" s="92"/>
      <c r="IQ34" s="92"/>
      <c r="IR34" s="92"/>
      <c r="IS34" s="92"/>
      <c r="IT34" s="92"/>
      <c r="IU34" s="92"/>
      <c r="IV34" s="92"/>
      <c r="IW34" s="92"/>
      <c r="IX34" s="92"/>
      <c r="IY34" s="92"/>
      <c r="IZ34" s="92"/>
      <c r="JA34" s="92"/>
      <c r="JB34" s="92"/>
      <c r="JC34" s="92"/>
      <c r="JD34" s="92"/>
      <c r="JE34" s="92"/>
      <c r="JF34" s="92"/>
      <c r="JG34" s="92"/>
      <c r="JH34" s="92"/>
      <c r="JI34" s="92"/>
      <c r="JJ34" s="92"/>
      <c r="JK34" s="92"/>
      <c r="JL34" s="92"/>
      <c r="JM34" s="92"/>
      <c r="JN34" s="92"/>
      <c r="JO34" s="92"/>
      <c r="JP34" s="92"/>
      <c r="JQ34" s="92"/>
      <c r="JR34" s="92"/>
      <c r="JS34" s="92"/>
      <c r="JT34" s="92"/>
      <c r="JU34" s="92"/>
      <c r="JV34" s="92"/>
      <c r="JW34" s="92"/>
      <c r="JX34" s="92"/>
      <c r="JY34" s="92"/>
      <c r="JZ34" s="92"/>
      <c r="KA34" s="92"/>
      <c r="KB34" s="92"/>
      <c r="KC34" s="92"/>
      <c r="KD34" s="92"/>
      <c r="KE34" s="92"/>
      <c r="KF34" s="92"/>
      <c r="KG34" s="92"/>
      <c r="KH34" s="92"/>
      <c r="KI34" s="92"/>
      <c r="KJ34" s="92"/>
      <c r="KK34" s="92"/>
      <c r="KL34" s="92"/>
      <c r="KM34" s="92"/>
      <c r="KN34" s="92"/>
      <c r="KO34" s="92"/>
      <c r="KP34" s="92"/>
      <c r="KQ34" s="92"/>
      <c r="KR34" s="92"/>
      <c r="KS34" s="92"/>
      <c r="KT34" s="92"/>
      <c r="KU34" s="92"/>
      <c r="KV34" s="92"/>
      <c r="KW34" s="92"/>
      <c r="KX34" s="92"/>
      <c r="KY34" s="92"/>
      <c r="KZ34" s="92"/>
      <c r="LA34" s="92"/>
      <c r="LB34" s="92"/>
      <c r="LC34" s="92"/>
      <c r="LD34" s="92"/>
      <c r="LE34" s="92"/>
      <c r="LF34" s="92"/>
      <c r="LG34" s="92"/>
      <c r="LH34" s="92"/>
      <c r="LI34" s="92"/>
      <c r="LJ34" s="92"/>
      <c r="LK34" s="92"/>
      <c r="LL34" s="92"/>
      <c r="LM34" s="92"/>
      <c r="LN34" s="92"/>
      <c r="LO34" s="92"/>
      <c r="LP34" s="92"/>
      <c r="LQ34" s="92"/>
      <c r="LR34" s="92"/>
      <c r="LS34" s="92"/>
      <c r="LT34" s="92"/>
      <c r="LU34" s="92"/>
      <c r="LV34" s="92"/>
      <c r="LW34" s="92"/>
      <c r="LX34" s="92"/>
      <c r="LY34" s="92"/>
      <c r="LZ34" s="92"/>
      <c r="MA34" s="92"/>
      <c r="MB34" s="92"/>
      <c r="MC34" s="92"/>
      <c r="MD34" s="92"/>
      <c r="ME34" s="92"/>
      <c r="MF34" s="92"/>
      <c r="MG34" s="92"/>
      <c r="MH34" s="92"/>
      <c r="MI34" s="92"/>
      <c r="MJ34" s="92"/>
      <c r="MK34" s="92"/>
      <c r="ML34" s="92"/>
      <c r="MM34" s="92"/>
      <c r="MN34" s="92"/>
      <c r="MO34" s="92"/>
      <c r="MP34" s="92"/>
      <c r="MQ34" s="92"/>
      <c r="MR34" s="92"/>
      <c r="MS34" s="92"/>
      <c r="MT34" s="92"/>
      <c r="MU34" s="92"/>
      <c r="MV34" s="92"/>
      <c r="MW34" s="92"/>
      <c r="MX34" s="92"/>
      <c r="MY34" s="92"/>
      <c r="MZ34" s="92"/>
      <c r="NA34" s="92"/>
      <c r="NB34" s="92"/>
      <c r="NC34" s="92"/>
      <c r="ND34" s="92"/>
      <c r="NE34" s="92"/>
      <c r="NF34" s="92"/>
      <c r="NG34" s="92"/>
      <c r="NH34" s="92"/>
      <c r="NI34" s="92"/>
      <c r="NJ34" s="92"/>
      <c r="NK34" s="92"/>
      <c r="NL34" s="92"/>
      <c r="NM34" s="92"/>
      <c r="NN34" s="92"/>
      <c r="NO34" s="92"/>
      <c r="NP34" s="92"/>
      <c r="NQ34" s="92"/>
      <c r="NR34" s="92"/>
      <c r="NS34" s="92"/>
      <c r="NT34" s="92"/>
      <c r="NU34" s="92"/>
      <c r="NV34" s="92"/>
      <c r="NW34" s="92"/>
      <c r="NX34" s="92"/>
      <c r="NY34" s="92"/>
      <c r="NZ34" s="92"/>
      <c r="OA34" s="92"/>
      <c r="OB34" s="92"/>
      <c r="OC34" s="92"/>
      <c r="OD34" s="92"/>
      <c r="OE34" s="92"/>
      <c r="OF34" s="92"/>
      <c r="OG34" s="92"/>
      <c r="OH34" s="92"/>
      <c r="OI34" s="92"/>
      <c r="OJ34" s="92"/>
      <c r="OK34" s="92"/>
      <c r="OL34" s="92"/>
      <c r="OM34" s="92"/>
      <c r="ON34" s="92"/>
      <c r="OO34" s="92"/>
      <c r="OP34" s="92"/>
      <c r="OQ34" s="92"/>
      <c r="OR34" s="92"/>
      <c r="OS34" s="92"/>
      <c r="OT34" s="92"/>
    </row>
    <row r="35" spans="1:410" ht="91.5" customHeight="1" x14ac:dyDescent="0.25">
      <c r="A35" s="116"/>
      <c r="B35" s="127"/>
      <c r="C35" s="84" t="s">
        <v>215</v>
      </c>
      <c r="D35" s="84" t="s">
        <v>932</v>
      </c>
      <c r="E35" s="104"/>
      <c r="F35" s="104"/>
      <c r="G35" s="104"/>
      <c r="H35" s="104"/>
      <c r="I35" s="104"/>
      <c r="J35" s="104"/>
      <c r="K35" s="104"/>
      <c r="L35" s="104"/>
      <c r="M35" s="104"/>
      <c r="N35" s="104"/>
      <c r="O35" s="84" t="s">
        <v>933</v>
      </c>
      <c r="P35" s="80" t="s">
        <v>52</v>
      </c>
      <c r="Q35" s="84" t="s">
        <v>214</v>
      </c>
      <c r="R35" s="80" t="s">
        <v>59</v>
      </c>
      <c r="S35" s="80">
        <f>VLOOKUP(R35,Hoja4!B$29:C$30,2,FALSE)</f>
        <v>15</v>
      </c>
      <c r="T35" s="80" t="s">
        <v>62</v>
      </c>
      <c r="U35" s="80">
        <f>VLOOKUP(T35,Hoja4!B$31:C$32,2,FALSE)</f>
        <v>15</v>
      </c>
      <c r="V35" s="84" t="s">
        <v>209</v>
      </c>
      <c r="W35" s="84" t="s">
        <v>65</v>
      </c>
      <c r="X35" s="80">
        <v>15</v>
      </c>
      <c r="Y35" s="84" t="s">
        <v>216</v>
      </c>
      <c r="Z35" s="84" t="s">
        <v>70</v>
      </c>
      <c r="AA35" s="80">
        <v>15</v>
      </c>
      <c r="AB35" s="84" t="s">
        <v>217</v>
      </c>
      <c r="AC35" s="80" t="s">
        <v>72</v>
      </c>
      <c r="AD35" s="80">
        <v>15</v>
      </c>
      <c r="AE35" s="84" t="s">
        <v>934</v>
      </c>
      <c r="AF35" s="84" t="s">
        <v>75</v>
      </c>
      <c r="AG35" s="80">
        <v>15</v>
      </c>
      <c r="AH35" s="84" t="s">
        <v>935</v>
      </c>
      <c r="AI35" s="84" t="s">
        <v>78</v>
      </c>
      <c r="AJ35" s="80">
        <v>10</v>
      </c>
      <c r="AK35" s="80">
        <v>100</v>
      </c>
      <c r="AL35" s="80" t="s">
        <v>83</v>
      </c>
      <c r="AM35" s="80">
        <f>VLOOKUP(AL35,Hoja4!H$36:I$38,2,FALSE)</f>
        <v>3</v>
      </c>
      <c r="AN35" s="80" t="s">
        <v>83</v>
      </c>
      <c r="AO35" s="80">
        <v>3</v>
      </c>
      <c r="AP35" s="80" t="str">
        <f>INDEX(Hoja4!K$36:M$38,AM35,AO35)</f>
        <v>Fuerte</v>
      </c>
      <c r="AQ35" s="80">
        <f>VLOOKUP(AP35,Hoja4!I$28:J$30,2,FALSE)</f>
        <v>100</v>
      </c>
      <c r="AR35" s="156"/>
      <c r="AS35" s="104"/>
      <c r="AT35" s="104"/>
      <c r="AU35" s="104"/>
      <c r="AV35" s="104"/>
      <c r="AW35" s="104"/>
      <c r="AX35" s="104"/>
      <c r="AY35" s="104"/>
      <c r="AZ35" s="104"/>
      <c r="BA35" s="104"/>
      <c r="BB35" s="84" t="s">
        <v>218</v>
      </c>
      <c r="BC35" s="84" t="s">
        <v>935</v>
      </c>
      <c r="BD35" s="84" t="s">
        <v>212</v>
      </c>
      <c r="BE35" s="91">
        <v>43800</v>
      </c>
      <c r="BF35" s="84" t="s">
        <v>936</v>
      </c>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92"/>
      <c r="CV35" s="92"/>
      <c r="CW35" s="92"/>
      <c r="CX35" s="92"/>
      <c r="CY35" s="92"/>
      <c r="CZ35" s="92"/>
      <c r="DA35" s="92"/>
      <c r="DB35" s="92"/>
      <c r="DC35" s="92"/>
      <c r="DD35" s="92"/>
      <c r="DE35" s="92"/>
      <c r="DF35" s="92"/>
      <c r="DG35" s="92"/>
      <c r="DH35" s="92"/>
      <c r="DI35" s="92"/>
      <c r="DJ35" s="92"/>
      <c r="DK35" s="92"/>
      <c r="DL35" s="92"/>
      <c r="DM35" s="92"/>
      <c r="DN35" s="92"/>
      <c r="DO35" s="92"/>
      <c r="DP35" s="92"/>
      <c r="DQ35" s="92"/>
      <c r="DR35" s="92"/>
      <c r="DS35" s="92"/>
      <c r="DT35" s="92"/>
      <c r="DU35" s="92"/>
      <c r="DV35" s="92"/>
      <c r="DW35" s="92"/>
      <c r="DX35" s="92"/>
      <c r="DY35" s="92"/>
      <c r="DZ35" s="92"/>
      <c r="EA35" s="92"/>
      <c r="EB35" s="92"/>
      <c r="EC35" s="92"/>
      <c r="ED35" s="92"/>
      <c r="EE35" s="92"/>
      <c r="EF35" s="92"/>
      <c r="EG35" s="92"/>
      <c r="EH35" s="92"/>
      <c r="EI35" s="92"/>
      <c r="EJ35" s="92"/>
      <c r="EK35" s="92"/>
      <c r="EL35" s="92"/>
      <c r="EM35" s="92"/>
      <c r="EN35" s="92"/>
      <c r="EO35" s="92"/>
      <c r="EP35" s="92"/>
      <c r="EQ35" s="92"/>
      <c r="ER35" s="92"/>
      <c r="ES35" s="92"/>
      <c r="ET35" s="92"/>
      <c r="EU35" s="92"/>
      <c r="EV35" s="92"/>
      <c r="EW35" s="92"/>
      <c r="EX35" s="92"/>
      <c r="EY35" s="92"/>
      <c r="EZ35" s="92"/>
      <c r="FA35" s="92"/>
      <c r="FB35" s="92"/>
      <c r="FC35" s="92"/>
      <c r="FD35" s="92"/>
      <c r="FE35" s="92"/>
      <c r="FF35" s="92"/>
      <c r="FG35" s="92"/>
      <c r="FH35" s="92"/>
      <c r="FI35" s="92"/>
      <c r="FJ35" s="92"/>
      <c r="FK35" s="92"/>
      <c r="FL35" s="92"/>
      <c r="FM35" s="92"/>
      <c r="FN35" s="92"/>
      <c r="FO35" s="92"/>
      <c r="FP35" s="92"/>
      <c r="FQ35" s="92"/>
      <c r="FR35" s="92"/>
      <c r="FS35" s="92"/>
      <c r="FT35" s="92"/>
      <c r="FU35" s="92"/>
      <c r="FV35" s="92"/>
      <c r="FW35" s="92"/>
      <c r="FX35" s="92"/>
      <c r="FY35" s="92"/>
      <c r="FZ35" s="92"/>
      <c r="GA35" s="92"/>
      <c r="GB35" s="92"/>
      <c r="GC35" s="92"/>
      <c r="GD35" s="92"/>
      <c r="GE35" s="92"/>
      <c r="GF35" s="92"/>
      <c r="GG35" s="92"/>
      <c r="GH35" s="92"/>
      <c r="GI35" s="92"/>
      <c r="GJ35" s="92"/>
      <c r="GK35" s="92"/>
      <c r="GL35" s="92"/>
      <c r="GM35" s="92"/>
      <c r="GN35" s="92"/>
      <c r="GO35" s="92"/>
      <c r="GP35" s="92"/>
      <c r="GQ35" s="92"/>
      <c r="GR35" s="92"/>
      <c r="GS35" s="92"/>
      <c r="GT35" s="92"/>
      <c r="GU35" s="92"/>
      <c r="GV35" s="92"/>
      <c r="GW35" s="92"/>
      <c r="GX35" s="92"/>
      <c r="GY35" s="92"/>
      <c r="GZ35" s="92"/>
      <c r="HA35" s="92"/>
      <c r="HB35" s="92"/>
      <c r="HC35" s="92"/>
      <c r="HD35" s="92"/>
      <c r="HE35" s="92"/>
      <c r="HF35" s="92"/>
      <c r="HG35" s="92"/>
      <c r="HH35" s="92"/>
      <c r="HI35" s="92"/>
      <c r="HJ35" s="92"/>
      <c r="HK35" s="92"/>
      <c r="HL35" s="92"/>
      <c r="HM35" s="92"/>
      <c r="HN35" s="92"/>
      <c r="HO35" s="92"/>
      <c r="HP35" s="92"/>
      <c r="HQ35" s="92"/>
      <c r="HR35" s="92"/>
      <c r="HS35" s="92"/>
      <c r="HT35" s="92"/>
      <c r="HU35" s="92"/>
      <c r="HV35" s="92"/>
      <c r="HW35" s="92"/>
      <c r="HX35" s="92"/>
      <c r="HY35" s="92"/>
      <c r="HZ35" s="92"/>
      <c r="IA35" s="92"/>
      <c r="IB35" s="92"/>
      <c r="IC35" s="92"/>
      <c r="ID35" s="92"/>
      <c r="IE35" s="92"/>
      <c r="IF35" s="92"/>
      <c r="IG35" s="92"/>
      <c r="IH35" s="92"/>
      <c r="II35" s="92"/>
      <c r="IJ35" s="92"/>
      <c r="IK35" s="92"/>
      <c r="IL35" s="92"/>
      <c r="IM35" s="92"/>
      <c r="IN35" s="92"/>
      <c r="IO35" s="92"/>
      <c r="IP35" s="92"/>
      <c r="IQ35" s="92"/>
      <c r="IR35" s="92"/>
      <c r="IS35" s="92"/>
      <c r="IT35" s="92"/>
      <c r="IU35" s="92"/>
      <c r="IV35" s="92"/>
      <c r="IW35" s="92"/>
      <c r="IX35" s="92"/>
      <c r="IY35" s="92"/>
      <c r="IZ35" s="92"/>
      <c r="JA35" s="92"/>
      <c r="JB35" s="92"/>
      <c r="JC35" s="92"/>
      <c r="JD35" s="92"/>
      <c r="JE35" s="92"/>
      <c r="JF35" s="92"/>
      <c r="JG35" s="92"/>
      <c r="JH35" s="92"/>
      <c r="JI35" s="92"/>
      <c r="JJ35" s="92"/>
      <c r="JK35" s="92"/>
      <c r="JL35" s="92"/>
      <c r="JM35" s="92"/>
      <c r="JN35" s="92"/>
      <c r="JO35" s="92"/>
      <c r="JP35" s="92"/>
      <c r="JQ35" s="92"/>
      <c r="JR35" s="92"/>
      <c r="JS35" s="92"/>
      <c r="JT35" s="92"/>
      <c r="JU35" s="92"/>
      <c r="JV35" s="92"/>
      <c r="JW35" s="92"/>
      <c r="JX35" s="92"/>
      <c r="JY35" s="92"/>
      <c r="JZ35" s="92"/>
      <c r="KA35" s="92"/>
      <c r="KB35" s="92"/>
      <c r="KC35" s="92"/>
      <c r="KD35" s="92"/>
      <c r="KE35" s="92"/>
      <c r="KF35" s="92"/>
      <c r="KG35" s="92"/>
      <c r="KH35" s="92"/>
      <c r="KI35" s="92"/>
      <c r="KJ35" s="92"/>
      <c r="KK35" s="92"/>
      <c r="KL35" s="92"/>
      <c r="KM35" s="92"/>
      <c r="KN35" s="92"/>
      <c r="KO35" s="92"/>
      <c r="KP35" s="92"/>
      <c r="KQ35" s="92"/>
      <c r="KR35" s="92"/>
      <c r="KS35" s="92"/>
      <c r="KT35" s="92"/>
      <c r="KU35" s="92"/>
      <c r="KV35" s="92"/>
      <c r="KW35" s="92"/>
      <c r="KX35" s="92"/>
      <c r="KY35" s="92"/>
      <c r="KZ35" s="92"/>
      <c r="LA35" s="92"/>
      <c r="LB35" s="92"/>
      <c r="LC35" s="92"/>
      <c r="LD35" s="92"/>
      <c r="LE35" s="92"/>
      <c r="LF35" s="92"/>
      <c r="LG35" s="92"/>
      <c r="LH35" s="92"/>
      <c r="LI35" s="92"/>
      <c r="LJ35" s="92"/>
      <c r="LK35" s="92"/>
      <c r="LL35" s="92"/>
      <c r="LM35" s="92"/>
      <c r="LN35" s="92"/>
      <c r="LO35" s="92"/>
      <c r="LP35" s="92"/>
      <c r="LQ35" s="92"/>
      <c r="LR35" s="92"/>
      <c r="LS35" s="92"/>
      <c r="LT35" s="92"/>
      <c r="LU35" s="92"/>
      <c r="LV35" s="92"/>
      <c r="LW35" s="92"/>
      <c r="LX35" s="92"/>
      <c r="LY35" s="92"/>
      <c r="LZ35" s="92"/>
      <c r="MA35" s="92"/>
      <c r="MB35" s="92"/>
      <c r="MC35" s="92"/>
      <c r="MD35" s="92"/>
      <c r="ME35" s="92"/>
      <c r="MF35" s="92"/>
      <c r="MG35" s="92"/>
      <c r="MH35" s="92"/>
      <c r="MI35" s="92"/>
      <c r="MJ35" s="92"/>
      <c r="MK35" s="92"/>
      <c r="ML35" s="92"/>
      <c r="MM35" s="92"/>
      <c r="MN35" s="92"/>
      <c r="MO35" s="92"/>
      <c r="MP35" s="92"/>
      <c r="MQ35" s="92"/>
      <c r="MR35" s="92"/>
      <c r="MS35" s="92"/>
      <c r="MT35" s="92"/>
      <c r="MU35" s="92"/>
      <c r="MV35" s="92"/>
      <c r="MW35" s="92"/>
      <c r="MX35" s="92"/>
      <c r="MY35" s="92"/>
      <c r="MZ35" s="92"/>
      <c r="NA35" s="92"/>
      <c r="NB35" s="92"/>
      <c r="NC35" s="92"/>
      <c r="ND35" s="92"/>
      <c r="NE35" s="92"/>
      <c r="NF35" s="92"/>
      <c r="NG35" s="92"/>
      <c r="NH35" s="92"/>
      <c r="NI35" s="92"/>
      <c r="NJ35" s="92"/>
      <c r="NK35" s="92"/>
      <c r="NL35" s="92"/>
      <c r="NM35" s="92"/>
      <c r="NN35" s="92"/>
      <c r="NO35" s="92"/>
      <c r="NP35" s="92"/>
      <c r="NQ35" s="92"/>
      <c r="NR35" s="92"/>
      <c r="NS35" s="92"/>
      <c r="NT35" s="92"/>
      <c r="NU35" s="92"/>
      <c r="NV35" s="92"/>
      <c r="NW35" s="92"/>
      <c r="NX35" s="92"/>
      <c r="NY35" s="92"/>
      <c r="NZ35" s="92"/>
      <c r="OA35" s="92"/>
      <c r="OB35" s="92"/>
      <c r="OC35" s="92"/>
      <c r="OD35" s="92"/>
      <c r="OE35" s="92"/>
      <c r="OF35" s="92"/>
      <c r="OG35" s="92"/>
      <c r="OH35" s="92"/>
      <c r="OI35" s="92"/>
      <c r="OJ35" s="92"/>
      <c r="OK35" s="92"/>
      <c r="OL35" s="92"/>
      <c r="OM35" s="92"/>
      <c r="ON35" s="92"/>
      <c r="OO35" s="92"/>
      <c r="OP35" s="92"/>
      <c r="OQ35" s="92"/>
      <c r="OR35" s="92"/>
      <c r="OS35" s="92"/>
      <c r="OT35" s="92"/>
    </row>
    <row r="36" spans="1:410" s="64" customFormat="1" ht="137.25" customHeight="1" x14ac:dyDescent="0.25">
      <c r="A36" s="160">
        <v>10</v>
      </c>
      <c r="B36" s="127" t="s">
        <v>937</v>
      </c>
      <c r="C36" s="84" t="s">
        <v>469</v>
      </c>
      <c r="D36" s="84" t="s">
        <v>470</v>
      </c>
      <c r="E36" s="102" t="s">
        <v>471</v>
      </c>
      <c r="F36" s="102" t="s">
        <v>472</v>
      </c>
      <c r="G36" s="102" t="s">
        <v>473</v>
      </c>
      <c r="H36" s="102" t="s">
        <v>474</v>
      </c>
      <c r="I36" s="102" t="s">
        <v>33</v>
      </c>
      <c r="J36" s="102" t="s">
        <v>36</v>
      </c>
      <c r="K36" s="102">
        <f>VLOOKUP(J36,[8]Hoja4!C$2:D$6,2,FALSE)</f>
        <v>4</v>
      </c>
      <c r="L36" s="102" t="s">
        <v>47</v>
      </c>
      <c r="M36" s="102">
        <f>VLOOKUP(L36,[8]Hoja4!F$2:G$6,2,FALSE)</f>
        <v>5</v>
      </c>
      <c r="N36" s="102" t="str">
        <f>INDEX([8]Hoja4!J$19:N$23,K36,M36)</f>
        <v>Extremo</v>
      </c>
      <c r="O36" s="84" t="s">
        <v>475</v>
      </c>
      <c r="P36" s="80" t="s">
        <v>52</v>
      </c>
      <c r="Q36" s="84" t="s">
        <v>476</v>
      </c>
      <c r="R36" s="80" t="s">
        <v>59</v>
      </c>
      <c r="S36" s="80">
        <f>VLOOKUP(R36,Hoja4!B$29:C$30,2,FALSE)</f>
        <v>15</v>
      </c>
      <c r="T36" s="80" t="s">
        <v>62</v>
      </c>
      <c r="U36" s="80">
        <f>VLOOKUP(T36,Hoja4!B$31:C$32,2,FALSE)</f>
        <v>15</v>
      </c>
      <c r="V36" s="84" t="s">
        <v>477</v>
      </c>
      <c r="W36" s="84" t="s">
        <v>65</v>
      </c>
      <c r="X36" s="80">
        <f>VLOOKUP(W36,[8]Hoja4!B$33:C$34,2,FALSE)</f>
        <v>15</v>
      </c>
      <c r="Y36" s="84" t="s">
        <v>478</v>
      </c>
      <c r="Z36" s="84" t="s">
        <v>70</v>
      </c>
      <c r="AA36" s="80">
        <f>VLOOKUP(Z36,[8]Hoja4!B$35:C$37,2,FALSE)</f>
        <v>15</v>
      </c>
      <c r="AB36" s="84" t="s">
        <v>479</v>
      </c>
      <c r="AC36" s="80" t="s">
        <v>73</v>
      </c>
      <c r="AD36" s="80">
        <f>VLOOKUP(AC36,[8]Hoja4!B$38:C$39,2,FALSE)</f>
        <v>0</v>
      </c>
      <c r="AE36" s="84" t="s">
        <v>360</v>
      </c>
      <c r="AF36" s="84" t="s">
        <v>76</v>
      </c>
      <c r="AG36" s="80">
        <f>VLOOKUP(AF36,[8]Hoja4!B$40:C$41,2,FALSE)</f>
        <v>0</v>
      </c>
      <c r="AH36" s="84" t="s">
        <v>480</v>
      </c>
      <c r="AI36" s="84" t="s">
        <v>78</v>
      </c>
      <c r="AJ36" s="80">
        <f>VLOOKUP(AI36,[8]Hoja4!B$42:C$44,2,FALSE)</f>
        <v>10</v>
      </c>
      <c r="AK36" s="80">
        <f>+AJ36+AG36+AD36+AA36+X36+U36+S36</f>
        <v>70</v>
      </c>
      <c r="AL36" s="80" t="str">
        <f>IF(AK36&lt;86,"Débil",IF(AK36&lt;96,"Moderado",IF(AK36&gt;95,"Fuerte")))</f>
        <v>Débil</v>
      </c>
      <c r="AM36" s="80">
        <f>VLOOKUP(AL36,[8]Hoja4!H$36:I$38,2,FALSE)</f>
        <v>1</v>
      </c>
      <c r="AN36" s="80" t="s">
        <v>83</v>
      </c>
      <c r="AO36" s="80">
        <f>VLOOKUP(AN36,[8]Hoja4!H$36:I$38,2,FALSE)</f>
        <v>3</v>
      </c>
      <c r="AP36" s="80" t="str">
        <f>INDEX(Hoja4!K$36:M$38,AM36,AO36)</f>
        <v>Débil</v>
      </c>
      <c r="AQ36" s="80">
        <f>VLOOKUP(AP36,Hoja4!I$28:J$30,2,FALSE)</f>
        <v>0</v>
      </c>
      <c r="AR36" s="102">
        <f>AVERAGE(AQ36:AQ37)</f>
        <v>0</v>
      </c>
      <c r="AS36" s="102" t="str">
        <f>IF(AR36&lt;50,"Débil",IF(AR36&lt;99,"Moderado",IF(AR36=100,"Fuerte")))</f>
        <v>Débil</v>
      </c>
      <c r="AT36" s="102" t="s">
        <v>117</v>
      </c>
      <c r="AU36" s="102" t="s">
        <v>117</v>
      </c>
      <c r="AV36" s="102">
        <v>0</v>
      </c>
      <c r="AW36" s="102">
        <v>0</v>
      </c>
      <c r="AX36" s="102">
        <f>IF(1&lt;=(K36-AV36),(+K36-AV36),1)</f>
        <v>4</v>
      </c>
      <c r="AY36" s="102">
        <f>IF(1&lt;=(M36-AW36),(+M36-AW36),1)</f>
        <v>5</v>
      </c>
      <c r="AZ36" s="102" t="str">
        <f>INDEX(Hoja4!J$19:N$23,AX36,AY36)</f>
        <v>Extremo</v>
      </c>
      <c r="BA36" s="102" t="str">
        <f>VLOOKUP(AZ36,[8]Hoja4!E$50:F$57,2,FALSE)</f>
        <v>Reducir el riesgo – evitar el riesgo – compartir o transferir el riesgo</v>
      </c>
      <c r="BB36" s="84" t="s">
        <v>938</v>
      </c>
      <c r="BC36" s="84" t="s">
        <v>481</v>
      </c>
      <c r="BD36" s="84" t="s">
        <v>482</v>
      </c>
      <c r="BE36" s="91">
        <v>43769</v>
      </c>
      <c r="BF36" s="84" t="s">
        <v>483</v>
      </c>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c r="EQ36" s="93"/>
      <c r="ER36" s="93"/>
      <c r="ES36" s="93"/>
      <c r="ET36" s="93"/>
      <c r="EU36" s="93"/>
      <c r="EV36" s="93"/>
      <c r="EW36" s="93"/>
      <c r="EX36" s="93"/>
      <c r="EY36" s="93"/>
      <c r="EZ36" s="93"/>
      <c r="FA36" s="93"/>
      <c r="FB36" s="93"/>
      <c r="FC36" s="93"/>
      <c r="FD36" s="93"/>
      <c r="FE36" s="93"/>
      <c r="FF36" s="93"/>
      <c r="FG36" s="93"/>
      <c r="FH36" s="93"/>
      <c r="FI36" s="93"/>
      <c r="FJ36" s="93"/>
      <c r="FK36" s="93"/>
      <c r="FL36" s="93"/>
      <c r="FM36" s="93"/>
      <c r="FN36" s="93"/>
      <c r="FO36" s="93"/>
      <c r="FP36" s="93"/>
      <c r="FQ36" s="93"/>
      <c r="FR36" s="93"/>
      <c r="FS36" s="93"/>
      <c r="FT36" s="93"/>
      <c r="FU36" s="93"/>
      <c r="FV36" s="93"/>
      <c r="FW36" s="93"/>
      <c r="FX36" s="93"/>
      <c r="FY36" s="93"/>
      <c r="FZ36" s="93"/>
      <c r="GA36" s="93"/>
      <c r="GB36" s="93"/>
      <c r="GC36" s="93"/>
      <c r="GD36" s="93"/>
      <c r="GE36" s="93"/>
      <c r="GF36" s="93"/>
      <c r="GG36" s="93"/>
      <c r="GH36" s="93"/>
      <c r="GI36" s="93"/>
      <c r="GJ36" s="93"/>
      <c r="GK36" s="93"/>
      <c r="GL36" s="93"/>
      <c r="GM36" s="93"/>
      <c r="GN36" s="93"/>
      <c r="GO36" s="93"/>
      <c r="GP36" s="93"/>
      <c r="GQ36" s="93"/>
      <c r="GR36" s="93"/>
      <c r="GS36" s="93"/>
      <c r="GT36" s="93"/>
      <c r="GU36" s="93"/>
      <c r="GV36" s="93"/>
      <c r="GW36" s="93"/>
      <c r="GX36" s="93"/>
      <c r="GY36" s="93"/>
      <c r="GZ36" s="93"/>
      <c r="HA36" s="93"/>
      <c r="HB36" s="93"/>
      <c r="HC36" s="93"/>
      <c r="HD36" s="93"/>
      <c r="HE36" s="93"/>
      <c r="HF36" s="93"/>
      <c r="HG36" s="93"/>
      <c r="HH36" s="93"/>
      <c r="HI36" s="93"/>
      <c r="HJ36" s="93"/>
      <c r="HK36" s="93"/>
      <c r="HL36" s="93"/>
      <c r="HM36" s="93"/>
      <c r="HN36" s="93"/>
      <c r="HO36" s="93"/>
      <c r="HP36" s="93"/>
      <c r="HQ36" s="93"/>
      <c r="HR36" s="93"/>
      <c r="HS36" s="93"/>
      <c r="HT36" s="93"/>
      <c r="HU36" s="93"/>
      <c r="HV36" s="93"/>
      <c r="HW36" s="93"/>
      <c r="HX36" s="93"/>
      <c r="HY36" s="93"/>
      <c r="HZ36" s="93"/>
      <c r="IA36" s="93"/>
      <c r="IB36" s="93"/>
      <c r="IC36" s="93"/>
      <c r="ID36" s="93"/>
      <c r="IE36" s="93"/>
      <c r="IF36" s="93"/>
      <c r="IG36" s="93"/>
      <c r="IH36" s="93"/>
      <c r="II36" s="93"/>
      <c r="IJ36" s="93"/>
      <c r="IK36" s="93"/>
      <c r="IL36" s="93"/>
      <c r="IM36" s="93"/>
      <c r="IN36" s="93"/>
      <c r="IO36" s="93"/>
      <c r="IP36" s="93"/>
      <c r="IQ36" s="93"/>
      <c r="IR36" s="93"/>
      <c r="IS36" s="93"/>
      <c r="IT36" s="93"/>
      <c r="IU36" s="93"/>
      <c r="IV36" s="93"/>
      <c r="IW36" s="93"/>
      <c r="IX36" s="93"/>
      <c r="IY36" s="93"/>
      <c r="IZ36" s="93"/>
      <c r="JA36" s="93"/>
      <c r="JB36" s="93"/>
      <c r="JC36" s="93"/>
      <c r="JD36" s="93"/>
      <c r="JE36" s="93"/>
      <c r="JF36" s="93"/>
      <c r="JG36" s="93"/>
      <c r="JH36" s="93"/>
      <c r="JI36" s="93"/>
      <c r="JJ36" s="93"/>
      <c r="JK36" s="93"/>
      <c r="JL36" s="93"/>
      <c r="JM36" s="93"/>
      <c r="JN36" s="93"/>
      <c r="JO36" s="93"/>
      <c r="JP36" s="93"/>
      <c r="JQ36" s="93"/>
      <c r="JR36" s="93"/>
      <c r="JS36" s="93"/>
      <c r="JT36" s="93"/>
      <c r="JU36" s="93"/>
      <c r="JV36" s="93"/>
      <c r="JW36" s="93"/>
      <c r="JX36" s="93"/>
      <c r="JY36" s="93"/>
      <c r="JZ36" s="93"/>
      <c r="KA36" s="93"/>
      <c r="KB36" s="93"/>
      <c r="KC36" s="93"/>
      <c r="KD36" s="93"/>
      <c r="KE36" s="93"/>
      <c r="KF36" s="93"/>
      <c r="KG36" s="93"/>
      <c r="KH36" s="93"/>
      <c r="KI36" s="93"/>
      <c r="KJ36" s="93"/>
      <c r="KK36" s="93"/>
      <c r="KL36" s="93"/>
      <c r="KM36" s="93"/>
      <c r="KN36" s="93"/>
      <c r="KO36" s="93"/>
      <c r="KP36" s="93"/>
      <c r="KQ36" s="93"/>
      <c r="KR36" s="93"/>
      <c r="KS36" s="93"/>
      <c r="KT36" s="93"/>
      <c r="KU36" s="93"/>
      <c r="KV36" s="93"/>
      <c r="KW36" s="93"/>
      <c r="KX36" s="93"/>
      <c r="KY36" s="93"/>
      <c r="KZ36" s="93"/>
      <c r="LA36" s="93"/>
      <c r="LB36" s="93"/>
      <c r="LC36" s="93"/>
      <c r="LD36" s="93"/>
      <c r="LE36" s="93"/>
      <c r="LF36" s="93"/>
      <c r="LG36" s="93"/>
      <c r="LH36" s="93"/>
      <c r="LI36" s="93"/>
      <c r="LJ36" s="93"/>
      <c r="LK36" s="93"/>
      <c r="LL36" s="93"/>
      <c r="LM36" s="93"/>
      <c r="LN36" s="93"/>
      <c r="LO36" s="93"/>
      <c r="LP36" s="93"/>
      <c r="LQ36" s="93"/>
      <c r="LR36" s="93"/>
      <c r="LS36" s="93"/>
      <c r="LT36" s="93"/>
      <c r="LU36" s="93"/>
      <c r="LV36" s="93"/>
      <c r="LW36" s="93"/>
      <c r="LX36" s="93"/>
      <c r="LY36" s="93"/>
      <c r="LZ36" s="93"/>
      <c r="MA36" s="93"/>
      <c r="MB36" s="93"/>
      <c r="MC36" s="93"/>
      <c r="MD36" s="93"/>
      <c r="ME36" s="93"/>
      <c r="MF36" s="93"/>
      <c r="MG36" s="93"/>
      <c r="MH36" s="93"/>
      <c r="MI36" s="93"/>
      <c r="MJ36" s="93"/>
      <c r="MK36" s="93"/>
      <c r="ML36" s="93"/>
      <c r="MM36" s="93"/>
      <c r="MN36" s="93"/>
      <c r="MO36" s="93"/>
      <c r="MP36" s="93"/>
      <c r="MQ36" s="93"/>
      <c r="MR36" s="93"/>
      <c r="MS36" s="93"/>
      <c r="MT36" s="93"/>
      <c r="MU36" s="93"/>
      <c r="MV36" s="93"/>
      <c r="MW36" s="93"/>
      <c r="MX36" s="93"/>
      <c r="MY36" s="93"/>
      <c r="MZ36" s="93"/>
      <c r="NA36" s="93"/>
      <c r="NB36" s="93"/>
      <c r="NC36" s="93"/>
      <c r="ND36" s="93"/>
      <c r="NE36" s="93"/>
      <c r="NF36" s="93"/>
      <c r="NG36" s="93"/>
      <c r="NH36" s="93"/>
      <c r="NI36" s="93"/>
      <c r="NJ36" s="93"/>
      <c r="NK36" s="93"/>
      <c r="NL36" s="93"/>
      <c r="NM36" s="93"/>
      <c r="NN36" s="93"/>
      <c r="NO36" s="93"/>
      <c r="NP36" s="93"/>
      <c r="NQ36" s="93"/>
      <c r="NR36" s="93"/>
      <c r="NS36" s="93"/>
      <c r="NT36" s="93"/>
      <c r="NU36" s="93"/>
      <c r="NV36" s="93"/>
      <c r="NW36" s="93"/>
      <c r="NX36" s="93"/>
      <c r="NY36" s="93"/>
      <c r="NZ36" s="93"/>
      <c r="OA36" s="93"/>
      <c r="OB36" s="93"/>
      <c r="OC36" s="93"/>
      <c r="OD36" s="93"/>
      <c r="OE36" s="93"/>
      <c r="OF36" s="93"/>
      <c r="OG36" s="93"/>
      <c r="OH36" s="93"/>
      <c r="OI36" s="93"/>
      <c r="OJ36" s="93"/>
      <c r="OK36" s="93"/>
      <c r="OL36" s="93"/>
      <c r="OM36" s="93"/>
      <c r="ON36" s="93"/>
      <c r="OO36" s="93"/>
      <c r="OP36" s="93"/>
      <c r="OQ36" s="93"/>
      <c r="OR36" s="93"/>
      <c r="OS36" s="93"/>
      <c r="OT36" s="93"/>
    </row>
    <row r="37" spans="1:410" s="64" customFormat="1" ht="93.75" customHeight="1" thickBot="1" x14ac:dyDescent="0.3">
      <c r="A37" s="160"/>
      <c r="B37" s="127"/>
      <c r="C37" s="84" t="s">
        <v>484</v>
      </c>
      <c r="D37" s="84" t="s">
        <v>485</v>
      </c>
      <c r="E37" s="104"/>
      <c r="F37" s="104"/>
      <c r="G37" s="104"/>
      <c r="H37" s="104"/>
      <c r="I37" s="104"/>
      <c r="J37" s="104"/>
      <c r="K37" s="104"/>
      <c r="L37" s="104"/>
      <c r="M37" s="104"/>
      <c r="N37" s="104"/>
      <c r="O37" s="84" t="s">
        <v>486</v>
      </c>
      <c r="P37" s="80" t="s">
        <v>52</v>
      </c>
      <c r="Q37" s="84" t="s">
        <v>487</v>
      </c>
      <c r="R37" s="80" t="s">
        <v>60</v>
      </c>
      <c r="S37" s="80">
        <f>VLOOKUP(R37,Hoja4!B$29:C$30,2,FALSE)</f>
        <v>0</v>
      </c>
      <c r="T37" s="80" t="s">
        <v>63</v>
      </c>
      <c r="U37" s="80">
        <f>VLOOKUP(T37,Hoja4!B$31:C$32,2,FALSE)</f>
        <v>0</v>
      </c>
      <c r="V37" s="84" t="s">
        <v>488</v>
      </c>
      <c r="W37" s="84" t="s">
        <v>66</v>
      </c>
      <c r="X37" s="80">
        <f>VLOOKUP(W37,[8]Hoja4!B$33:C$34,2,FALSE)</f>
        <v>0</v>
      </c>
      <c r="Y37" s="84" t="s">
        <v>489</v>
      </c>
      <c r="Z37" s="84" t="s">
        <v>69</v>
      </c>
      <c r="AA37" s="80">
        <f>VLOOKUP(Z37,[8]Hoja4!B$35:C$37,2,FALSE)</f>
        <v>0</v>
      </c>
      <c r="AB37" s="84" t="s">
        <v>490</v>
      </c>
      <c r="AC37" s="80" t="s">
        <v>73</v>
      </c>
      <c r="AD37" s="80">
        <f>VLOOKUP(AC37,[8]Hoja4!B$38:C$39,2,FALSE)</f>
        <v>0</v>
      </c>
      <c r="AE37" s="84" t="s">
        <v>360</v>
      </c>
      <c r="AF37" s="84" t="s">
        <v>76</v>
      </c>
      <c r="AG37" s="80">
        <f>VLOOKUP(AF37,[8]Hoja4!B$40:C$41,2,FALSE)</f>
        <v>0</v>
      </c>
      <c r="AH37" s="84" t="s">
        <v>491</v>
      </c>
      <c r="AI37" s="84" t="s">
        <v>80</v>
      </c>
      <c r="AJ37" s="80">
        <f>VLOOKUP(AI37,[8]Hoja4!B$42:C$44,2,FALSE)</f>
        <v>0</v>
      </c>
      <c r="AK37" s="80">
        <f t="shared" ref="AK37" si="18">+AJ37+AG37+AD37+AA37+X37+U37+S37</f>
        <v>0</v>
      </c>
      <c r="AL37" s="80" t="str">
        <f t="shared" ref="AL37" si="19">IF(AK37&lt;86,"Débil",IF(AK37&lt;96,"Moderado",IF(AK37&gt;95,"Fuerte")))</f>
        <v>Débil</v>
      </c>
      <c r="AM37" s="80">
        <f>VLOOKUP(AL37,[8]Hoja4!H$36:I$38,2,FALSE)</f>
        <v>1</v>
      </c>
      <c r="AN37" s="80" t="s">
        <v>86</v>
      </c>
      <c r="AO37" s="80">
        <f>VLOOKUP(AN37,[8]Hoja4!H$36:I$38,2,FALSE)</f>
        <v>1</v>
      </c>
      <c r="AP37" s="80" t="str">
        <f>INDEX(Hoja4!K$36:M$38,AM37,AO37)</f>
        <v>Débil</v>
      </c>
      <c r="AQ37" s="80">
        <f>VLOOKUP(AP37,Hoja4!I$28:J$30,2,FALSE)</f>
        <v>0</v>
      </c>
      <c r="AR37" s="104"/>
      <c r="AS37" s="104"/>
      <c r="AT37" s="104"/>
      <c r="AU37" s="104"/>
      <c r="AV37" s="104"/>
      <c r="AW37" s="104"/>
      <c r="AX37" s="104"/>
      <c r="AY37" s="104"/>
      <c r="AZ37" s="104"/>
      <c r="BA37" s="104"/>
      <c r="BB37" s="84" t="s">
        <v>492</v>
      </c>
      <c r="BC37" s="84" t="s">
        <v>493</v>
      </c>
      <c r="BD37" s="84" t="s">
        <v>482</v>
      </c>
      <c r="BE37" s="91">
        <v>43769</v>
      </c>
      <c r="BF37" s="84" t="s">
        <v>494</v>
      </c>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c r="EQ37" s="93"/>
      <c r="ER37" s="93"/>
      <c r="ES37" s="93"/>
      <c r="ET37" s="93"/>
      <c r="EU37" s="93"/>
      <c r="EV37" s="93"/>
      <c r="EW37" s="93"/>
      <c r="EX37" s="93"/>
      <c r="EY37" s="93"/>
      <c r="EZ37" s="93"/>
      <c r="FA37" s="93"/>
      <c r="FB37" s="93"/>
      <c r="FC37" s="93"/>
      <c r="FD37" s="93"/>
      <c r="FE37" s="93"/>
      <c r="FF37" s="93"/>
      <c r="FG37" s="93"/>
      <c r="FH37" s="93"/>
      <c r="FI37" s="93"/>
      <c r="FJ37" s="93"/>
      <c r="FK37" s="93"/>
      <c r="FL37" s="93"/>
      <c r="FM37" s="93"/>
      <c r="FN37" s="93"/>
      <c r="FO37" s="93"/>
      <c r="FP37" s="93"/>
      <c r="FQ37" s="93"/>
      <c r="FR37" s="93"/>
      <c r="FS37" s="93"/>
      <c r="FT37" s="93"/>
      <c r="FU37" s="93"/>
      <c r="FV37" s="93"/>
      <c r="FW37" s="93"/>
      <c r="FX37" s="93"/>
      <c r="FY37" s="93"/>
      <c r="FZ37" s="93"/>
      <c r="GA37" s="93"/>
      <c r="GB37" s="93"/>
      <c r="GC37" s="93"/>
      <c r="GD37" s="93"/>
      <c r="GE37" s="93"/>
      <c r="GF37" s="93"/>
      <c r="GG37" s="93"/>
      <c r="GH37" s="93"/>
      <c r="GI37" s="93"/>
      <c r="GJ37" s="93"/>
      <c r="GK37" s="93"/>
      <c r="GL37" s="93"/>
      <c r="GM37" s="93"/>
      <c r="GN37" s="93"/>
      <c r="GO37" s="93"/>
      <c r="GP37" s="93"/>
      <c r="GQ37" s="93"/>
      <c r="GR37" s="93"/>
      <c r="GS37" s="93"/>
      <c r="GT37" s="93"/>
      <c r="GU37" s="93"/>
      <c r="GV37" s="93"/>
      <c r="GW37" s="93"/>
      <c r="GX37" s="93"/>
      <c r="GY37" s="93"/>
      <c r="GZ37" s="93"/>
      <c r="HA37" s="93"/>
      <c r="HB37" s="93"/>
      <c r="HC37" s="93"/>
      <c r="HD37" s="93"/>
      <c r="HE37" s="93"/>
      <c r="HF37" s="93"/>
      <c r="HG37" s="93"/>
      <c r="HH37" s="93"/>
      <c r="HI37" s="93"/>
      <c r="HJ37" s="93"/>
      <c r="HK37" s="93"/>
      <c r="HL37" s="93"/>
      <c r="HM37" s="93"/>
      <c r="HN37" s="93"/>
      <c r="HO37" s="93"/>
      <c r="HP37" s="93"/>
      <c r="HQ37" s="93"/>
      <c r="HR37" s="93"/>
      <c r="HS37" s="93"/>
      <c r="HT37" s="93"/>
      <c r="HU37" s="93"/>
      <c r="HV37" s="93"/>
      <c r="HW37" s="93"/>
      <c r="HX37" s="93"/>
      <c r="HY37" s="93"/>
      <c r="HZ37" s="93"/>
      <c r="IA37" s="93"/>
      <c r="IB37" s="93"/>
      <c r="IC37" s="93"/>
      <c r="ID37" s="93"/>
      <c r="IE37" s="93"/>
      <c r="IF37" s="93"/>
      <c r="IG37" s="93"/>
      <c r="IH37" s="93"/>
      <c r="II37" s="93"/>
      <c r="IJ37" s="93"/>
      <c r="IK37" s="93"/>
      <c r="IL37" s="93"/>
      <c r="IM37" s="93"/>
      <c r="IN37" s="93"/>
      <c r="IO37" s="93"/>
      <c r="IP37" s="93"/>
      <c r="IQ37" s="93"/>
      <c r="IR37" s="93"/>
      <c r="IS37" s="93"/>
      <c r="IT37" s="93"/>
      <c r="IU37" s="93"/>
      <c r="IV37" s="93"/>
      <c r="IW37" s="93"/>
      <c r="IX37" s="93"/>
      <c r="IY37" s="93"/>
      <c r="IZ37" s="93"/>
      <c r="JA37" s="93"/>
      <c r="JB37" s="93"/>
      <c r="JC37" s="93"/>
      <c r="JD37" s="93"/>
      <c r="JE37" s="93"/>
      <c r="JF37" s="93"/>
      <c r="JG37" s="93"/>
      <c r="JH37" s="93"/>
      <c r="JI37" s="93"/>
      <c r="JJ37" s="93"/>
      <c r="JK37" s="93"/>
      <c r="JL37" s="93"/>
      <c r="JM37" s="93"/>
      <c r="JN37" s="93"/>
      <c r="JO37" s="93"/>
      <c r="JP37" s="93"/>
      <c r="JQ37" s="93"/>
      <c r="JR37" s="93"/>
      <c r="JS37" s="93"/>
      <c r="JT37" s="93"/>
      <c r="JU37" s="93"/>
      <c r="JV37" s="93"/>
      <c r="JW37" s="93"/>
      <c r="JX37" s="93"/>
      <c r="JY37" s="93"/>
      <c r="JZ37" s="93"/>
      <c r="KA37" s="93"/>
      <c r="KB37" s="93"/>
      <c r="KC37" s="93"/>
      <c r="KD37" s="93"/>
      <c r="KE37" s="93"/>
      <c r="KF37" s="93"/>
      <c r="KG37" s="93"/>
      <c r="KH37" s="93"/>
      <c r="KI37" s="93"/>
      <c r="KJ37" s="93"/>
      <c r="KK37" s="93"/>
      <c r="KL37" s="93"/>
      <c r="KM37" s="93"/>
      <c r="KN37" s="93"/>
      <c r="KO37" s="93"/>
      <c r="KP37" s="93"/>
      <c r="KQ37" s="93"/>
      <c r="KR37" s="93"/>
      <c r="KS37" s="93"/>
      <c r="KT37" s="93"/>
      <c r="KU37" s="93"/>
      <c r="KV37" s="93"/>
      <c r="KW37" s="93"/>
      <c r="KX37" s="93"/>
      <c r="KY37" s="93"/>
      <c r="KZ37" s="93"/>
      <c r="LA37" s="93"/>
      <c r="LB37" s="93"/>
      <c r="LC37" s="93"/>
      <c r="LD37" s="93"/>
      <c r="LE37" s="93"/>
      <c r="LF37" s="93"/>
      <c r="LG37" s="93"/>
      <c r="LH37" s="93"/>
      <c r="LI37" s="93"/>
      <c r="LJ37" s="93"/>
      <c r="LK37" s="93"/>
      <c r="LL37" s="93"/>
      <c r="LM37" s="93"/>
      <c r="LN37" s="93"/>
      <c r="LO37" s="93"/>
      <c r="LP37" s="93"/>
      <c r="LQ37" s="93"/>
      <c r="LR37" s="93"/>
      <c r="LS37" s="93"/>
      <c r="LT37" s="93"/>
      <c r="LU37" s="93"/>
      <c r="LV37" s="93"/>
      <c r="LW37" s="93"/>
      <c r="LX37" s="93"/>
      <c r="LY37" s="93"/>
      <c r="LZ37" s="93"/>
      <c r="MA37" s="93"/>
      <c r="MB37" s="93"/>
      <c r="MC37" s="93"/>
      <c r="MD37" s="93"/>
      <c r="ME37" s="93"/>
      <c r="MF37" s="93"/>
      <c r="MG37" s="93"/>
      <c r="MH37" s="93"/>
      <c r="MI37" s="93"/>
      <c r="MJ37" s="93"/>
      <c r="MK37" s="93"/>
      <c r="ML37" s="93"/>
      <c r="MM37" s="93"/>
      <c r="MN37" s="93"/>
      <c r="MO37" s="93"/>
      <c r="MP37" s="93"/>
      <c r="MQ37" s="93"/>
      <c r="MR37" s="93"/>
      <c r="MS37" s="93"/>
      <c r="MT37" s="93"/>
      <c r="MU37" s="93"/>
      <c r="MV37" s="93"/>
      <c r="MW37" s="93"/>
      <c r="MX37" s="93"/>
      <c r="MY37" s="93"/>
      <c r="MZ37" s="93"/>
      <c r="NA37" s="93"/>
      <c r="NB37" s="93"/>
      <c r="NC37" s="93"/>
      <c r="ND37" s="93"/>
      <c r="NE37" s="93"/>
      <c r="NF37" s="93"/>
      <c r="NG37" s="93"/>
      <c r="NH37" s="93"/>
      <c r="NI37" s="93"/>
      <c r="NJ37" s="93"/>
      <c r="NK37" s="93"/>
      <c r="NL37" s="93"/>
      <c r="NM37" s="93"/>
      <c r="NN37" s="93"/>
      <c r="NO37" s="93"/>
      <c r="NP37" s="93"/>
      <c r="NQ37" s="93"/>
      <c r="NR37" s="93"/>
      <c r="NS37" s="93"/>
      <c r="NT37" s="93"/>
      <c r="NU37" s="93"/>
      <c r="NV37" s="93"/>
      <c r="NW37" s="93"/>
      <c r="NX37" s="93"/>
      <c r="NY37" s="93"/>
      <c r="NZ37" s="93"/>
      <c r="OA37" s="93"/>
      <c r="OB37" s="93"/>
      <c r="OC37" s="93"/>
      <c r="OD37" s="93"/>
      <c r="OE37" s="93"/>
      <c r="OF37" s="93"/>
      <c r="OG37" s="93"/>
      <c r="OH37" s="93"/>
      <c r="OI37" s="93"/>
      <c r="OJ37" s="93"/>
      <c r="OK37" s="93"/>
      <c r="OL37" s="93"/>
      <c r="OM37" s="93"/>
      <c r="ON37" s="93"/>
      <c r="OO37" s="93"/>
      <c r="OP37" s="93"/>
      <c r="OQ37" s="93"/>
      <c r="OR37" s="93"/>
      <c r="OS37" s="93"/>
      <c r="OT37" s="93"/>
    </row>
    <row r="38" spans="1:410" s="49" customFormat="1" ht="102" customHeight="1" x14ac:dyDescent="0.25">
      <c r="A38" s="151">
        <v>11</v>
      </c>
      <c r="B38" s="127" t="s">
        <v>554</v>
      </c>
      <c r="C38" s="84" t="s">
        <v>349</v>
      </c>
      <c r="D38" s="84" t="s">
        <v>350</v>
      </c>
      <c r="E38" s="102" t="s">
        <v>351</v>
      </c>
      <c r="F38" s="102" t="s">
        <v>352</v>
      </c>
      <c r="G38" s="102" t="s">
        <v>353</v>
      </c>
      <c r="H38" s="102" t="s">
        <v>354</v>
      </c>
      <c r="I38" s="102" t="s">
        <v>33</v>
      </c>
      <c r="J38" s="102" t="s">
        <v>38</v>
      </c>
      <c r="K38" s="102">
        <f>VLOOKUP(J38,[9]Hoja4!C$2:D$6,2,FALSE)</f>
        <v>2</v>
      </c>
      <c r="L38" s="102" t="s">
        <v>46</v>
      </c>
      <c r="M38" s="102">
        <f>VLOOKUP(L38,[9]Hoja4!F$2:G$6,2,FALSE)</f>
        <v>4</v>
      </c>
      <c r="N38" s="102" t="str">
        <f>INDEX([8]Hoja4!J$19:N$23,K38,M38)</f>
        <v>Alto</v>
      </c>
      <c r="O38" s="84" t="s">
        <v>355</v>
      </c>
      <c r="P38" s="80" t="s">
        <v>52</v>
      </c>
      <c r="Q38" s="84" t="s">
        <v>356</v>
      </c>
      <c r="R38" s="80" t="s">
        <v>60</v>
      </c>
      <c r="S38" s="80">
        <f>VLOOKUP(R38,Hoja4!B$29:C$30,2,FALSE)</f>
        <v>0</v>
      </c>
      <c r="T38" s="80" t="s">
        <v>63</v>
      </c>
      <c r="U38" s="80">
        <f>VLOOKUP(T38,Hoja4!B$31:C$32,2,FALSE)</f>
        <v>0</v>
      </c>
      <c r="V38" s="84" t="s">
        <v>357</v>
      </c>
      <c r="W38" s="84" t="s">
        <v>66</v>
      </c>
      <c r="X38" s="80">
        <f>VLOOKUP(W38,[9]Hoja4!B$33:C$34,2,FALSE)</f>
        <v>0</v>
      </c>
      <c r="Y38" s="84" t="s">
        <v>358</v>
      </c>
      <c r="Z38" s="84" t="s">
        <v>70</v>
      </c>
      <c r="AA38" s="80">
        <f>VLOOKUP(Z38,[9]Hoja4!B$35:C$37,2,FALSE)</f>
        <v>15</v>
      </c>
      <c r="AB38" s="84" t="s">
        <v>359</v>
      </c>
      <c r="AC38" s="80" t="s">
        <v>72</v>
      </c>
      <c r="AD38" s="80">
        <f>VLOOKUP(AC38,[9]Hoja4!B$38:C$39,2,FALSE)</f>
        <v>15</v>
      </c>
      <c r="AE38" s="84" t="s">
        <v>360</v>
      </c>
      <c r="AF38" s="84" t="s">
        <v>76</v>
      </c>
      <c r="AG38" s="80">
        <f>VLOOKUP(AF38,[9]Hoja4!B$40:C$41,2,FALSE)</f>
        <v>0</v>
      </c>
      <c r="AH38" s="84" t="s">
        <v>361</v>
      </c>
      <c r="AI38" s="84" t="s">
        <v>80</v>
      </c>
      <c r="AJ38" s="80">
        <f>VLOOKUP(AI38,[9]Hoja4!B$42:C$44,2,FALSE)</f>
        <v>0</v>
      </c>
      <c r="AK38" s="80">
        <f>+AJ38+AG38+AD38+AA38+X38+U38+S38</f>
        <v>30</v>
      </c>
      <c r="AL38" s="80" t="str">
        <f>IF(AK38&lt;86,"Débil",IF(AK38&lt;96,"Moderado",IF(AK38&gt;95,"Fuerte")))</f>
        <v>Débil</v>
      </c>
      <c r="AM38" s="80">
        <f>VLOOKUP(AL38,[9]Hoja4!H$36:I$38,2,FALSE)</f>
        <v>1</v>
      </c>
      <c r="AN38" s="80" t="s">
        <v>86</v>
      </c>
      <c r="AO38" s="80">
        <f>VLOOKUP(AN38,[9]Hoja4!H$36:I$38,2,FALSE)</f>
        <v>1</v>
      </c>
      <c r="AP38" s="80" t="str">
        <f>INDEX(Hoja4!K$36:M$38,AM38,AO38)</f>
        <v>Débil</v>
      </c>
      <c r="AQ38" s="80">
        <f>VLOOKUP(AP38,Hoja4!I$28:J$30,2,FALSE)</f>
        <v>0</v>
      </c>
      <c r="AR38" s="102">
        <f>AVERAGE(AQ38)</f>
        <v>0</v>
      </c>
      <c r="AS38" s="102" t="str">
        <f>IF(AR38&lt;50,"Débil",IF(AR38&lt;99,"Moderado",IF(AR38=100,"Fuerte")))</f>
        <v>Débil</v>
      </c>
      <c r="AT38" s="102" t="s">
        <v>116</v>
      </c>
      <c r="AU38" s="102" t="s">
        <v>117</v>
      </c>
      <c r="AV38" s="102">
        <v>1</v>
      </c>
      <c r="AW38" s="102">
        <v>0</v>
      </c>
      <c r="AX38" s="102">
        <f>IF(1&lt;=(K38-AV38),(+K38-AV38),1)</f>
        <v>1</v>
      </c>
      <c r="AY38" s="102">
        <f>IF(1&lt;=(M38-AW38),(+M38-AW38),1)</f>
        <v>4</v>
      </c>
      <c r="AZ38" s="102" t="str">
        <f>INDEX(Hoja4!J$19:N$23,AX38,AY38)</f>
        <v>Alto</v>
      </c>
      <c r="BA38" s="102" t="str">
        <f>VLOOKUP(AZ38,[9]Hoja4!E$50:F$57,2,FALSE)</f>
        <v xml:space="preserve">Reducir el riesgo – evitar el riesgo – compartir o transferir el riesgo </v>
      </c>
      <c r="BB38" s="84" t="s">
        <v>362</v>
      </c>
      <c r="BC38" s="84" t="s">
        <v>363</v>
      </c>
      <c r="BD38" s="84" t="s">
        <v>364</v>
      </c>
      <c r="BE38" s="91">
        <v>43830</v>
      </c>
      <c r="BF38" s="84" t="s">
        <v>365</v>
      </c>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c r="FP38" s="68"/>
      <c r="FQ38" s="68"/>
      <c r="FR38" s="68"/>
      <c r="FS38" s="68"/>
      <c r="FT38" s="68"/>
      <c r="FU38" s="68"/>
      <c r="FV38" s="68"/>
      <c r="FW38" s="68"/>
      <c r="FX38" s="68"/>
      <c r="FY38" s="68"/>
      <c r="FZ38" s="68"/>
      <c r="GA38" s="68"/>
      <c r="GB38" s="68"/>
      <c r="GC38" s="68"/>
      <c r="GD38" s="68"/>
      <c r="GE38" s="68"/>
      <c r="GF38" s="68"/>
      <c r="GG38" s="68"/>
      <c r="GH38" s="68"/>
      <c r="GI38" s="68"/>
      <c r="GJ38" s="68"/>
      <c r="GK38" s="68"/>
      <c r="GL38" s="68"/>
      <c r="GM38" s="68"/>
      <c r="GN38" s="68"/>
      <c r="GO38" s="68"/>
      <c r="GP38" s="68"/>
      <c r="GQ38" s="68"/>
      <c r="GR38" s="68"/>
      <c r="GS38" s="68"/>
      <c r="GT38" s="68"/>
      <c r="GU38" s="68"/>
      <c r="GV38" s="68"/>
      <c r="GW38" s="68"/>
      <c r="GX38" s="68"/>
      <c r="GY38" s="68"/>
      <c r="GZ38" s="68"/>
      <c r="HA38" s="68"/>
      <c r="HB38" s="68"/>
      <c r="HC38" s="68"/>
      <c r="HD38" s="68"/>
      <c r="HE38" s="68"/>
      <c r="HF38" s="68"/>
      <c r="HG38" s="68"/>
      <c r="HH38" s="68"/>
      <c r="HI38" s="68"/>
      <c r="HJ38" s="68"/>
      <c r="HK38" s="68"/>
      <c r="HL38" s="68"/>
      <c r="HM38" s="68"/>
      <c r="HN38" s="68"/>
      <c r="HO38" s="68"/>
      <c r="HP38" s="68"/>
      <c r="HQ38" s="68"/>
      <c r="HR38" s="68"/>
      <c r="HS38" s="68"/>
      <c r="HT38" s="68"/>
      <c r="HU38" s="68"/>
      <c r="HV38" s="68"/>
      <c r="HW38" s="68"/>
      <c r="HX38" s="68"/>
      <c r="HY38" s="68"/>
      <c r="HZ38" s="68"/>
      <c r="IA38" s="68"/>
      <c r="IB38" s="68"/>
      <c r="IC38" s="68"/>
      <c r="ID38" s="68"/>
      <c r="IE38" s="68"/>
      <c r="IF38" s="68"/>
      <c r="IG38" s="68"/>
      <c r="IH38" s="68"/>
      <c r="II38" s="68"/>
      <c r="IJ38" s="68"/>
      <c r="IK38" s="68"/>
      <c r="IL38" s="68"/>
      <c r="IM38" s="68"/>
      <c r="IN38" s="68"/>
      <c r="IO38" s="68"/>
      <c r="IP38" s="68"/>
      <c r="IQ38" s="68"/>
      <c r="IR38" s="68"/>
      <c r="IS38" s="68"/>
      <c r="IT38" s="68"/>
      <c r="IU38" s="68"/>
      <c r="IV38" s="68"/>
      <c r="IW38" s="68"/>
      <c r="IX38" s="68"/>
      <c r="IY38" s="68"/>
      <c r="IZ38" s="68"/>
      <c r="JA38" s="68"/>
      <c r="JB38" s="68"/>
      <c r="JC38" s="68"/>
      <c r="JD38" s="68"/>
      <c r="JE38" s="68"/>
      <c r="JF38" s="68"/>
      <c r="JG38" s="68"/>
      <c r="JH38" s="68"/>
      <c r="JI38" s="68"/>
      <c r="JJ38" s="68"/>
      <c r="JK38" s="68"/>
      <c r="JL38" s="68"/>
      <c r="JM38" s="68"/>
      <c r="JN38" s="68"/>
      <c r="JO38" s="68"/>
      <c r="JP38" s="68"/>
      <c r="JQ38" s="68"/>
      <c r="JR38" s="68"/>
      <c r="JS38" s="68"/>
      <c r="JT38" s="68"/>
      <c r="JU38" s="68"/>
      <c r="JV38" s="68"/>
      <c r="JW38" s="68"/>
      <c r="JX38" s="68"/>
      <c r="JY38" s="68"/>
      <c r="JZ38" s="68"/>
      <c r="KA38" s="68"/>
      <c r="KB38" s="68"/>
      <c r="KC38" s="68"/>
      <c r="KD38" s="68"/>
      <c r="KE38" s="68"/>
      <c r="KF38" s="68"/>
      <c r="KG38" s="68"/>
      <c r="KH38" s="68"/>
      <c r="KI38" s="68"/>
      <c r="KJ38" s="68"/>
      <c r="KK38" s="68"/>
      <c r="KL38" s="68"/>
      <c r="KM38" s="68"/>
      <c r="KN38" s="68"/>
      <c r="KO38" s="68"/>
      <c r="KP38" s="68"/>
      <c r="KQ38" s="68"/>
      <c r="KR38" s="68"/>
      <c r="KS38" s="68"/>
      <c r="KT38" s="68"/>
      <c r="KU38" s="68"/>
      <c r="KV38" s="68"/>
      <c r="KW38" s="68"/>
      <c r="KX38" s="68"/>
      <c r="KY38" s="68"/>
      <c r="KZ38" s="68"/>
      <c r="LA38" s="68"/>
      <c r="LB38" s="68"/>
      <c r="LC38" s="68"/>
      <c r="LD38" s="68"/>
      <c r="LE38" s="68"/>
      <c r="LF38" s="68"/>
      <c r="LG38" s="68"/>
      <c r="LH38" s="68"/>
      <c r="LI38" s="68"/>
      <c r="LJ38" s="68"/>
      <c r="LK38" s="68"/>
      <c r="LL38" s="68"/>
      <c r="LM38" s="68"/>
      <c r="LN38" s="68"/>
      <c r="LO38" s="68"/>
      <c r="LP38" s="68"/>
      <c r="LQ38" s="68"/>
      <c r="LR38" s="68"/>
      <c r="LS38" s="68"/>
      <c r="LT38" s="68"/>
      <c r="LU38" s="68"/>
      <c r="LV38" s="68"/>
      <c r="LW38" s="68"/>
      <c r="LX38" s="68"/>
      <c r="LY38" s="68"/>
      <c r="LZ38" s="68"/>
      <c r="MA38" s="68"/>
      <c r="MB38" s="68"/>
      <c r="MC38" s="68"/>
      <c r="MD38" s="68"/>
      <c r="ME38" s="68"/>
      <c r="MF38" s="68"/>
      <c r="MG38" s="68"/>
      <c r="MH38" s="68"/>
      <c r="MI38" s="68"/>
      <c r="MJ38" s="68"/>
      <c r="MK38" s="68"/>
      <c r="ML38" s="68"/>
      <c r="MM38" s="68"/>
      <c r="MN38" s="68"/>
      <c r="MO38" s="68"/>
      <c r="MP38" s="68"/>
      <c r="MQ38" s="68"/>
      <c r="MR38" s="68"/>
      <c r="MS38" s="68"/>
      <c r="MT38" s="68"/>
      <c r="MU38" s="68"/>
      <c r="MV38" s="68"/>
      <c r="MW38" s="68"/>
      <c r="MX38" s="68"/>
      <c r="MY38" s="68"/>
      <c r="MZ38" s="68"/>
      <c r="NA38" s="68"/>
      <c r="NB38" s="68"/>
      <c r="NC38" s="68"/>
      <c r="ND38" s="68"/>
      <c r="NE38" s="68"/>
      <c r="NF38" s="68"/>
      <c r="NG38" s="68"/>
      <c r="NH38" s="68"/>
      <c r="NI38" s="68"/>
      <c r="NJ38" s="68"/>
      <c r="NK38" s="68"/>
      <c r="NL38" s="68"/>
      <c r="NM38" s="68"/>
      <c r="NN38" s="68"/>
      <c r="NO38" s="68"/>
      <c r="NP38" s="68"/>
      <c r="NQ38" s="68"/>
      <c r="NR38" s="68"/>
      <c r="NS38" s="68"/>
      <c r="NT38" s="68"/>
      <c r="NU38" s="68"/>
      <c r="NV38" s="68"/>
      <c r="NW38" s="68"/>
      <c r="NX38" s="68"/>
      <c r="NY38" s="68"/>
      <c r="NZ38" s="68"/>
      <c r="OA38" s="68"/>
      <c r="OB38" s="68"/>
      <c r="OC38" s="68"/>
      <c r="OD38" s="68"/>
      <c r="OE38" s="68"/>
      <c r="OF38" s="68"/>
      <c r="OG38" s="68"/>
      <c r="OH38" s="68"/>
      <c r="OI38" s="68"/>
      <c r="OJ38" s="68"/>
      <c r="OK38" s="68"/>
      <c r="OL38" s="68"/>
      <c r="OM38" s="68"/>
      <c r="ON38" s="68"/>
      <c r="OO38" s="68"/>
      <c r="OP38" s="68"/>
      <c r="OQ38" s="68"/>
      <c r="OR38" s="68"/>
      <c r="OS38" s="68"/>
      <c r="OT38" s="68"/>
    </row>
    <row r="39" spans="1:410" s="49" customFormat="1" ht="167.25" customHeight="1" x14ac:dyDescent="0.25">
      <c r="A39" s="152"/>
      <c r="B39" s="127"/>
      <c r="C39" s="84" t="s">
        <v>366</v>
      </c>
      <c r="D39" s="84" t="s">
        <v>367</v>
      </c>
      <c r="E39" s="103"/>
      <c r="F39" s="103"/>
      <c r="G39" s="103"/>
      <c r="H39" s="103"/>
      <c r="I39" s="103"/>
      <c r="J39" s="103"/>
      <c r="K39" s="103"/>
      <c r="L39" s="103"/>
      <c r="M39" s="103"/>
      <c r="N39" s="103"/>
      <c r="O39" s="84" t="s">
        <v>368</v>
      </c>
      <c r="P39" s="80" t="s">
        <v>53</v>
      </c>
      <c r="Q39" s="84" t="s">
        <v>369</v>
      </c>
      <c r="R39" s="80" t="s">
        <v>59</v>
      </c>
      <c r="S39" s="80">
        <f>VLOOKUP(R39,Hoja4!B$29:C$30,2,FALSE)</f>
        <v>15</v>
      </c>
      <c r="T39" s="80" t="s">
        <v>62</v>
      </c>
      <c r="U39" s="80">
        <f>VLOOKUP(T39,Hoja4!B$31:C$32,2,FALSE)</f>
        <v>15</v>
      </c>
      <c r="V39" s="84" t="s">
        <v>370</v>
      </c>
      <c r="W39" s="84" t="s">
        <v>65</v>
      </c>
      <c r="X39" s="80">
        <f>VLOOKUP(W39,[9]Hoja4!B$33:C$34,2,FALSE)</f>
        <v>15</v>
      </c>
      <c r="Y39" s="84" t="s">
        <v>371</v>
      </c>
      <c r="Z39" s="84" t="s">
        <v>68</v>
      </c>
      <c r="AA39" s="80">
        <f>VLOOKUP(Z39,[9]Hoja4!B$35:C$37,2,FALSE)</f>
        <v>10</v>
      </c>
      <c r="AB39" s="84" t="s">
        <v>372</v>
      </c>
      <c r="AC39" s="80" t="s">
        <v>72</v>
      </c>
      <c r="AD39" s="80">
        <f>VLOOKUP(AC39,[9]Hoja4!B$38:C$39,2,FALSE)</f>
        <v>15</v>
      </c>
      <c r="AE39" s="84" t="s">
        <v>360</v>
      </c>
      <c r="AF39" s="84" t="s">
        <v>76</v>
      </c>
      <c r="AG39" s="80">
        <f>VLOOKUP(AF39,[9]Hoja4!B$40:C$41,2,FALSE)</f>
        <v>0</v>
      </c>
      <c r="AH39" s="84" t="s">
        <v>373</v>
      </c>
      <c r="AI39" s="84" t="s">
        <v>78</v>
      </c>
      <c r="AJ39" s="80">
        <f>VLOOKUP(AI39,[9]Hoja4!B$42:C$44,2,FALSE)</f>
        <v>10</v>
      </c>
      <c r="AK39" s="80">
        <f t="shared" ref="AK39:AK45" si="20">+AJ39+AG39+AD39+AA39+X39+U39+S39</f>
        <v>80</v>
      </c>
      <c r="AL39" s="80" t="str">
        <f t="shared" ref="AL39:AL45" si="21">IF(AK39&lt;86,"Débil",IF(AK39&lt;96,"Moderado",IF(AK39&gt;95,"Fuerte")))</f>
        <v>Débil</v>
      </c>
      <c r="AM39" s="80">
        <f>VLOOKUP(AL39,[9]Hoja4!H$36:I$38,2,FALSE)</f>
        <v>1</v>
      </c>
      <c r="AN39" s="80" t="s">
        <v>45</v>
      </c>
      <c r="AO39" s="80">
        <f>VLOOKUP(AN39,[9]Hoja4!H$36:I$38,2,FALSE)</f>
        <v>2</v>
      </c>
      <c r="AP39" s="80" t="str">
        <f>INDEX(Hoja4!K$36:M$38,AM39,AO39)</f>
        <v>Débil</v>
      </c>
      <c r="AQ39" s="80">
        <f>VLOOKUP(AP39,Hoja4!I$28:J$30,2,FALSE)</f>
        <v>0</v>
      </c>
      <c r="AR39" s="103"/>
      <c r="AS39" s="103"/>
      <c r="AT39" s="103"/>
      <c r="AU39" s="103"/>
      <c r="AV39" s="103"/>
      <c r="AW39" s="103"/>
      <c r="AX39" s="103"/>
      <c r="AY39" s="103"/>
      <c r="AZ39" s="103"/>
      <c r="BA39" s="103"/>
      <c r="BB39" s="84" t="s">
        <v>374</v>
      </c>
      <c r="BC39" s="84" t="s">
        <v>375</v>
      </c>
      <c r="BD39" s="84" t="s">
        <v>364</v>
      </c>
      <c r="BE39" s="91">
        <v>43830</v>
      </c>
      <c r="BF39" s="84"/>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8"/>
      <c r="FE39" s="68"/>
      <c r="FF39" s="68"/>
      <c r="FG39" s="68"/>
      <c r="FH39" s="68"/>
      <c r="FI39" s="68"/>
      <c r="FJ39" s="68"/>
      <c r="FK39" s="68"/>
      <c r="FL39" s="68"/>
      <c r="FM39" s="68"/>
      <c r="FN39" s="68"/>
      <c r="FO39" s="68"/>
      <c r="FP39" s="68"/>
      <c r="FQ39" s="68"/>
      <c r="FR39" s="68"/>
      <c r="FS39" s="68"/>
      <c r="FT39" s="68"/>
      <c r="FU39" s="68"/>
      <c r="FV39" s="68"/>
      <c r="FW39" s="68"/>
      <c r="FX39" s="68"/>
      <c r="FY39" s="68"/>
      <c r="FZ39" s="68"/>
      <c r="GA39" s="68"/>
      <c r="GB39" s="68"/>
      <c r="GC39" s="68"/>
      <c r="GD39" s="68"/>
      <c r="GE39" s="68"/>
      <c r="GF39" s="68"/>
      <c r="GG39" s="68"/>
      <c r="GH39" s="68"/>
      <c r="GI39" s="68"/>
      <c r="GJ39" s="68"/>
      <c r="GK39" s="68"/>
      <c r="GL39" s="68"/>
      <c r="GM39" s="68"/>
      <c r="GN39" s="68"/>
      <c r="GO39" s="68"/>
      <c r="GP39" s="68"/>
      <c r="GQ39" s="68"/>
      <c r="GR39" s="68"/>
      <c r="GS39" s="68"/>
      <c r="GT39" s="68"/>
      <c r="GU39" s="68"/>
      <c r="GV39" s="68"/>
      <c r="GW39" s="68"/>
      <c r="GX39" s="68"/>
      <c r="GY39" s="68"/>
      <c r="GZ39" s="68"/>
      <c r="HA39" s="68"/>
      <c r="HB39" s="68"/>
      <c r="HC39" s="68"/>
      <c r="HD39" s="68"/>
      <c r="HE39" s="68"/>
      <c r="HF39" s="68"/>
      <c r="HG39" s="68"/>
      <c r="HH39" s="68"/>
      <c r="HI39" s="68"/>
      <c r="HJ39" s="68"/>
      <c r="HK39" s="68"/>
      <c r="HL39" s="68"/>
      <c r="HM39" s="68"/>
      <c r="HN39" s="68"/>
      <c r="HO39" s="68"/>
      <c r="HP39" s="68"/>
      <c r="HQ39" s="68"/>
      <c r="HR39" s="68"/>
      <c r="HS39" s="68"/>
      <c r="HT39" s="68"/>
      <c r="HU39" s="68"/>
      <c r="HV39" s="68"/>
      <c r="HW39" s="68"/>
      <c r="HX39" s="68"/>
      <c r="HY39" s="68"/>
      <c r="HZ39" s="68"/>
      <c r="IA39" s="68"/>
      <c r="IB39" s="68"/>
      <c r="IC39" s="68"/>
      <c r="ID39" s="68"/>
      <c r="IE39" s="68"/>
      <c r="IF39" s="68"/>
      <c r="IG39" s="68"/>
      <c r="IH39" s="68"/>
      <c r="II39" s="68"/>
      <c r="IJ39" s="68"/>
      <c r="IK39" s="68"/>
      <c r="IL39" s="68"/>
      <c r="IM39" s="68"/>
      <c r="IN39" s="68"/>
      <c r="IO39" s="68"/>
      <c r="IP39" s="68"/>
      <c r="IQ39" s="68"/>
      <c r="IR39" s="68"/>
      <c r="IS39" s="68"/>
      <c r="IT39" s="68"/>
      <c r="IU39" s="68"/>
      <c r="IV39" s="68"/>
      <c r="IW39" s="68"/>
      <c r="IX39" s="68"/>
      <c r="IY39" s="68"/>
      <c r="IZ39" s="68"/>
      <c r="JA39" s="68"/>
      <c r="JB39" s="68"/>
      <c r="JC39" s="68"/>
      <c r="JD39" s="68"/>
      <c r="JE39" s="68"/>
      <c r="JF39" s="68"/>
      <c r="JG39" s="68"/>
      <c r="JH39" s="68"/>
      <c r="JI39" s="68"/>
      <c r="JJ39" s="68"/>
      <c r="JK39" s="68"/>
      <c r="JL39" s="68"/>
      <c r="JM39" s="68"/>
      <c r="JN39" s="68"/>
      <c r="JO39" s="68"/>
      <c r="JP39" s="68"/>
      <c r="JQ39" s="68"/>
      <c r="JR39" s="68"/>
      <c r="JS39" s="68"/>
      <c r="JT39" s="68"/>
      <c r="JU39" s="68"/>
      <c r="JV39" s="68"/>
      <c r="JW39" s="68"/>
      <c r="JX39" s="68"/>
      <c r="JY39" s="68"/>
      <c r="JZ39" s="68"/>
      <c r="KA39" s="68"/>
      <c r="KB39" s="68"/>
      <c r="KC39" s="68"/>
      <c r="KD39" s="68"/>
      <c r="KE39" s="68"/>
      <c r="KF39" s="68"/>
      <c r="KG39" s="68"/>
      <c r="KH39" s="68"/>
      <c r="KI39" s="68"/>
      <c r="KJ39" s="68"/>
      <c r="KK39" s="68"/>
      <c r="KL39" s="68"/>
      <c r="KM39" s="68"/>
      <c r="KN39" s="68"/>
      <c r="KO39" s="68"/>
      <c r="KP39" s="68"/>
      <c r="KQ39" s="68"/>
      <c r="KR39" s="68"/>
      <c r="KS39" s="68"/>
      <c r="KT39" s="68"/>
      <c r="KU39" s="68"/>
      <c r="KV39" s="68"/>
      <c r="KW39" s="68"/>
      <c r="KX39" s="68"/>
      <c r="KY39" s="68"/>
      <c r="KZ39" s="68"/>
      <c r="LA39" s="68"/>
      <c r="LB39" s="68"/>
      <c r="LC39" s="68"/>
      <c r="LD39" s="68"/>
      <c r="LE39" s="68"/>
      <c r="LF39" s="68"/>
      <c r="LG39" s="68"/>
      <c r="LH39" s="68"/>
      <c r="LI39" s="68"/>
      <c r="LJ39" s="68"/>
      <c r="LK39" s="68"/>
      <c r="LL39" s="68"/>
      <c r="LM39" s="68"/>
      <c r="LN39" s="68"/>
      <c r="LO39" s="68"/>
      <c r="LP39" s="68"/>
      <c r="LQ39" s="68"/>
      <c r="LR39" s="68"/>
      <c r="LS39" s="68"/>
      <c r="LT39" s="68"/>
      <c r="LU39" s="68"/>
      <c r="LV39" s="68"/>
      <c r="LW39" s="68"/>
      <c r="LX39" s="68"/>
      <c r="LY39" s="68"/>
      <c r="LZ39" s="68"/>
      <c r="MA39" s="68"/>
      <c r="MB39" s="68"/>
      <c r="MC39" s="68"/>
      <c r="MD39" s="68"/>
      <c r="ME39" s="68"/>
      <c r="MF39" s="68"/>
      <c r="MG39" s="68"/>
      <c r="MH39" s="68"/>
      <c r="MI39" s="68"/>
      <c r="MJ39" s="68"/>
      <c r="MK39" s="68"/>
      <c r="ML39" s="68"/>
      <c r="MM39" s="68"/>
      <c r="MN39" s="68"/>
      <c r="MO39" s="68"/>
      <c r="MP39" s="68"/>
      <c r="MQ39" s="68"/>
      <c r="MR39" s="68"/>
      <c r="MS39" s="68"/>
      <c r="MT39" s="68"/>
      <c r="MU39" s="68"/>
      <c r="MV39" s="68"/>
      <c r="MW39" s="68"/>
      <c r="MX39" s="68"/>
      <c r="MY39" s="68"/>
      <c r="MZ39" s="68"/>
      <c r="NA39" s="68"/>
      <c r="NB39" s="68"/>
      <c r="NC39" s="68"/>
      <c r="ND39" s="68"/>
      <c r="NE39" s="68"/>
      <c r="NF39" s="68"/>
      <c r="NG39" s="68"/>
      <c r="NH39" s="68"/>
      <c r="NI39" s="68"/>
      <c r="NJ39" s="68"/>
      <c r="NK39" s="68"/>
      <c r="NL39" s="68"/>
      <c r="NM39" s="68"/>
      <c r="NN39" s="68"/>
      <c r="NO39" s="68"/>
      <c r="NP39" s="68"/>
      <c r="NQ39" s="68"/>
      <c r="NR39" s="68"/>
      <c r="NS39" s="68"/>
      <c r="NT39" s="68"/>
      <c r="NU39" s="68"/>
      <c r="NV39" s="68"/>
      <c r="NW39" s="68"/>
      <c r="NX39" s="68"/>
      <c r="NY39" s="68"/>
      <c r="NZ39" s="68"/>
      <c r="OA39" s="68"/>
      <c r="OB39" s="68"/>
      <c r="OC39" s="68"/>
      <c r="OD39" s="68"/>
      <c r="OE39" s="68"/>
      <c r="OF39" s="68"/>
      <c r="OG39" s="68"/>
      <c r="OH39" s="68"/>
      <c r="OI39" s="68"/>
      <c r="OJ39" s="68"/>
      <c r="OK39" s="68"/>
      <c r="OL39" s="68"/>
      <c r="OM39" s="68"/>
      <c r="ON39" s="68"/>
      <c r="OO39" s="68"/>
      <c r="OP39" s="68"/>
      <c r="OQ39" s="68"/>
      <c r="OR39" s="68"/>
      <c r="OS39" s="68"/>
      <c r="OT39" s="68"/>
    </row>
    <row r="40" spans="1:410" s="49" customFormat="1" ht="124.5" customHeight="1" x14ac:dyDescent="0.25">
      <c r="A40" s="152"/>
      <c r="B40" s="127"/>
      <c r="C40" s="84" t="s">
        <v>376</v>
      </c>
      <c r="D40" s="84" t="s">
        <v>377</v>
      </c>
      <c r="E40" s="104"/>
      <c r="F40" s="104"/>
      <c r="G40" s="104"/>
      <c r="H40" s="104"/>
      <c r="I40" s="104"/>
      <c r="J40" s="104"/>
      <c r="K40" s="104"/>
      <c r="L40" s="104"/>
      <c r="M40" s="104"/>
      <c r="N40" s="104"/>
      <c r="O40" s="84" t="s">
        <v>378</v>
      </c>
      <c r="P40" s="80" t="s">
        <v>52</v>
      </c>
      <c r="Q40" s="84" t="s">
        <v>369</v>
      </c>
      <c r="R40" s="80" t="s">
        <v>59</v>
      </c>
      <c r="S40" s="80">
        <f>VLOOKUP(R40,Hoja4!B$29:C$30,2,FALSE)</f>
        <v>15</v>
      </c>
      <c r="T40" s="80" t="s">
        <v>62</v>
      </c>
      <c r="U40" s="80">
        <f>VLOOKUP(T40,Hoja4!B$31:C$32,2,FALSE)</f>
        <v>15</v>
      </c>
      <c r="V40" s="84" t="s">
        <v>379</v>
      </c>
      <c r="W40" s="84" t="s">
        <v>65</v>
      </c>
      <c r="X40" s="80">
        <f>VLOOKUP(W40,[9]Hoja4!B$33:C$34,2,FALSE)</f>
        <v>15</v>
      </c>
      <c r="Y40" s="84" t="s">
        <v>380</v>
      </c>
      <c r="Z40" s="84" t="s">
        <v>70</v>
      </c>
      <c r="AA40" s="80">
        <f>VLOOKUP(Z40,[9]Hoja4!B$35:C$37,2,FALSE)</f>
        <v>15</v>
      </c>
      <c r="AB40" s="84" t="s">
        <v>381</v>
      </c>
      <c r="AC40" s="80" t="s">
        <v>72</v>
      </c>
      <c r="AD40" s="80">
        <f>VLOOKUP(AC40,[9]Hoja4!B$38:C$39,2,FALSE)</f>
        <v>15</v>
      </c>
      <c r="AE40" s="84" t="s">
        <v>382</v>
      </c>
      <c r="AF40" s="84" t="s">
        <v>75</v>
      </c>
      <c r="AG40" s="80">
        <f>VLOOKUP(AF40,[9]Hoja4!B$40:C$41,2,FALSE)</f>
        <v>15</v>
      </c>
      <c r="AH40" s="84" t="s">
        <v>373</v>
      </c>
      <c r="AI40" s="84" t="s">
        <v>78</v>
      </c>
      <c r="AJ40" s="80">
        <f>VLOOKUP(AI40,[9]Hoja4!B$42:C$44,2,FALSE)</f>
        <v>10</v>
      </c>
      <c r="AK40" s="80">
        <f t="shared" si="20"/>
        <v>100</v>
      </c>
      <c r="AL40" s="80" t="str">
        <f t="shared" si="21"/>
        <v>Fuerte</v>
      </c>
      <c r="AM40" s="80">
        <f>VLOOKUP(AL40,[9]Hoja4!H$36:I$38,2,FALSE)</f>
        <v>3</v>
      </c>
      <c r="AN40" s="80" t="s">
        <v>83</v>
      </c>
      <c r="AO40" s="80">
        <f>VLOOKUP(AN40,[9]Hoja4!H$36:I$38,2,FALSE)</f>
        <v>3</v>
      </c>
      <c r="AP40" s="80" t="str">
        <f>INDEX(Hoja4!K$36:M$38,AM40,AO40)</f>
        <v>Fuerte</v>
      </c>
      <c r="AQ40" s="80">
        <f>VLOOKUP(AP40,Hoja4!I$28:J$30,2,FALSE)</f>
        <v>100</v>
      </c>
      <c r="AR40" s="104"/>
      <c r="AS40" s="104"/>
      <c r="AT40" s="104"/>
      <c r="AU40" s="104"/>
      <c r="AV40" s="104"/>
      <c r="AW40" s="104"/>
      <c r="AX40" s="104"/>
      <c r="AY40" s="104"/>
      <c r="AZ40" s="104"/>
      <c r="BA40" s="104"/>
      <c r="BB40" s="84"/>
      <c r="BC40" s="84"/>
      <c r="BD40" s="84"/>
      <c r="BE40" s="91"/>
      <c r="BF40" s="84"/>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c r="HW40" s="68"/>
      <c r="HX40" s="68"/>
      <c r="HY40" s="68"/>
      <c r="HZ40" s="68"/>
      <c r="IA40" s="68"/>
      <c r="IB40" s="68"/>
      <c r="IC40" s="68"/>
      <c r="ID40" s="68"/>
      <c r="IE40" s="68"/>
      <c r="IF40" s="68"/>
      <c r="IG40" s="68"/>
      <c r="IH40" s="68"/>
      <c r="II40" s="68"/>
      <c r="IJ40" s="68"/>
      <c r="IK40" s="68"/>
      <c r="IL40" s="68"/>
      <c r="IM40" s="68"/>
      <c r="IN40" s="68"/>
      <c r="IO40" s="68"/>
      <c r="IP40" s="68"/>
      <c r="IQ40" s="68"/>
      <c r="IR40" s="68"/>
      <c r="IS40" s="68"/>
      <c r="IT40" s="68"/>
      <c r="IU40" s="68"/>
      <c r="IV40" s="68"/>
      <c r="IW40" s="68"/>
      <c r="IX40" s="68"/>
      <c r="IY40" s="68"/>
      <c r="IZ40" s="68"/>
      <c r="JA40" s="68"/>
      <c r="JB40" s="68"/>
      <c r="JC40" s="68"/>
      <c r="JD40" s="68"/>
      <c r="JE40" s="68"/>
      <c r="JF40" s="68"/>
      <c r="JG40" s="68"/>
      <c r="JH40" s="68"/>
      <c r="JI40" s="68"/>
      <c r="JJ40" s="68"/>
      <c r="JK40" s="68"/>
      <c r="JL40" s="68"/>
      <c r="JM40" s="68"/>
      <c r="JN40" s="68"/>
      <c r="JO40" s="68"/>
      <c r="JP40" s="68"/>
      <c r="JQ40" s="68"/>
      <c r="JR40" s="68"/>
      <c r="JS40" s="68"/>
      <c r="JT40" s="68"/>
      <c r="JU40" s="68"/>
      <c r="JV40" s="68"/>
      <c r="JW40" s="68"/>
      <c r="JX40" s="68"/>
      <c r="JY40" s="68"/>
      <c r="JZ40" s="68"/>
      <c r="KA40" s="68"/>
      <c r="KB40" s="68"/>
      <c r="KC40" s="68"/>
      <c r="KD40" s="68"/>
      <c r="KE40" s="68"/>
      <c r="KF40" s="68"/>
      <c r="KG40" s="68"/>
      <c r="KH40" s="68"/>
      <c r="KI40" s="68"/>
      <c r="KJ40" s="68"/>
      <c r="KK40" s="68"/>
      <c r="KL40" s="68"/>
      <c r="KM40" s="68"/>
      <c r="KN40" s="68"/>
      <c r="KO40" s="68"/>
      <c r="KP40" s="68"/>
      <c r="KQ40" s="68"/>
      <c r="KR40" s="68"/>
      <c r="KS40" s="68"/>
      <c r="KT40" s="68"/>
      <c r="KU40" s="68"/>
      <c r="KV40" s="68"/>
      <c r="KW40" s="68"/>
      <c r="KX40" s="68"/>
      <c r="KY40" s="68"/>
      <c r="KZ40" s="68"/>
      <c r="LA40" s="68"/>
      <c r="LB40" s="68"/>
      <c r="LC40" s="68"/>
      <c r="LD40" s="68"/>
      <c r="LE40" s="68"/>
      <c r="LF40" s="68"/>
      <c r="LG40" s="68"/>
      <c r="LH40" s="68"/>
      <c r="LI40" s="68"/>
      <c r="LJ40" s="68"/>
      <c r="LK40" s="68"/>
      <c r="LL40" s="68"/>
      <c r="LM40" s="68"/>
      <c r="LN40" s="68"/>
      <c r="LO40" s="68"/>
      <c r="LP40" s="68"/>
      <c r="LQ40" s="68"/>
      <c r="LR40" s="68"/>
      <c r="LS40" s="68"/>
      <c r="LT40" s="68"/>
      <c r="LU40" s="68"/>
      <c r="LV40" s="68"/>
      <c r="LW40" s="68"/>
      <c r="LX40" s="68"/>
      <c r="LY40" s="68"/>
      <c r="LZ40" s="68"/>
      <c r="MA40" s="68"/>
      <c r="MB40" s="68"/>
      <c r="MC40" s="68"/>
      <c r="MD40" s="68"/>
      <c r="ME40" s="68"/>
      <c r="MF40" s="68"/>
      <c r="MG40" s="68"/>
      <c r="MH40" s="68"/>
      <c r="MI40" s="68"/>
      <c r="MJ40" s="68"/>
      <c r="MK40" s="68"/>
      <c r="ML40" s="68"/>
      <c r="MM40" s="68"/>
      <c r="MN40" s="68"/>
      <c r="MO40" s="68"/>
      <c r="MP40" s="68"/>
      <c r="MQ40" s="68"/>
      <c r="MR40" s="68"/>
      <c r="MS40" s="68"/>
      <c r="MT40" s="68"/>
      <c r="MU40" s="68"/>
      <c r="MV40" s="68"/>
      <c r="MW40" s="68"/>
      <c r="MX40" s="68"/>
      <c r="MY40" s="68"/>
      <c r="MZ40" s="68"/>
      <c r="NA40" s="68"/>
      <c r="NB40" s="68"/>
      <c r="NC40" s="68"/>
      <c r="ND40" s="68"/>
      <c r="NE40" s="68"/>
      <c r="NF40" s="68"/>
      <c r="NG40" s="68"/>
      <c r="NH40" s="68"/>
      <c r="NI40" s="68"/>
      <c r="NJ40" s="68"/>
      <c r="NK40" s="68"/>
      <c r="NL40" s="68"/>
      <c r="NM40" s="68"/>
      <c r="NN40" s="68"/>
      <c r="NO40" s="68"/>
      <c r="NP40" s="68"/>
      <c r="NQ40" s="68"/>
      <c r="NR40" s="68"/>
      <c r="NS40" s="68"/>
      <c r="NT40" s="68"/>
      <c r="NU40" s="68"/>
      <c r="NV40" s="68"/>
      <c r="NW40" s="68"/>
      <c r="NX40" s="68"/>
      <c r="NY40" s="68"/>
      <c r="NZ40" s="68"/>
      <c r="OA40" s="68"/>
      <c r="OB40" s="68"/>
      <c r="OC40" s="68"/>
      <c r="OD40" s="68"/>
      <c r="OE40" s="68"/>
      <c r="OF40" s="68"/>
      <c r="OG40" s="68"/>
      <c r="OH40" s="68"/>
      <c r="OI40" s="68"/>
      <c r="OJ40" s="68"/>
      <c r="OK40" s="68"/>
      <c r="OL40" s="68"/>
      <c r="OM40" s="68"/>
      <c r="ON40" s="68"/>
      <c r="OO40" s="68"/>
      <c r="OP40" s="68"/>
      <c r="OQ40" s="68"/>
      <c r="OR40" s="68"/>
      <c r="OS40" s="68"/>
      <c r="OT40" s="68"/>
    </row>
    <row r="41" spans="1:410" s="49" customFormat="1" ht="120" customHeight="1" x14ac:dyDescent="0.25">
      <c r="A41" s="152"/>
      <c r="B41" s="127"/>
      <c r="C41" s="84" t="s">
        <v>349</v>
      </c>
      <c r="D41" s="84" t="s">
        <v>383</v>
      </c>
      <c r="E41" s="102" t="s">
        <v>384</v>
      </c>
      <c r="F41" s="102" t="s">
        <v>385</v>
      </c>
      <c r="G41" s="102" t="s">
        <v>467</v>
      </c>
      <c r="H41" s="102" t="s">
        <v>468</v>
      </c>
      <c r="I41" s="102" t="s">
        <v>33</v>
      </c>
      <c r="J41" s="102" t="s">
        <v>39</v>
      </c>
      <c r="K41" s="102">
        <f>VLOOKUP(J41,[9]Hoja4!C$2:D$6,2,FALSE)</f>
        <v>1</v>
      </c>
      <c r="L41" s="102" t="s">
        <v>46</v>
      </c>
      <c r="M41" s="102">
        <f>VLOOKUP(L41,[9]Hoja4!F$2:G$6,2,FALSE)</f>
        <v>4</v>
      </c>
      <c r="N41" s="102" t="str">
        <f>INDEX([9]Hoja4!J$19:N$23,K41,M41)</f>
        <v>Alto</v>
      </c>
      <c r="O41" s="84" t="s">
        <v>355</v>
      </c>
      <c r="P41" s="80" t="s">
        <v>52</v>
      </c>
      <c r="Q41" s="84" t="s">
        <v>356</v>
      </c>
      <c r="R41" s="80" t="s">
        <v>60</v>
      </c>
      <c r="S41" s="80">
        <f>VLOOKUP(R41,Hoja4!B$29:C$30,2,FALSE)</f>
        <v>0</v>
      </c>
      <c r="T41" s="80" t="s">
        <v>63</v>
      </c>
      <c r="U41" s="80">
        <f>VLOOKUP(T41,Hoja4!B$31:C$32,2,FALSE)</f>
        <v>0</v>
      </c>
      <c r="V41" s="84" t="s">
        <v>357</v>
      </c>
      <c r="W41" s="84" t="s">
        <v>66</v>
      </c>
      <c r="X41" s="80">
        <f>VLOOKUP(W41,[9]Hoja4!B$33:C$34,2,FALSE)</f>
        <v>0</v>
      </c>
      <c r="Y41" s="84" t="s">
        <v>358</v>
      </c>
      <c r="Z41" s="84" t="s">
        <v>70</v>
      </c>
      <c r="AA41" s="80">
        <f>VLOOKUP(Z41,[9]Hoja4!B$35:C$37,2,FALSE)</f>
        <v>15</v>
      </c>
      <c r="AB41" s="84" t="s">
        <v>359</v>
      </c>
      <c r="AC41" s="80" t="s">
        <v>72</v>
      </c>
      <c r="AD41" s="80">
        <f>VLOOKUP(AC41,[9]Hoja4!B$38:C$39,2,FALSE)</f>
        <v>15</v>
      </c>
      <c r="AE41" s="84" t="s">
        <v>360</v>
      </c>
      <c r="AF41" s="84" t="s">
        <v>76</v>
      </c>
      <c r="AG41" s="80">
        <f>VLOOKUP(AF41,[9]Hoja4!B$40:C$41,2,FALSE)</f>
        <v>0</v>
      </c>
      <c r="AH41" s="84" t="s">
        <v>361</v>
      </c>
      <c r="AI41" s="84" t="s">
        <v>80</v>
      </c>
      <c r="AJ41" s="80">
        <f>VLOOKUP(AI41,[9]Hoja4!B$42:C$44,2,FALSE)</f>
        <v>0</v>
      </c>
      <c r="AK41" s="80">
        <f>+AJ41+AG41+AD41+AA41+X41+U41+S41</f>
        <v>30</v>
      </c>
      <c r="AL41" s="80" t="str">
        <f>IF(AK41&lt;86,"Débil",IF(AK41&lt;96,"Moderado",IF(AK41&gt;95,"Fuerte")))</f>
        <v>Débil</v>
      </c>
      <c r="AM41" s="80">
        <f>VLOOKUP(AL41,[9]Hoja4!H$36:I$38,2,FALSE)</f>
        <v>1</v>
      </c>
      <c r="AN41" s="80" t="s">
        <v>86</v>
      </c>
      <c r="AO41" s="80">
        <f>VLOOKUP(AN41,[9]Hoja4!H$36:I$38,2,FALSE)</f>
        <v>1</v>
      </c>
      <c r="AP41" s="80" t="str">
        <f>INDEX(Hoja4!K$36:M$38,AM41,AO41)</f>
        <v>Débil</v>
      </c>
      <c r="AQ41" s="80">
        <f>VLOOKUP(AP41,Hoja4!I$28:J$30,2,FALSE)</f>
        <v>0</v>
      </c>
      <c r="AR41" s="102">
        <f>AVERAGE(AQ41:AQ42)</f>
        <v>0</v>
      </c>
      <c r="AS41" s="102" t="str">
        <f t="shared" ref="AS41" si="22">IF(AR41&lt;50,"Débil",IF(AR41&lt;99,"Moderado",IF(AR41=100,"Fuerte")))</f>
        <v>Débil</v>
      </c>
      <c r="AT41" s="102" t="s">
        <v>116</v>
      </c>
      <c r="AU41" s="102" t="s">
        <v>117</v>
      </c>
      <c r="AV41" s="102">
        <v>0</v>
      </c>
      <c r="AW41" s="102">
        <v>0</v>
      </c>
      <c r="AX41" s="102">
        <f t="shared" ref="AX41" si="23">IF(1&lt;=(K41-AV41),(+K41-AV41),1)</f>
        <v>1</v>
      </c>
      <c r="AY41" s="102">
        <f t="shared" ref="AY41" si="24">IF(1&lt;=(M41-AW41),(+M41-AW41),1)</f>
        <v>4</v>
      </c>
      <c r="AZ41" s="102" t="str">
        <f>INDEX(Hoja4!J$19:N$23,AX41,AY41)</f>
        <v>Alto</v>
      </c>
      <c r="BA41" s="102" t="str">
        <f>VLOOKUP(AZ41,[9]Hoja4!E$50:F$57,2,FALSE)</f>
        <v xml:space="preserve">Reducir el riesgo – evitar el riesgo – compartir o transferir el riesgo </v>
      </c>
      <c r="BB41" s="84" t="s">
        <v>386</v>
      </c>
      <c r="BC41" s="84" t="s">
        <v>387</v>
      </c>
      <c r="BD41" s="84" t="s">
        <v>364</v>
      </c>
      <c r="BE41" s="91">
        <v>43616</v>
      </c>
      <c r="BF41" s="84"/>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c r="HI41" s="68"/>
      <c r="HJ41" s="68"/>
      <c r="HK41" s="68"/>
      <c r="HL41" s="68"/>
      <c r="HM41" s="68"/>
      <c r="HN41" s="68"/>
      <c r="HO41" s="68"/>
      <c r="HP41" s="68"/>
      <c r="HQ41" s="68"/>
      <c r="HR41" s="68"/>
      <c r="HS41" s="68"/>
      <c r="HT41" s="68"/>
      <c r="HU41" s="68"/>
      <c r="HV41" s="68"/>
      <c r="HW41" s="68"/>
      <c r="HX41" s="68"/>
      <c r="HY41" s="68"/>
      <c r="HZ41" s="68"/>
      <c r="IA41" s="68"/>
      <c r="IB41" s="68"/>
      <c r="IC41" s="68"/>
      <c r="ID41" s="68"/>
      <c r="IE41" s="68"/>
      <c r="IF41" s="68"/>
      <c r="IG41" s="68"/>
      <c r="IH41" s="68"/>
      <c r="II41" s="68"/>
      <c r="IJ41" s="68"/>
      <c r="IK41" s="68"/>
      <c r="IL41" s="68"/>
      <c r="IM41" s="68"/>
      <c r="IN41" s="68"/>
      <c r="IO41" s="68"/>
      <c r="IP41" s="68"/>
      <c r="IQ41" s="68"/>
      <c r="IR41" s="68"/>
      <c r="IS41" s="68"/>
      <c r="IT41" s="68"/>
      <c r="IU41" s="68"/>
      <c r="IV41" s="68"/>
      <c r="IW41" s="68"/>
      <c r="IX41" s="68"/>
      <c r="IY41" s="68"/>
      <c r="IZ41" s="68"/>
      <c r="JA41" s="68"/>
      <c r="JB41" s="68"/>
      <c r="JC41" s="68"/>
      <c r="JD41" s="68"/>
      <c r="JE41" s="68"/>
      <c r="JF41" s="68"/>
      <c r="JG41" s="68"/>
      <c r="JH41" s="68"/>
      <c r="JI41" s="68"/>
      <c r="JJ41" s="68"/>
      <c r="JK41" s="68"/>
      <c r="JL41" s="68"/>
      <c r="JM41" s="68"/>
      <c r="JN41" s="68"/>
      <c r="JO41" s="68"/>
      <c r="JP41" s="68"/>
      <c r="JQ41" s="68"/>
      <c r="JR41" s="68"/>
      <c r="JS41" s="68"/>
      <c r="JT41" s="68"/>
      <c r="JU41" s="68"/>
      <c r="JV41" s="68"/>
      <c r="JW41" s="68"/>
      <c r="JX41" s="68"/>
      <c r="JY41" s="68"/>
      <c r="JZ41" s="68"/>
      <c r="KA41" s="68"/>
      <c r="KB41" s="68"/>
      <c r="KC41" s="68"/>
      <c r="KD41" s="68"/>
      <c r="KE41" s="68"/>
      <c r="KF41" s="68"/>
      <c r="KG41" s="68"/>
      <c r="KH41" s="68"/>
      <c r="KI41" s="68"/>
      <c r="KJ41" s="68"/>
      <c r="KK41" s="68"/>
      <c r="KL41" s="68"/>
      <c r="KM41" s="68"/>
      <c r="KN41" s="68"/>
      <c r="KO41" s="68"/>
      <c r="KP41" s="68"/>
      <c r="KQ41" s="68"/>
      <c r="KR41" s="68"/>
      <c r="KS41" s="68"/>
      <c r="KT41" s="68"/>
      <c r="KU41" s="68"/>
      <c r="KV41" s="68"/>
      <c r="KW41" s="68"/>
      <c r="KX41" s="68"/>
      <c r="KY41" s="68"/>
      <c r="KZ41" s="68"/>
      <c r="LA41" s="68"/>
      <c r="LB41" s="68"/>
      <c r="LC41" s="68"/>
      <c r="LD41" s="68"/>
      <c r="LE41" s="68"/>
      <c r="LF41" s="68"/>
      <c r="LG41" s="68"/>
      <c r="LH41" s="68"/>
      <c r="LI41" s="68"/>
      <c r="LJ41" s="68"/>
      <c r="LK41" s="68"/>
      <c r="LL41" s="68"/>
      <c r="LM41" s="68"/>
      <c r="LN41" s="68"/>
      <c r="LO41" s="68"/>
      <c r="LP41" s="68"/>
      <c r="LQ41" s="68"/>
      <c r="LR41" s="68"/>
      <c r="LS41" s="68"/>
      <c r="LT41" s="68"/>
      <c r="LU41" s="68"/>
      <c r="LV41" s="68"/>
      <c r="LW41" s="68"/>
      <c r="LX41" s="68"/>
      <c r="LY41" s="68"/>
      <c r="LZ41" s="68"/>
      <c r="MA41" s="68"/>
      <c r="MB41" s="68"/>
      <c r="MC41" s="68"/>
      <c r="MD41" s="68"/>
      <c r="ME41" s="68"/>
      <c r="MF41" s="68"/>
      <c r="MG41" s="68"/>
      <c r="MH41" s="68"/>
      <c r="MI41" s="68"/>
      <c r="MJ41" s="68"/>
      <c r="MK41" s="68"/>
      <c r="ML41" s="68"/>
      <c r="MM41" s="68"/>
      <c r="MN41" s="68"/>
      <c r="MO41" s="68"/>
      <c r="MP41" s="68"/>
      <c r="MQ41" s="68"/>
      <c r="MR41" s="68"/>
      <c r="MS41" s="68"/>
      <c r="MT41" s="68"/>
      <c r="MU41" s="68"/>
      <c r="MV41" s="68"/>
      <c r="MW41" s="68"/>
      <c r="MX41" s="68"/>
      <c r="MY41" s="68"/>
      <c r="MZ41" s="68"/>
      <c r="NA41" s="68"/>
      <c r="NB41" s="68"/>
      <c r="NC41" s="68"/>
      <c r="ND41" s="68"/>
      <c r="NE41" s="68"/>
      <c r="NF41" s="68"/>
      <c r="NG41" s="68"/>
      <c r="NH41" s="68"/>
      <c r="NI41" s="68"/>
      <c r="NJ41" s="68"/>
      <c r="NK41" s="68"/>
      <c r="NL41" s="68"/>
      <c r="NM41" s="68"/>
      <c r="NN41" s="68"/>
      <c r="NO41" s="68"/>
      <c r="NP41" s="68"/>
      <c r="NQ41" s="68"/>
      <c r="NR41" s="68"/>
      <c r="NS41" s="68"/>
      <c r="NT41" s="68"/>
      <c r="NU41" s="68"/>
      <c r="NV41" s="68"/>
      <c r="NW41" s="68"/>
      <c r="NX41" s="68"/>
      <c r="NY41" s="68"/>
      <c r="NZ41" s="68"/>
      <c r="OA41" s="68"/>
      <c r="OB41" s="68"/>
      <c r="OC41" s="68"/>
      <c r="OD41" s="68"/>
      <c r="OE41" s="68"/>
      <c r="OF41" s="68"/>
      <c r="OG41" s="68"/>
      <c r="OH41" s="68"/>
      <c r="OI41" s="68"/>
      <c r="OJ41" s="68"/>
      <c r="OK41" s="68"/>
      <c r="OL41" s="68"/>
      <c r="OM41" s="68"/>
      <c r="ON41" s="68"/>
      <c r="OO41" s="68"/>
      <c r="OP41" s="68"/>
      <c r="OQ41" s="68"/>
      <c r="OR41" s="68"/>
      <c r="OS41" s="68"/>
      <c r="OT41" s="68"/>
    </row>
    <row r="42" spans="1:410" s="49" customFormat="1" ht="188.25" customHeight="1" thickBot="1" x14ac:dyDescent="0.3">
      <c r="A42" s="153"/>
      <c r="B42" s="127"/>
      <c r="C42" s="84" t="s">
        <v>388</v>
      </c>
      <c r="D42" s="84" t="s">
        <v>389</v>
      </c>
      <c r="E42" s="104"/>
      <c r="F42" s="104"/>
      <c r="G42" s="104"/>
      <c r="H42" s="104"/>
      <c r="I42" s="104"/>
      <c r="J42" s="104"/>
      <c r="K42" s="104"/>
      <c r="L42" s="104"/>
      <c r="M42" s="104"/>
      <c r="N42" s="104"/>
      <c r="O42" s="84" t="s">
        <v>390</v>
      </c>
      <c r="P42" s="80" t="s">
        <v>52</v>
      </c>
      <c r="Q42" s="84" t="s">
        <v>391</v>
      </c>
      <c r="R42" s="80" t="s">
        <v>59</v>
      </c>
      <c r="S42" s="80">
        <f>VLOOKUP(R42,Hoja4!B$29:C$30,2,FALSE)</f>
        <v>15</v>
      </c>
      <c r="T42" s="80" t="s">
        <v>62</v>
      </c>
      <c r="U42" s="80">
        <f>VLOOKUP(T42,Hoja4!B$31:C$32,2,FALSE)</f>
        <v>15</v>
      </c>
      <c r="V42" s="84" t="s">
        <v>392</v>
      </c>
      <c r="W42" s="84" t="s">
        <v>65</v>
      </c>
      <c r="X42" s="80">
        <f>VLOOKUP(W42,[9]Hoja4!B$33:C$34,2,FALSE)</f>
        <v>15</v>
      </c>
      <c r="Y42" s="84" t="s">
        <v>393</v>
      </c>
      <c r="Z42" s="84" t="s">
        <v>70</v>
      </c>
      <c r="AA42" s="80">
        <f>VLOOKUP(Z42,[9]Hoja4!B$35:C$37,2,FALSE)</f>
        <v>15</v>
      </c>
      <c r="AB42" s="84" t="s">
        <v>394</v>
      </c>
      <c r="AC42" s="80" t="s">
        <v>72</v>
      </c>
      <c r="AD42" s="80">
        <f>VLOOKUP(AC42,[9]Hoja4!B$38:C$39,2,FALSE)</f>
        <v>15</v>
      </c>
      <c r="AE42" s="84" t="s">
        <v>360</v>
      </c>
      <c r="AF42" s="84" t="s">
        <v>76</v>
      </c>
      <c r="AG42" s="80">
        <f>VLOOKUP(AF42,[9]Hoja4!B$40:C$41,2,FALSE)</f>
        <v>0</v>
      </c>
      <c r="AH42" s="84" t="s">
        <v>395</v>
      </c>
      <c r="AI42" s="84" t="s">
        <v>78</v>
      </c>
      <c r="AJ42" s="80">
        <f>VLOOKUP(AI42,[9]Hoja4!B$42:C$44,2,FALSE)</f>
        <v>10</v>
      </c>
      <c r="AK42" s="80">
        <f t="shared" si="20"/>
        <v>85</v>
      </c>
      <c r="AL42" s="80" t="str">
        <f t="shared" si="21"/>
        <v>Débil</v>
      </c>
      <c r="AM42" s="80">
        <f>VLOOKUP(AL42,[9]Hoja4!H$36:I$38,2,FALSE)</f>
        <v>1</v>
      </c>
      <c r="AN42" s="80" t="s">
        <v>83</v>
      </c>
      <c r="AO42" s="80">
        <f>VLOOKUP(AN42,[9]Hoja4!H$36:I$38,2,FALSE)</f>
        <v>3</v>
      </c>
      <c r="AP42" s="80" t="str">
        <f>INDEX(Hoja4!K$36:M$38,AM42,AO42)</f>
        <v>Débil</v>
      </c>
      <c r="AQ42" s="80">
        <f>VLOOKUP(AP42,Hoja4!I$28:J$30,2,FALSE)</f>
        <v>0</v>
      </c>
      <c r="AR42" s="104"/>
      <c r="AS42" s="104"/>
      <c r="AT42" s="104"/>
      <c r="AU42" s="104"/>
      <c r="AV42" s="104"/>
      <c r="AW42" s="104"/>
      <c r="AX42" s="104"/>
      <c r="AY42" s="104"/>
      <c r="AZ42" s="104"/>
      <c r="BA42" s="104"/>
      <c r="BB42" s="84" t="s">
        <v>396</v>
      </c>
      <c r="BC42" s="84"/>
      <c r="BD42" s="84" t="s">
        <v>364</v>
      </c>
      <c r="BE42" s="91">
        <v>43616</v>
      </c>
      <c r="BF42" s="84"/>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c r="FP42" s="68"/>
      <c r="FQ42" s="68"/>
      <c r="FR42" s="68"/>
      <c r="FS42" s="68"/>
      <c r="FT42" s="68"/>
      <c r="FU42" s="68"/>
      <c r="FV42" s="68"/>
      <c r="FW42" s="68"/>
      <c r="FX42" s="68"/>
      <c r="FY42" s="68"/>
      <c r="FZ42" s="68"/>
      <c r="GA42" s="68"/>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c r="HI42" s="68"/>
      <c r="HJ42" s="68"/>
      <c r="HK42" s="68"/>
      <c r="HL42" s="68"/>
      <c r="HM42" s="68"/>
      <c r="HN42" s="68"/>
      <c r="HO42" s="68"/>
      <c r="HP42" s="68"/>
      <c r="HQ42" s="68"/>
      <c r="HR42" s="68"/>
      <c r="HS42" s="68"/>
      <c r="HT42" s="68"/>
      <c r="HU42" s="68"/>
      <c r="HV42" s="68"/>
      <c r="HW42" s="68"/>
      <c r="HX42" s="68"/>
      <c r="HY42" s="68"/>
      <c r="HZ42" s="68"/>
      <c r="IA42" s="68"/>
      <c r="IB42" s="68"/>
      <c r="IC42" s="68"/>
      <c r="ID42" s="68"/>
      <c r="IE42" s="68"/>
      <c r="IF42" s="68"/>
      <c r="IG42" s="68"/>
      <c r="IH42" s="68"/>
      <c r="II42" s="68"/>
      <c r="IJ42" s="68"/>
      <c r="IK42" s="68"/>
      <c r="IL42" s="68"/>
      <c r="IM42" s="68"/>
      <c r="IN42" s="68"/>
      <c r="IO42" s="68"/>
      <c r="IP42" s="68"/>
      <c r="IQ42" s="68"/>
      <c r="IR42" s="68"/>
      <c r="IS42" s="68"/>
      <c r="IT42" s="68"/>
      <c r="IU42" s="68"/>
      <c r="IV42" s="68"/>
      <c r="IW42" s="68"/>
      <c r="IX42" s="68"/>
      <c r="IY42" s="68"/>
      <c r="IZ42" s="68"/>
      <c r="JA42" s="68"/>
      <c r="JB42" s="68"/>
      <c r="JC42" s="68"/>
      <c r="JD42" s="68"/>
      <c r="JE42" s="68"/>
      <c r="JF42" s="68"/>
      <c r="JG42" s="68"/>
      <c r="JH42" s="68"/>
      <c r="JI42" s="68"/>
      <c r="JJ42" s="68"/>
      <c r="JK42" s="68"/>
      <c r="JL42" s="68"/>
      <c r="JM42" s="68"/>
      <c r="JN42" s="68"/>
      <c r="JO42" s="68"/>
      <c r="JP42" s="68"/>
      <c r="JQ42" s="68"/>
      <c r="JR42" s="68"/>
      <c r="JS42" s="68"/>
      <c r="JT42" s="68"/>
      <c r="JU42" s="68"/>
      <c r="JV42" s="68"/>
      <c r="JW42" s="68"/>
      <c r="JX42" s="68"/>
      <c r="JY42" s="68"/>
      <c r="JZ42" s="68"/>
      <c r="KA42" s="68"/>
      <c r="KB42" s="68"/>
      <c r="KC42" s="68"/>
      <c r="KD42" s="68"/>
      <c r="KE42" s="68"/>
      <c r="KF42" s="68"/>
      <c r="KG42" s="68"/>
      <c r="KH42" s="68"/>
      <c r="KI42" s="68"/>
      <c r="KJ42" s="68"/>
      <c r="KK42" s="68"/>
      <c r="KL42" s="68"/>
      <c r="KM42" s="68"/>
      <c r="KN42" s="68"/>
      <c r="KO42" s="68"/>
      <c r="KP42" s="68"/>
      <c r="KQ42" s="68"/>
      <c r="KR42" s="68"/>
      <c r="KS42" s="68"/>
      <c r="KT42" s="68"/>
      <c r="KU42" s="68"/>
      <c r="KV42" s="68"/>
      <c r="KW42" s="68"/>
      <c r="KX42" s="68"/>
      <c r="KY42" s="68"/>
      <c r="KZ42" s="68"/>
      <c r="LA42" s="68"/>
      <c r="LB42" s="68"/>
      <c r="LC42" s="68"/>
      <c r="LD42" s="68"/>
      <c r="LE42" s="68"/>
      <c r="LF42" s="68"/>
      <c r="LG42" s="68"/>
      <c r="LH42" s="68"/>
      <c r="LI42" s="68"/>
      <c r="LJ42" s="68"/>
      <c r="LK42" s="68"/>
      <c r="LL42" s="68"/>
      <c r="LM42" s="68"/>
      <c r="LN42" s="68"/>
      <c r="LO42" s="68"/>
      <c r="LP42" s="68"/>
      <c r="LQ42" s="68"/>
      <c r="LR42" s="68"/>
      <c r="LS42" s="68"/>
      <c r="LT42" s="68"/>
      <c r="LU42" s="68"/>
      <c r="LV42" s="68"/>
      <c r="LW42" s="68"/>
      <c r="LX42" s="68"/>
      <c r="LY42" s="68"/>
      <c r="LZ42" s="68"/>
      <c r="MA42" s="68"/>
      <c r="MB42" s="68"/>
      <c r="MC42" s="68"/>
      <c r="MD42" s="68"/>
      <c r="ME42" s="68"/>
      <c r="MF42" s="68"/>
      <c r="MG42" s="68"/>
      <c r="MH42" s="68"/>
      <c r="MI42" s="68"/>
      <c r="MJ42" s="68"/>
      <c r="MK42" s="68"/>
      <c r="ML42" s="68"/>
      <c r="MM42" s="68"/>
      <c r="MN42" s="68"/>
      <c r="MO42" s="68"/>
      <c r="MP42" s="68"/>
      <c r="MQ42" s="68"/>
      <c r="MR42" s="68"/>
      <c r="MS42" s="68"/>
      <c r="MT42" s="68"/>
      <c r="MU42" s="68"/>
      <c r="MV42" s="68"/>
      <c r="MW42" s="68"/>
      <c r="MX42" s="68"/>
      <c r="MY42" s="68"/>
      <c r="MZ42" s="68"/>
      <c r="NA42" s="68"/>
      <c r="NB42" s="68"/>
      <c r="NC42" s="68"/>
      <c r="ND42" s="68"/>
      <c r="NE42" s="68"/>
      <c r="NF42" s="68"/>
      <c r="NG42" s="68"/>
      <c r="NH42" s="68"/>
      <c r="NI42" s="68"/>
      <c r="NJ42" s="68"/>
      <c r="NK42" s="68"/>
      <c r="NL42" s="68"/>
      <c r="NM42" s="68"/>
      <c r="NN42" s="68"/>
      <c r="NO42" s="68"/>
      <c r="NP42" s="68"/>
      <c r="NQ42" s="68"/>
      <c r="NR42" s="68"/>
      <c r="NS42" s="68"/>
      <c r="NT42" s="68"/>
      <c r="NU42" s="68"/>
      <c r="NV42" s="68"/>
      <c r="NW42" s="68"/>
      <c r="NX42" s="68"/>
      <c r="NY42" s="68"/>
      <c r="NZ42" s="68"/>
      <c r="OA42" s="68"/>
      <c r="OB42" s="68"/>
      <c r="OC42" s="68"/>
      <c r="OD42" s="68"/>
      <c r="OE42" s="68"/>
      <c r="OF42" s="68"/>
      <c r="OG42" s="68"/>
      <c r="OH42" s="68"/>
      <c r="OI42" s="68"/>
      <c r="OJ42" s="68"/>
      <c r="OK42" s="68"/>
      <c r="OL42" s="68"/>
      <c r="OM42" s="68"/>
      <c r="ON42" s="68"/>
      <c r="OO42" s="68"/>
      <c r="OP42" s="68"/>
      <c r="OQ42" s="68"/>
      <c r="OR42" s="68"/>
      <c r="OS42" s="68"/>
      <c r="OT42" s="68"/>
    </row>
    <row r="43" spans="1:410" s="70" customFormat="1" ht="188.25" customHeight="1" x14ac:dyDescent="0.25">
      <c r="A43" s="110">
        <v>12</v>
      </c>
      <c r="B43" s="127" t="s">
        <v>593</v>
      </c>
      <c r="C43" s="84" t="s">
        <v>559</v>
      </c>
      <c r="D43" s="84" t="s">
        <v>560</v>
      </c>
      <c r="E43" s="102" t="s">
        <v>561</v>
      </c>
      <c r="F43" s="102" t="s">
        <v>562</v>
      </c>
      <c r="G43" s="102" t="s">
        <v>563</v>
      </c>
      <c r="H43" s="102" t="s">
        <v>564</v>
      </c>
      <c r="I43" s="102" t="s">
        <v>33</v>
      </c>
      <c r="J43" s="102" t="s">
        <v>39</v>
      </c>
      <c r="K43" s="102">
        <v>1</v>
      </c>
      <c r="L43" s="102" t="s">
        <v>46</v>
      </c>
      <c r="M43" s="102">
        <v>4</v>
      </c>
      <c r="N43" s="102" t="s">
        <v>50</v>
      </c>
      <c r="O43" s="84" t="s">
        <v>565</v>
      </c>
      <c r="P43" s="80" t="s">
        <v>52</v>
      </c>
      <c r="Q43" s="84" t="s">
        <v>566</v>
      </c>
      <c r="R43" s="80" t="s">
        <v>59</v>
      </c>
      <c r="S43" s="80">
        <f>VLOOKUP(R43,Hoja4!B$29:C$30,2,FALSE)</f>
        <v>15</v>
      </c>
      <c r="T43" s="80" t="s">
        <v>62</v>
      </c>
      <c r="U43" s="80">
        <f>VLOOKUP(T43,Hoja4!B$31:C$32,2,FALSE)</f>
        <v>15</v>
      </c>
      <c r="V43" s="84" t="s">
        <v>513</v>
      </c>
      <c r="W43" s="84" t="s">
        <v>65</v>
      </c>
      <c r="X43" s="80">
        <f>VLOOKUP(W43,[9]Hoja4!B$33:C$34,2,FALSE)</f>
        <v>15</v>
      </c>
      <c r="Y43" s="84" t="s">
        <v>567</v>
      </c>
      <c r="Z43" s="84" t="s">
        <v>70</v>
      </c>
      <c r="AA43" s="80">
        <f>VLOOKUP(Z43,[9]Hoja4!B$35:C$37,2,FALSE)</f>
        <v>15</v>
      </c>
      <c r="AB43" s="84" t="s">
        <v>568</v>
      </c>
      <c r="AC43" s="80" t="s">
        <v>72</v>
      </c>
      <c r="AD43" s="80">
        <f>VLOOKUP(AC43,[9]Hoja4!B$38:C$39,2,FALSE)</f>
        <v>15</v>
      </c>
      <c r="AE43" s="84" t="s">
        <v>569</v>
      </c>
      <c r="AF43" s="84" t="s">
        <v>75</v>
      </c>
      <c r="AG43" s="80">
        <f>VLOOKUP(AF43,[1]Hoja4!B$40:C$41,2,FALSE)</f>
        <v>15</v>
      </c>
      <c r="AH43" s="84" t="s">
        <v>570</v>
      </c>
      <c r="AI43" s="84" t="s">
        <v>78</v>
      </c>
      <c r="AJ43" s="80">
        <f>VLOOKUP(AI43,[9]Hoja4!B$42:C$44,2,FALSE)</f>
        <v>10</v>
      </c>
      <c r="AK43" s="80">
        <f>AJ43+AG43+AD43+AA43+X43+U43+S43</f>
        <v>100</v>
      </c>
      <c r="AL43" s="80" t="str">
        <f t="shared" si="21"/>
        <v>Fuerte</v>
      </c>
      <c r="AM43" s="80">
        <f>VLOOKUP(AL43,Hoja4!H$36:I$38,2,FALSE)</f>
        <v>3</v>
      </c>
      <c r="AN43" s="80" t="s">
        <v>83</v>
      </c>
      <c r="AO43" s="80">
        <f>VLOOKUP(AN43,Hoja4!H$36:I$38,2,FALSE)</f>
        <v>3</v>
      </c>
      <c r="AP43" s="80" t="str">
        <f>INDEX(Hoja4!K$36:M$38,AM43,AO43)</f>
        <v>Fuerte</v>
      </c>
      <c r="AQ43" s="80">
        <f>VLOOKUP(AP43,Hoja4!I$28:J$30,2,FALSE)</f>
        <v>100</v>
      </c>
      <c r="AR43" s="102">
        <f>AVERAGE(AQ43)</f>
        <v>100</v>
      </c>
      <c r="AS43" s="102" t="str">
        <f t="shared" ref="AS43" si="25">IF(AR43&lt;50,"Débil",IF(AR43&lt;99,"Moderado",IF(AR43=100,"Fuerte")))</f>
        <v>Fuerte</v>
      </c>
      <c r="AT43" s="102" t="s">
        <v>116</v>
      </c>
      <c r="AU43" s="102" t="s">
        <v>117</v>
      </c>
      <c r="AV43" s="102">
        <v>2</v>
      </c>
      <c r="AW43" s="102">
        <v>0</v>
      </c>
      <c r="AX43" s="102">
        <f t="shared" ref="AX43" si="26">IF(1&lt;=(K43-AV43),(+K43-AV43),1)</f>
        <v>1</v>
      </c>
      <c r="AY43" s="102">
        <f t="shared" ref="AY43" si="27">IF(1&lt;=(M43-AW43),(+M43-AW43),1)</f>
        <v>4</v>
      </c>
      <c r="AZ43" s="102" t="str">
        <f>INDEX(Hoja4!J$19:N$23,AX43,AY43)</f>
        <v>Alto</v>
      </c>
      <c r="BA43" s="102" t="str">
        <f>VLOOKUP(AZ43,Hoja4!E$50:F$57,2,FALSE)</f>
        <v xml:space="preserve">Reducir el riesgo – evitar el riesgo – compartir o transferir el riesgo </v>
      </c>
      <c r="BB43" s="84" t="s">
        <v>571</v>
      </c>
      <c r="BC43" s="84" t="s">
        <v>981</v>
      </c>
      <c r="BD43" s="84" t="s">
        <v>572</v>
      </c>
      <c r="BE43" s="84" t="s">
        <v>573</v>
      </c>
      <c r="BF43" s="84" t="s">
        <v>574</v>
      </c>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8"/>
      <c r="FE43" s="68"/>
      <c r="FF43" s="68"/>
      <c r="FG43" s="68"/>
      <c r="FH43" s="68"/>
      <c r="FI43" s="68"/>
      <c r="FJ43" s="68"/>
      <c r="FK43" s="68"/>
      <c r="FL43" s="68"/>
      <c r="FM43" s="68"/>
      <c r="FN43" s="68"/>
      <c r="FO43" s="68"/>
      <c r="FP43" s="68"/>
      <c r="FQ43" s="68"/>
      <c r="FR43" s="68"/>
      <c r="FS43" s="68"/>
      <c r="FT43" s="68"/>
      <c r="FU43" s="68"/>
      <c r="FV43" s="68"/>
      <c r="FW43" s="68"/>
      <c r="FX43" s="68"/>
      <c r="FY43" s="68"/>
      <c r="FZ43" s="68"/>
      <c r="GA43" s="68"/>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c r="HI43" s="68"/>
      <c r="HJ43" s="68"/>
      <c r="HK43" s="68"/>
      <c r="HL43" s="68"/>
      <c r="HM43" s="68"/>
      <c r="HN43" s="68"/>
      <c r="HO43" s="68"/>
      <c r="HP43" s="68"/>
      <c r="HQ43" s="68"/>
      <c r="HR43" s="68"/>
      <c r="HS43" s="68"/>
      <c r="HT43" s="68"/>
      <c r="HU43" s="68"/>
      <c r="HV43" s="68"/>
      <c r="HW43" s="68"/>
      <c r="HX43" s="68"/>
      <c r="HY43" s="68"/>
      <c r="HZ43" s="68"/>
      <c r="IA43" s="68"/>
      <c r="IB43" s="68"/>
      <c r="IC43" s="68"/>
      <c r="ID43" s="68"/>
      <c r="IE43" s="68"/>
      <c r="IF43" s="68"/>
      <c r="IG43" s="68"/>
      <c r="IH43" s="68"/>
      <c r="II43" s="68"/>
      <c r="IJ43" s="68"/>
      <c r="IK43" s="68"/>
      <c r="IL43" s="68"/>
      <c r="IM43" s="68"/>
      <c r="IN43" s="68"/>
      <c r="IO43" s="68"/>
      <c r="IP43" s="68"/>
      <c r="IQ43" s="68"/>
      <c r="IR43" s="68"/>
      <c r="IS43" s="68"/>
      <c r="IT43" s="68"/>
      <c r="IU43" s="68"/>
      <c r="IV43" s="68"/>
      <c r="IW43" s="68"/>
      <c r="IX43" s="68"/>
      <c r="IY43" s="68"/>
      <c r="IZ43" s="68"/>
      <c r="JA43" s="68"/>
      <c r="JB43" s="68"/>
      <c r="JC43" s="68"/>
      <c r="JD43" s="68"/>
      <c r="JE43" s="68"/>
      <c r="JF43" s="68"/>
      <c r="JG43" s="68"/>
      <c r="JH43" s="68"/>
      <c r="JI43" s="68"/>
      <c r="JJ43" s="68"/>
      <c r="JK43" s="68"/>
      <c r="JL43" s="68"/>
      <c r="JM43" s="68"/>
      <c r="JN43" s="68"/>
      <c r="JO43" s="68"/>
      <c r="JP43" s="68"/>
      <c r="JQ43" s="68"/>
      <c r="JR43" s="68"/>
      <c r="JS43" s="68"/>
      <c r="JT43" s="68"/>
      <c r="JU43" s="68"/>
      <c r="JV43" s="68"/>
      <c r="JW43" s="68"/>
      <c r="JX43" s="68"/>
      <c r="JY43" s="68"/>
      <c r="JZ43" s="68"/>
      <c r="KA43" s="68"/>
      <c r="KB43" s="68"/>
      <c r="KC43" s="68"/>
      <c r="KD43" s="68"/>
      <c r="KE43" s="68"/>
      <c r="KF43" s="68"/>
      <c r="KG43" s="68"/>
      <c r="KH43" s="68"/>
      <c r="KI43" s="68"/>
      <c r="KJ43" s="68"/>
      <c r="KK43" s="68"/>
      <c r="KL43" s="68"/>
      <c r="KM43" s="68"/>
      <c r="KN43" s="68"/>
      <c r="KO43" s="68"/>
      <c r="KP43" s="68"/>
      <c r="KQ43" s="68"/>
      <c r="KR43" s="68"/>
      <c r="KS43" s="68"/>
      <c r="KT43" s="68"/>
      <c r="KU43" s="68"/>
      <c r="KV43" s="68"/>
      <c r="KW43" s="68"/>
      <c r="KX43" s="68"/>
      <c r="KY43" s="68"/>
      <c r="KZ43" s="68"/>
      <c r="LA43" s="68"/>
      <c r="LB43" s="68"/>
      <c r="LC43" s="68"/>
      <c r="LD43" s="68"/>
      <c r="LE43" s="68"/>
      <c r="LF43" s="68"/>
      <c r="LG43" s="68"/>
      <c r="LH43" s="68"/>
      <c r="LI43" s="68"/>
      <c r="LJ43" s="68"/>
      <c r="LK43" s="68"/>
      <c r="LL43" s="68"/>
      <c r="LM43" s="68"/>
      <c r="LN43" s="68"/>
      <c r="LO43" s="68"/>
      <c r="LP43" s="68"/>
      <c r="LQ43" s="68"/>
      <c r="LR43" s="68"/>
      <c r="LS43" s="68"/>
      <c r="LT43" s="68"/>
      <c r="LU43" s="68"/>
      <c r="LV43" s="68"/>
      <c r="LW43" s="68"/>
      <c r="LX43" s="68"/>
      <c r="LY43" s="68"/>
      <c r="LZ43" s="68"/>
      <c r="MA43" s="68"/>
      <c r="MB43" s="68"/>
      <c r="MC43" s="68"/>
      <c r="MD43" s="68"/>
      <c r="ME43" s="68"/>
      <c r="MF43" s="68"/>
      <c r="MG43" s="68"/>
      <c r="MH43" s="68"/>
      <c r="MI43" s="68"/>
      <c r="MJ43" s="68"/>
      <c r="MK43" s="68"/>
      <c r="ML43" s="68"/>
      <c r="MM43" s="68"/>
      <c r="MN43" s="68"/>
      <c r="MO43" s="68"/>
      <c r="MP43" s="68"/>
      <c r="MQ43" s="68"/>
      <c r="MR43" s="68"/>
      <c r="MS43" s="68"/>
      <c r="MT43" s="68"/>
      <c r="MU43" s="68"/>
      <c r="MV43" s="68"/>
      <c r="MW43" s="68"/>
      <c r="MX43" s="68"/>
      <c r="MY43" s="68"/>
      <c r="MZ43" s="68"/>
      <c r="NA43" s="68"/>
      <c r="NB43" s="68"/>
      <c r="NC43" s="68"/>
      <c r="ND43" s="68"/>
      <c r="NE43" s="68"/>
      <c r="NF43" s="68"/>
      <c r="NG43" s="68"/>
      <c r="NH43" s="68"/>
      <c r="NI43" s="68"/>
      <c r="NJ43" s="68"/>
      <c r="NK43" s="68"/>
      <c r="NL43" s="68"/>
      <c r="NM43" s="68"/>
      <c r="NN43" s="68"/>
      <c r="NO43" s="68"/>
      <c r="NP43" s="68"/>
      <c r="NQ43" s="68"/>
      <c r="NR43" s="68"/>
      <c r="NS43" s="68"/>
      <c r="NT43" s="68"/>
      <c r="NU43" s="68"/>
      <c r="NV43" s="68"/>
      <c r="NW43" s="68"/>
      <c r="NX43" s="68"/>
      <c r="NY43" s="68"/>
      <c r="NZ43" s="68"/>
      <c r="OA43" s="68"/>
      <c r="OB43" s="68"/>
      <c r="OC43" s="68"/>
      <c r="OD43" s="68"/>
      <c r="OE43" s="68"/>
      <c r="OF43" s="68"/>
      <c r="OG43" s="68"/>
      <c r="OH43" s="68"/>
      <c r="OI43" s="68"/>
      <c r="OJ43" s="68"/>
      <c r="OK43" s="68"/>
      <c r="OL43" s="68"/>
      <c r="OM43" s="68"/>
      <c r="ON43" s="68"/>
      <c r="OO43" s="68"/>
      <c r="OP43" s="68"/>
      <c r="OQ43" s="68"/>
      <c r="OR43" s="68"/>
      <c r="OS43" s="68"/>
      <c r="OT43" s="68"/>
    </row>
    <row r="44" spans="1:410" s="70" customFormat="1" ht="188.25" customHeight="1" x14ac:dyDescent="0.25">
      <c r="A44" s="108"/>
      <c r="B44" s="127"/>
      <c r="C44" s="84" t="s">
        <v>575</v>
      </c>
      <c r="D44" s="84" t="s">
        <v>576</v>
      </c>
      <c r="E44" s="103"/>
      <c r="F44" s="103"/>
      <c r="G44" s="103"/>
      <c r="H44" s="103"/>
      <c r="I44" s="103"/>
      <c r="J44" s="103"/>
      <c r="K44" s="103"/>
      <c r="L44" s="103"/>
      <c r="M44" s="103"/>
      <c r="N44" s="103"/>
      <c r="O44" s="84" t="s">
        <v>577</v>
      </c>
      <c r="P44" s="80" t="s">
        <v>52</v>
      </c>
      <c r="Q44" s="84" t="s">
        <v>566</v>
      </c>
      <c r="R44" s="80" t="s">
        <v>59</v>
      </c>
      <c r="S44" s="80">
        <f>VLOOKUP(R44,Hoja4!B$29:C$30,2,FALSE)</f>
        <v>15</v>
      </c>
      <c r="T44" s="80" t="s">
        <v>62</v>
      </c>
      <c r="U44" s="80">
        <f>VLOOKUP(T44,Hoja4!B$31:C$32,2,FALSE)</f>
        <v>15</v>
      </c>
      <c r="V44" s="84" t="s">
        <v>513</v>
      </c>
      <c r="W44" s="84" t="s">
        <v>65</v>
      </c>
      <c r="X44" s="80">
        <f>VLOOKUP(W44,[9]Hoja4!B$33:C$34,2,FALSE)</f>
        <v>15</v>
      </c>
      <c r="Y44" s="84" t="s">
        <v>578</v>
      </c>
      <c r="Z44" s="84" t="s">
        <v>70</v>
      </c>
      <c r="AA44" s="80">
        <f>VLOOKUP(Z44,[9]Hoja4!B$35:C$37,2,FALSE)</f>
        <v>15</v>
      </c>
      <c r="AB44" s="84" t="s">
        <v>579</v>
      </c>
      <c r="AC44" s="80" t="s">
        <v>72</v>
      </c>
      <c r="AD44" s="80">
        <f>VLOOKUP(AC44,[9]Hoja4!B$38:C$39,2,FALSE)</f>
        <v>15</v>
      </c>
      <c r="AE44" s="84" t="s">
        <v>580</v>
      </c>
      <c r="AF44" s="84" t="s">
        <v>75</v>
      </c>
      <c r="AG44" s="80">
        <f>VLOOKUP(AF44,[1]Hoja4!B$40:C$41,2,FALSE)</f>
        <v>15</v>
      </c>
      <c r="AH44" s="84" t="s">
        <v>581</v>
      </c>
      <c r="AI44" s="84" t="s">
        <v>78</v>
      </c>
      <c r="AJ44" s="80">
        <f>VLOOKUP(AI44,[9]Hoja4!B$42:C$44,2,FALSE)</f>
        <v>10</v>
      </c>
      <c r="AK44" s="80">
        <f t="shared" si="20"/>
        <v>100</v>
      </c>
      <c r="AL44" s="80" t="str">
        <f t="shared" si="21"/>
        <v>Fuerte</v>
      </c>
      <c r="AM44" s="80">
        <f>VLOOKUP(AL44,Hoja4!H$36:I$38,2,FALSE)</f>
        <v>3</v>
      </c>
      <c r="AN44" s="80" t="s">
        <v>83</v>
      </c>
      <c r="AO44" s="80">
        <f>VLOOKUP(AN44,Hoja4!H$36:I$38,2,FALSE)</f>
        <v>3</v>
      </c>
      <c r="AP44" s="80" t="str">
        <f>INDEX(Hoja4!K$36:M$38,AM44,AO44)</f>
        <v>Fuerte</v>
      </c>
      <c r="AQ44" s="80">
        <f>VLOOKUP(AP44,Hoja4!I$28:J$30,2,FALSE)</f>
        <v>100</v>
      </c>
      <c r="AR44" s="103"/>
      <c r="AS44" s="103"/>
      <c r="AT44" s="103"/>
      <c r="AU44" s="103"/>
      <c r="AV44" s="103"/>
      <c r="AW44" s="103"/>
      <c r="AX44" s="103"/>
      <c r="AY44" s="103"/>
      <c r="AZ44" s="103"/>
      <c r="BA44" s="103"/>
      <c r="BB44" s="84" t="s">
        <v>582</v>
      </c>
      <c r="BC44" s="84" t="s">
        <v>982</v>
      </c>
      <c r="BD44" s="84" t="s">
        <v>572</v>
      </c>
      <c r="BE44" s="84" t="s">
        <v>573</v>
      </c>
      <c r="BF44" s="84" t="s">
        <v>583</v>
      </c>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c r="EO44" s="68"/>
      <c r="EP44" s="68"/>
      <c r="EQ44" s="68"/>
      <c r="ER44" s="68"/>
      <c r="ES44" s="68"/>
      <c r="ET44" s="68"/>
      <c r="EU44" s="68"/>
      <c r="EV44" s="68"/>
      <c r="EW44" s="68"/>
      <c r="EX44" s="68"/>
      <c r="EY44" s="68"/>
      <c r="EZ44" s="68"/>
      <c r="FA44" s="68"/>
      <c r="FB44" s="68"/>
      <c r="FC44" s="68"/>
      <c r="FD44" s="68"/>
      <c r="FE44" s="68"/>
      <c r="FF44" s="68"/>
      <c r="FG44" s="68"/>
      <c r="FH44" s="68"/>
      <c r="FI44" s="68"/>
      <c r="FJ44" s="68"/>
      <c r="FK44" s="68"/>
      <c r="FL44" s="68"/>
      <c r="FM44" s="68"/>
      <c r="FN44" s="68"/>
      <c r="FO44" s="68"/>
      <c r="FP44" s="68"/>
      <c r="FQ44" s="68"/>
      <c r="FR44" s="68"/>
      <c r="FS44" s="68"/>
      <c r="FT44" s="68"/>
      <c r="FU44" s="68"/>
      <c r="FV44" s="68"/>
      <c r="FW44" s="68"/>
      <c r="FX44" s="68"/>
      <c r="FY44" s="68"/>
      <c r="FZ44" s="68"/>
      <c r="GA44" s="68"/>
      <c r="GB44" s="68"/>
      <c r="GC44" s="68"/>
      <c r="GD44" s="68"/>
      <c r="GE44" s="68"/>
      <c r="GF44" s="68"/>
      <c r="GG44" s="68"/>
      <c r="GH44" s="68"/>
      <c r="GI44" s="68"/>
      <c r="GJ44" s="68"/>
      <c r="GK44" s="68"/>
      <c r="GL44" s="68"/>
      <c r="GM44" s="68"/>
      <c r="GN44" s="68"/>
      <c r="GO44" s="68"/>
      <c r="GP44" s="68"/>
      <c r="GQ44" s="68"/>
      <c r="GR44" s="68"/>
      <c r="GS44" s="68"/>
      <c r="GT44" s="68"/>
      <c r="GU44" s="68"/>
      <c r="GV44" s="68"/>
      <c r="GW44" s="68"/>
      <c r="GX44" s="68"/>
      <c r="GY44" s="68"/>
      <c r="GZ44" s="68"/>
      <c r="HA44" s="68"/>
      <c r="HB44" s="68"/>
      <c r="HC44" s="68"/>
      <c r="HD44" s="68"/>
      <c r="HE44" s="68"/>
      <c r="HF44" s="68"/>
      <c r="HG44" s="68"/>
      <c r="HH44" s="68"/>
      <c r="HI44" s="68"/>
      <c r="HJ44" s="68"/>
      <c r="HK44" s="68"/>
      <c r="HL44" s="68"/>
      <c r="HM44" s="68"/>
      <c r="HN44" s="68"/>
      <c r="HO44" s="68"/>
      <c r="HP44" s="68"/>
      <c r="HQ44" s="68"/>
      <c r="HR44" s="68"/>
      <c r="HS44" s="68"/>
      <c r="HT44" s="68"/>
      <c r="HU44" s="68"/>
      <c r="HV44" s="68"/>
      <c r="HW44" s="68"/>
      <c r="HX44" s="68"/>
      <c r="HY44" s="68"/>
      <c r="HZ44" s="68"/>
      <c r="IA44" s="68"/>
      <c r="IB44" s="68"/>
      <c r="IC44" s="68"/>
      <c r="ID44" s="68"/>
      <c r="IE44" s="68"/>
      <c r="IF44" s="68"/>
      <c r="IG44" s="68"/>
      <c r="IH44" s="68"/>
      <c r="II44" s="68"/>
      <c r="IJ44" s="68"/>
      <c r="IK44" s="68"/>
      <c r="IL44" s="68"/>
      <c r="IM44" s="68"/>
      <c r="IN44" s="68"/>
      <c r="IO44" s="68"/>
      <c r="IP44" s="68"/>
      <c r="IQ44" s="68"/>
      <c r="IR44" s="68"/>
      <c r="IS44" s="68"/>
      <c r="IT44" s="68"/>
      <c r="IU44" s="68"/>
      <c r="IV44" s="68"/>
      <c r="IW44" s="68"/>
      <c r="IX44" s="68"/>
      <c r="IY44" s="68"/>
      <c r="IZ44" s="68"/>
      <c r="JA44" s="68"/>
      <c r="JB44" s="68"/>
      <c r="JC44" s="68"/>
      <c r="JD44" s="68"/>
      <c r="JE44" s="68"/>
      <c r="JF44" s="68"/>
      <c r="JG44" s="68"/>
      <c r="JH44" s="68"/>
      <c r="JI44" s="68"/>
      <c r="JJ44" s="68"/>
      <c r="JK44" s="68"/>
      <c r="JL44" s="68"/>
      <c r="JM44" s="68"/>
      <c r="JN44" s="68"/>
      <c r="JO44" s="68"/>
      <c r="JP44" s="68"/>
      <c r="JQ44" s="68"/>
      <c r="JR44" s="68"/>
      <c r="JS44" s="68"/>
      <c r="JT44" s="68"/>
      <c r="JU44" s="68"/>
      <c r="JV44" s="68"/>
      <c r="JW44" s="68"/>
      <c r="JX44" s="68"/>
      <c r="JY44" s="68"/>
      <c r="JZ44" s="68"/>
      <c r="KA44" s="68"/>
      <c r="KB44" s="68"/>
      <c r="KC44" s="68"/>
      <c r="KD44" s="68"/>
      <c r="KE44" s="68"/>
      <c r="KF44" s="68"/>
      <c r="KG44" s="68"/>
      <c r="KH44" s="68"/>
      <c r="KI44" s="68"/>
      <c r="KJ44" s="68"/>
      <c r="KK44" s="68"/>
      <c r="KL44" s="68"/>
      <c r="KM44" s="68"/>
      <c r="KN44" s="68"/>
      <c r="KO44" s="68"/>
      <c r="KP44" s="68"/>
      <c r="KQ44" s="68"/>
      <c r="KR44" s="68"/>
      <c r="KS44" s="68"/>
      <c r="KT44" s="68"/>
      <c r="KU44" s="68"/>
      <c r="KV44" s="68"/>
      <c r="KW44" s="68"/>
      <c r="KX44" s="68"/>
      <c r="KY44" s="68"/>
      <c r="KZ44" s="68"/>
      <c r="LA44" s="68"/>
      <c r="LB44" s="68"/>
      <c r="LC44" s="68"/>
      <c r="LD44" s="68"/>
      <c r="LE44" s="68"/>
      <c r="LF44" s="68"/>
      <c r="LG44" s="68"/>
      <c r="LH44" s="68"/>
      <c r="LI44" s="68"/>
      <c r="LJ44" s="68"/>
      <c r="LK44" s="68"/>
      <c r="LL44" s="68"/>
      <c r="LM44" s="68"/>
      <c r="LN44" s="68"/>
      <c r="LO44" s="68"/>
      <c r="LP44" s="68"/>
      <c r="LQ44" s="68"/>
      <c r="LR44" s="68"/>
      <c r="LS44" s="68"/>
      <c r="LT44" s="68"/>
      <c r="LU44" s="68"/>
      <c r="LV44" s="68"/>
      <c r="LW44" s="68"/>
      <c r="LX44" s="68"/>
      <c r="LY44" s="68"/>
      <c r="LZ44" s="68"/>
      <c r="MA44" s="68"/>
      <c r="MB44" s="68"/>
      <c r="MC44" s="68"/>
      <c r="MD44" s="68"/>
      <c r="ME44" s="68"/>
      <c r="MF44" s="68"/>
      <c r="MG44" s="68"/>
      <c r="MH44" s="68"/>
      <c r="MI44" s="68"/>
      <c r="MJ44" s="68"/>
      <c r="MK44" s="68"/>
      <c r="ML44" s="68"/>
      <c r="MM44" s="68"/>
      <c r="MN44" s="68"/>
      <c r="MO44" s="68"/>
      <c r="MP44" s="68"/>
      <c r="MQ44" s="68"/>
      <c r="MR44" s="68"/>
      <c r="MS44" s="68"/>
      <c r="MT44" s="68"/>
      <c r="MU44" s="68"/>
      <c r="MV44" s="68"/>
      <c r="MW44" s="68"/>
      <c r="MX44" s="68"/>
      <c r="MY44" s="68"/>
      <c r="MZ44" s="68"/>
      <c r="NA44" s="68"/>
      <c r="NB44" s="68"/>
      <c r="NC44" s="68"/>
      <c r="ND44" s="68"/>
      <c r="NE44" s="68"/>
      <c r="NF44" s="68"/>
      <c r="NG44" s="68"/>
      <c r="NH44" s="68"/>
      <c r="NI44" s="68"/>
      <c r="NJ44" s="68"/>
      <c r="NK44" s="68"/>
      <c r="NL44" s="68"/>
      <c r="NM44" s="68"/>
      <c r="NN44" s="68"/>
      <c r="NO44" s="68"/>
      <c r="NP44" s="68"/>
      <c r="NQ44" s="68"/>
      <c r="NR44" s="68"/>
      <c r="NS44" s="68"/>
      <c r="NT44" s="68"/>
      <c r="NU44" s="68"/>
      <c r="NV44" s="68"/>
      <c r="NW44" s="68"/>
      <c r="NX44" s="68"/>
      <c r="NY44" s="68"/>
      <c r="NZ44" s="68"/>
      <c r="OA44" s="68"/>
      <c r="OB44" s="68"/>
      <c r="OC44" s="68"/>
      <c r="OD44" s="68"/>
      <c r="OE44" s="68"/>
      <c r="OF44" s="68"/>
      <c r="OG44" s="68"/>
      <c r="OH44" s="68"/>
      <c r="OI44" s="68"/>
      <c r="OJ44" s="68"/>
      <c r="OK44" s="68"/>
      <c r="OL44" s="68"/>
      <c r="OM44" s="68"/>
      <c r="ON44" s="68"/>
      <c r="OO44" s="68"/>
      <c r="OP44" s="68"/>
      <c r="OQ44" s="68"/>
      <c r="OR44" s="68"/>
      <c r="OS44" s="68"/>
      <c r="OT44" s="68"/>
    </row>
    <row r="45" spans="1:410" s="70" customFormat="1" ht="188.25" customHeight="1" x14ac:dyDescent="0.25">
      <c r="A45" s="108"/>
      <c r="B45" s="127"/>
      <c r="C45" s="84" t="s">
        <v>584</v>
      </c>
      <c r="D45" s="84" t="s">
        <v>585</v>
      </c>
      <c r="E45" s="104"/>
      <c r="F45" s="104"/>
      <c r="G45" s="104"/>
      <c r="H45" s="104"/>
      <c r="I45" s="104"/>
      <c r="J45" s="104"/>
      <c r="K45" s="104"/>
      <c r="L45" s="104"/>
      <c r="M45" s="104"/>
      <c r="N45" s="104"/>
      <c r="O45" s="84" t="s">
        <v>586</v>
      </c>
      <c r="P45" s="80" t="s">
        <v>52</v>
      </c>
      <c r="Q45" s="84" t="s">
        <v>566</v>
      </c>
      <c r="R45" s="80" t="s">
        <v>59</v>
      </c>
      <c r="S45" s="80">
        <f>VLOOKUP(R45,Hoja4!B$29:C$30,2,FALSE)</f>
        <v>15</v>
      </c>
      <c r="T45" s="80" t="s">
        <v>62</v>
      </c>
      <c r="U45" s="80">
        <f>VLOOKUP(T45,Hoja4!B$31:C$32,2,FALSE)</f>
        <v>15</v>
      </c>
      <c r="V45" s="84" t="s">
        <v>544</v>
      </c>
      <c r="W45" s="84" t="s">
        <v>65</v>
      </c>
      <c r="X45" s="80">
        <f>VLOOKUP(W45,[9]Hoja4!B$33:C$34,2,FALSE)</f>
        <v>15</v>
      </c>
      <c r="Y45" s="84" t="s">
        <v>587</v>
      </c>
      <c r="Z45" s="84" t="s">
        <v>70</v>
      </c>
      <c r="AA45" s="80">
        <f>VLOOKUP(Z45,[9]Hoja4!B$35:C$37,2,FALSE)</f>
        <v>15</v>
      </c>
      <c r="AB45" s="84" t="s">
        <v>588</v>
      </c>
      <c r="AC45" s="80" t="s">
        <v>72</v>
      </c>
      <c r="AD45" s="80">
        <f>VLOOKUP(AC45,[9]Hoja4!B$38:C$39,2,FALSE)</f>
        <v>15</v>
      </c>
      <c r="AE45" s="84" t="s">
        <v>589</v>
      </c>
      <c r="AF45" s="84" t="s">
        <v>75</v>
      </c>
      <c r="AG45" s="80">
        <f>VLOOKUP(AF45,[1]Hoja4!B$40:C$41,2,FALSE)</f>
        <v>15</v>
      </c>
      <c r="AH45" s="84" t="s">
        <v>590</v>
      </c>
      <c r="AI45" s="84" t="s">
        <v>78</v>
      </c>
      <c r="AJ45" s="80">
        <f>VLOOKUP(AI45,[9]Hoja4!B$42:C$44,2,FALSE)</f>
        <v>10</v>
      </c>
      <c r="AK45" s="80">
        <f t="shared" si="20"/>
        <v>100</v>
      </c>
      <c r="AL45" s="80" t="str">
        <f t="shared" si="21"/>
        <v>Fuerte</v>
      </c>
      <c r="AM45" s="80">
        <f>VLOOKUP(AL45,Hoja4!H$36:I$38,2,FALSE)</f>
        <v>3</v>
      </c>
      <c r="AN45" s="80" t="s">
        <v>83</v>
      </c>
      <c r="AO45" s="80">
        <f>VLOOKUP(AN45,Hoja4!H$36:I$38,2,FALSE)</f>
        <v>3</v>
      </c>
      <c r="AP45" s="80" t="str">
        <f>INDEX(Hoja4!K$36:M$38,AM45,AO45)</f>
        <v>Fuerte</v>
      </c>
      <c r="AQ45" s="80">
        <f>VLOOKUP(AP45,Hoja4!I$28:J$30,2,FALSE)</f>
        <v>100</v>
      </c>
      <c r="AR45" s="104"/>
      <c r="AS45" s="104"/>
      <c r="AT45" s="104"/>
      <c r="AU45" s="104"/>
      <c r="AV45" s="104"/>
      <c r="AW45" s="104"/>
      <c r="AX45" s="104"/>
      <c r="AY45" s="104"/>
      <c r="AZ45" s="104"/>
      <c r="BA45" s="104"/>
      <c r="BB45" s="84" t="s">
        <v>591</v>
      </c>
      <c r="BC45" s="84" t="s">
        <v>983</v>
      </c>
      <c r="BD45" s="84" t="s">
        <v>572</v>
      </c>
      <c r="BE45" s="84" t="s">
        <v>573</v>
      </c>
      <c r="BF45" s="84" t="s">
        <v>592</v>
      </c>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68"/>
      <c r="FM45" s="68"/>
      <c r="FN45" s="68"/>
      <c r="FO45" s="68"/>
      <c r="FP45" s="68"/>
      <c r="FQ45" s="68"/>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c r="HI45" s="68"/>
      <c r="HJ45" s="68"/>
      <c r="HK45" s="68"/>
      <c r="HL45" s="68"/>
      <c r="HM45" s="68"/>
      <c r="HN45" s="68"/>
      <c r="HO45" s="68"/>
      <c r="HP45" s="68"/>
      <c r="HQ45" s="68"/>
      <c r="HR45" s="68"/>
      <c r="HS45" s="68"/>
      <c r="HT45" s="68"/>
      <c r="HU45" s="68"/>
      <c r="HV45" s="68"/>
      <c r="HW45" s="68"/>
      <c r="HX45" s="68"/>
      <c r="HY45" s="68"/>
      <c r="HZ45" s="68"/>
      <c r="IA45" s="68"/>
      <c r="IB45" s="68"/>
      <c r="IC45" s="68"/>
      <c r="ID45" s="68"/>
      <c r="IE45" s="68"/>
      <c r="IF45" s="68"/>
      <c r="IG45" s="68"/>
      <c r="IH45" s="68"/>
      <c r="II45" s="68"/>
      <c r="IJ45" s="68"/>
      <c r="IK45" s="68"/>
      <c r="IL45" s="68"/>
      <c r="IM45" s="68"/>
      <c r="IN45" s="68"/>
      <c r="IO45" s="68"/>
      <c r="IP45" s="68"/>
      <c r="IQ45" s="68"/>
      <c r="IR45" s="68"/>
      <c r="IS45" s="68"/>
      <c r="IT45" s="68"/>
      <c r="IU45" s="68"/>
      <c r="IV45" s="68"/>
      <c r="IW45" s="68"/>
      <c r="IX45" s="68"/>
      <c r="IY45" s="68"/>
      <c r="IZ45" s="68"/>
      <c r="JA45" s="68"/>
      <c r="JB45" s="68"/>
      <c r="JC45" s="68"/>
      <c r="JD45" s="68"/>
      <c r="JE45" s="68"/>
      <c r="JF45" s="68"/>
      <c r="JG45" s="68"/>
      <c r="JH45" s="68"/>
      <c r="JI45" s="68"/>
      <c r="JJ45" s="68"/>
      <c r="JK45" s="68"/>
      <c r="JL45" s="68"/>
      <c r="JM45" s="68"/>
      <c r="JN45" s="68"/>
      <c r="JO45" s="68"/>
      <c r="JP45" s="68"/>
      <c r="JQ45" s="68"/>
      <c r="JR45" s="68"/>
      <c r="JS45" s="68"/>
      <c r="JT45" s="68"/>
      <c r="JU45" s="68"/>
      <c r="JV45" s="68"/>
      <c r="JW45" s="68"/>
      <c r="JX45" s="68"/>
      <c r="JY45" s="68"/>
      <c r="JZ45" s="68"/>
      <c r="KA45" s="68"/>
      <c r="KB45" s="68"/>
      <c r="KC45" s="68"/>
      <c r="KD45" s="68"/>
      <c r="KE45" s="68"/>
      <c r="KF45" s="68"/>
      <c r="KG45" s="68"/>
      <c r="KH45" s="68"/>
      <c r="KI45" s="68"/>
      <c r="KJ45" s="68"/>
      <c r="KK45" s="68"/>
      <c r="KL45" s="68"/>
      <c r="KM45" s="68"/>
      <c r="KN45" s="68"/>
      <c r="KO45" s="68"/>
      <c r="KP45" s="68"/>
      <c r="KQ45" s="68"/>
      <c r="KR45" s="68"/>
      <c r="KS45" s="68"/>
      <c r="KT45" s="68"/>
      <c r="KU45" s="68"/>
      <c r="KV45" s="68"/>
      <c r="KW45" s="68"/>
      <c r="KX45" s="68"/>
      <c r="KY45" s="68"/>
      <c r="KZ45" s="68"/>
      <c r="LA45" s="68"/>
      <c r="LB45" s="68"/>
      <c r="LC45" s="68"/>
      <c r="LD45" s="68"/>
      <c r="LE45" s="68"/>
      <c r="LF45" s="68"/>
      <c r="LG45" s="68"/>
      <c r="LH45" s="68"/>
      <c r="LI45" s="68"/>
      <c r="LJ45" s="68"/>
      <c r="LK45" s="68"/>
      <c r="LL45" s="68"/>
      <c r="LM45" s="68"/>
      <c r="LN45" s="68"/>
      <c r="LO45" s="68"/>
      <c r="LP45" s="68"/>
      <c r="LQ45" s="68"/>
      <c r="LR45" s="68"/>
      <c r="LS45" s="68"/>
      <c r="LT45" s="68"/>
      <c r="LU45" s="68"/>
      <c r="LV45" s="68"/>
      <c r="LW45" s="68"/>
      <c r="LX45" s="68"/>
      <c r="LY45" s="68"/>
      <c r="LZ45" s="68"/>
      <c r="MA45" s="68"/>
      <c r="MB45" s="68"/>
      <c r="MC45" s="68"/>
      <c r="MD45" s="68"/>
      <c r="ME45" s="68"/>
      <c r="MF45" s="68"/>
      <c r="MG45" s="68"/>
      <c r="MH45" s="68"/>
      <c r="MI45" s="68"/>
      <c r="MJ45" s="68"/>
      <c r="MK45" s="68"/>
      <c r="ML45" s="68"/>
      <c r="MM45" s="68"/>
      <c r="MN45" s="68"/>
      <c r="MO45" s="68"/>
      <c r="MP45" s="68"/>
      <c r="MQ45" s="68"/>
      <c r="MR45" s="68"/>
      <c r="MS45" s="68"/>
      <c r="MT45" s="68"/>
      <c r="MU45" s="68"/>
      <c r="MV45" s="68"/>
      <c r="MW45" s="68"/>
      <c r="MX45" s="68"/>
      <c r="MY45" s="68"/>
      <c r="MZ45" s="68"/>
      <c r="NA45" s="68"/>
      <c r="NB45" s="68"/>
      <c r="NC45" s="68"/>
      <c r="ND45" s="68"/>
      <c r="NE45" s="68"/>
      <c r="NF45" s="68"/>
      <c r="NG45" s="68"/>
      <c r="NH45" s="68"/>
      <c r="NI45" s="68"/>
      <c r="NJ45" s="68"/>
      <c r="NK45" s="68"/>
      <c r="NL45" s="68"/>
      <c r="NM45" s="68"/>
      <c r="NN45" s="68"/>
      <c r="NO45" s="68"/>
      <c r="NP45" s="68"/>
      <c r="NQ45" s="68"/>
      <c r="NR45" s="68"/>
      <c r="NS45" s="68"/>
      <c r="NT45" s="68"/>
      <c r="NU45" s="68"/>
      <c r="NV45" s="68"/>
      <c r="NW45" s="68"/>
      <c r="NX45" s="68"/>
      <c r="NY45" s="68"/>
      <c r="NZ45" s="68"/>
      <c r="OA45" s="68"/>
      <c r="OB45" s="68"/>
      <c r="OC45" s="68"/>
      <c r="OD45" s="68"/>
      <c r="OE45" s="68"/>
      <c r="OF45" s="68"/>
      <c r="OG45" s="68"/>
      <c r="OH45" s="68"/>
      <c r="OI45" s="68"/>
      <c r="OJ45" s="68"/>
      <c r="OK45" s="68"/>
      <c r="OL45" s="68"/>
      <c r="OM45" s="68"/>
      <c r="ON45" s="68"/>
      <c r="OO45" s="68"/>
      <c r="OP45" s="68"/>
      <c r="OQ45" s="68"/>
      <c r="OR45" s="68"/>
      <c r="OS45" s="68"/>
      <c r="OT45" s="68"/>
    </row>
    <row r="46" spans="1:410" s="70" customFormat="1" ht="128.25" customHeight="1" x14ac:dyDescent="0.25">
      <c r="A46" s="108">
        <v>13</v>
      </c>
      <c r="B46" s="127" t="s">
        <v>712</v>
      </c>
      <c r="C46" s="84" t="s">
        <v>527</v>
      </c>
      <c r="D46" s="84" t="s">
        <v>649</v>
      </c>
      <c r="E46" s="102" t="s">
        <v>650</v>
      </c>
      <c r="F46" s="102" t="s">
        <v>651</v>
      </c>
      <c r="G46" s="102" t="s">
        <v>652</v>
      </c>
      <c r="H46" s="102" t="s">
        <v>653</v>
      </c>
      <c r="I46" s="102" t="s">
        <v>33</v>
      </c>
      <c r="J46" s="102" t="s">
        <v>37</v>
      </c>
      <c r="K46" s="102">
        <v>3</v>
      </c>
      <c r="L46" s="102" t="s">
        <v>47</v>
      </c>
      <c r="M46" s="102">
        <v>5</v>
      </c>
      <c r="N46" s="102" t="str">
        <f>INDEX([1]Hoja4!J$19:N$23,K46,M46)</f>
        <v>Extremo</v>
      </c>
      <c r="O46" s="84" t="s">
        <v>654</v>
      </c>
      <c r="P46" s="80" t="s">
        <v>52</v>
      </c>
      <c r="Q46" s="84" t="s">
        <v>655</v>
      </c>
      <c r="R46" s="80" t="s">
        <v>60</v>
      </c>
      <c r="S46" s="80">
        <f>VLOOKUP(R46,Hoja4!B$29:C$30,2,FALSE)</f>
        <v>0</v>
      </c>
      <c r="T46" s="80" t="s">
        <v>63</v>
      </c>
      <c r="U46" s="80">
        <f>VLOOKUP(T46,Hoja4!B$31:C$32,2,FALSE)</f>
        <v>0</v>
      </c>
      <c r="V46" s="84" t="s">
        <v>656</v>
      </c>
      <c r="W46" s="84" t="s">
        <v>65</v>
      </c>
      <c r="X46" s="80">
        <f>VLOOKUP(W46,[9]Hoja4!B$33:C$34,2,FALSE)</f>
        <v>15</v>
      </c>
      <c r="Y46" s="84" t="s">
        <v>657</v>
      </c>
      <c r="Z46" s="84" t="s">
        <v>70</v>
      </c>
      <c r="AA46" s="80">
        <f>VLOOKUP(Z46,[9]Hoja4!B$35:C$37,2,FALSE)</f>
        <v>15</v>
      </c>
      <c r="AB46" s="84" t="s">
        <v>658</v>
      </c>
      <c r="AC46" s="80" t="s">
        <v>72</v>
      </c>
      <c r="AD46" s="80">
        <f>VLOOKUP(AC46,[9]Hoja4!B$38:C$39,2,FALSE)</f>
        <v>15</v>
      </c>
      <c r="AE46" s="84" t="s">
        <v>659</v>
      </c>
      <c r="AF46" s="84" t="s">
        <v>75</v>
      </c>
      <c r="AG46" s="80">
        <f>VLOOKUP(AF46,[1]Hoja4!B$40:C$41,2,FALSE)</f>
        <v>15</v>
      </c>
      <c r="AH46" s="84" t="s">
        <v>660</v>
      </c>
      <c r="AI46" s="84" t="s">
        <v>78</v>
      </c>
      <c r="AJ46" s="80">
        <f>VLOOKUP(AI46,[9]Hoja4!B$42:C$44,2,FALSE)</f>
        <v>10</v>
      </c>
      <c r="AK46" s="80">
        <f>+AJ46+AG46+AD46+AA46+X46+U46+S46</f>
        <v>70</v>
      </c>
      <c r="AL46" s="80" t="str">
        <f>IF(AK46&lt;86,"Débil",IF(AK46&lt;96,"Moderado",IF(AK46&gt;95,"Fuerte")))</f>
        <v>Débil</v>
      </c>
      <c r="AM46" s="80">
        <f>VLOOKUP(AL46,Hoja4!H$36:I$38,2,FALSE)</f>
        <v>1</v>
      </c>
      <c r="AN46" s="80" t="s">
        <v>45</v>
      </c>
      <c r="AO46" s="80">
        <f>VLOOKUP(AN46,Hoja4!H$36:I$38,2,FALSE)</f>
        <v>2</v>
      </c>
      <c r="AP46" s="80" t="str">
        <f>INDEX(Hoja4!K$36:M$38,AM46,AO46)</f>
        <v>Débil</v>
      </c>
      <c r="AQ46" s="80">
        <f>VLOOKUP(AP46,Hoja4!I$28:J$30,2,FALSE)</f>
        <v>0</v>
      </c>
      <c r="AR46" s="102">
        <f>AVERAGE(AQ46:AQ48)</f>
        <v>50</v>
      </c>
      <c r="AS46" s="102" t="str">
        <f>IF(AR46&lt;50,"Débil",IF(AR46&lt;99,"Moderado",IF(AR46=100,"Fuerte")))</f>
        <v>Moderado</v>
      </c>
      <c r="AT46" s="102" t="s">
        <v>116</v>
      </c>
      <c r="AU46" s="102" t="s">
        <v>117</v>
      </c>
      <c r="AV46" s="102">
        <v>1</v>
      </c>
      <c r="AW46" s="102">
        <v>0</v>
      </c>
      <c r="AX46" s="102">
        <f>IF(1&lt;=(K46-AV46),(+K46-AV46),1)</f>
        <v>2</v>
      </c>
      <c r="AY46" s="102">
        <f>IF(1&lt;=(M46-AW46),(+M46-AW46),1)</f>
        <v>5</v>
      </c>
      <c r="AZ46" s="102" t="str">
        <f>INDEX(Hoja4!J$19:N$23,AX46,AY46)</f>
        <v>Extremo</v>
      </c>
      <c r="BA46" s="102" t="str">
        <f>VLOOKUP(AZ46,Hoja4!E$50:F$57,2,FALSE)</f>
        <v>Reducir el riesgo – evitar el riesgo – compartir o transferir el riesgo</v>
      </c>
      <c r="BB46" s="84" t="s">
        <v>661</v>
      </c>
      <c r="BC46" s="84" t="s">
        <v>984</v>
      </c>
      <c r="BD46" s="84" t="s">
        <v>662</v>
      </c>
      <c r="BE46" s="84" t="s">
        <v>663</v>
      </c>
      <c r="BF46" s="84" t="s">
        <v>664</v>
      </c>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c r="HW46" s="68"/>
      <c r="HX46" s="68"/>
      <c r="HY46" s="68"/>
      <c r="HZ46" s="68"/>
      <c r="IA46" s="68"/>
      <c r="IB46" s="68"/>
      <c r="IC46" s="68"/>
      <c r="ID46" s="68"/>
      <c r="IE46" s="68"/>
      <c r="IF46" s="68"/>
      <c r="IG46" s="68"/>
      <c r="IH46" s="68"/>
      <c r="II46" s="68"/>
      <c r="IJ46" s="68"/>
      <c r="IK46" s="68"/>
      <c r="IL46" s="68"/>
      <c r="IM46" s="68"/>
      <c r="IN46" s="68"/>
      <c r="IO46" s="68"/>
      <c r="IP46" s="68"/>
      <c r="IQ46" s="68"/>
      <c r="IR46" s="68"/>
      <c r="IS46" s="68"/>
      <c r="IT46" s="68"/>
      <c r="IU46" s="68"/>
      <c r="IV46" s="68"/>
      <c r="IW46" s="68"/>
      <c r="IX46" s="68"/>
      <c r="IY46" s="68"/>
      <c r="IZ46" s="68"/>
      <c r="JA46" s="68"/>
      <c r="JB46" s="68"/>
      <c r="JC46" s="68"/>
      <c r="JD46" s="68"/>
      <c r="JE46" s="68"/>
      <c r="JF46" s="68"/>
      <c r="JG46" s="68"/>
      <c r="JH46" s="68"/>
      <c r="JI46" s="68"/>
      <c r="JJ46" s="68"/>
      <c r="JK46" s="68"/>
      <c r="JL46" s="68"/>
      <c r="JM46" s="68"/>
      <c r="JN46" s="68"/>
      <c r="JO46" s="68"/>
      <c r="JP46" s="68"/>
      <c r="JQ46" s="68"/>
      <c r="JR46" s="68"/>
      <c r="JS46" s="68"/>
      <c r="JT46" s="68"/>
      <c r="JU46" s="68"/>
      <c r="JV46" s="68"/>
      <c r="JW46" s="68"/>
      <c r="JX46" s="68"/>
      <c r="JY46" s="68"/>
      <c r="JZ46" s="68"/>
      <c r="KA46" s="68"/>
      <c r="KB46" s="68"/>
      <c r="KC46" s="68"/>
      <c r="KD46" s="68"/>
      <c r="KE46" s="68"/>
      <c r="KF46" s="68"/>
      <c r="KG46" s="68"/>
      <c r="KH46" s="68"/>
      <c r="KI46" s="68"/>
      <c r="KJ46" s="68"/>
      <c r="KK46" s="68"/>
      <c r="KL46" s="68"/>
      <c r="KM46" s="68"/>
      <c r="KN46" s="68"/>
      <c r="KO46" s="68"/>
      <c r="KP46" s="68"/>
      <c r="KQ46" s="68"/>
      <c r="KR46" s="68"/>
      <c r="KS46" s="68"/>
      <c r="KT46" s="68"/>
      <c r="KU46" s="68"/>
      <c r="KV46" s="68"/>
      <c r="KW46" s="68"/>
      <c r="KX46" s="68"/>
      <c r="KY46" s="68"/>
      <c r="KZ46" s="68"/>
      <c r="LA46" s="68"/>
      <c r="LB46" s="68"/>
      <c r="LC46" s="68"/>
      <c r="LD46" s="68"/>
      <c r="LE46" s="68"/>
      <c r="LF46" s="68"/>
      <c r="LG46" s="68"/>
      <c r="LH46" s="68"/>
      <c r="LI46" s="68"/>
      <c r="LJ46" s="68"/>
      <c r="LK46" s="68"/>
      <c r="LL46" s="68"/>
      <c r="LM46" s="68"/>
      <c r="LN46" s="68"/>
      <c r="LO46" s="68"/>
      <c r="LP46" s="68"/>
      <c r="LQ46" s="68"/>
      <c r="LR46" s="68"/>
      <c r="LS46" s="68"/>
      <c r="LT46" s="68"/>
      <c r="LU46" s="68"/>
      <c r="LV46" s="68"/>
      <c r="LW46" s="68"/>
      <c r="LX46" s="68"/>
      <c r="LY46" s="68"/>
      <c r="LZ46" s="68"/>
      <c r="MA46" s="68"/>
      <c r="MB46" s="68"/>
      <c r="MC46" s="68"/>
      <c r="MD46" s="68"/>
      <c r="ME46" s="68"/>
      <c r="MF46" s="68"/>
      <c r="MG46" s="68"/>
      <c r="MH46" s="68"/>
      <c r="MI46" s="68"/>
      <c r="MJ46" s="68"/>
      <c r="MK46" s="68"/>
      <c r="ML46" s="68"/>
      <c r="MM46" s="68"/>
      <c r="MN46" s="68"/>
      <c r="MO46" s="68"/>
      <c r="MP46" s="68"/>
      <c r="MQ46" s="68"/>
      <c r="MR46" s="68"/>
      <c r="MS46" s="68"/>
      <c r="MT46" s="68"/>
      <c r="MU46" s="68"/>
      <c r="MV46" s="68"/>
      <c r="MW46" s="68"/>
      <c r="MX46" s="68"/>
      <c r="MY46" s="68"/>
      <c r="MZ46" s="68"/>
      <c r="NA46" s="68"/>
      <c r="NB46" s="68"/>
      <c r="NC46" s="68"/>
      <c r="ND46" s="68"/>
      <c r="NE46" s="68"/>
      <c r="NF46" s="68"/>
      <c r="NG46" s="68"/>
      <c r="NH46" s="68"/>
      <c r="NI46" s="68"/>
      <c r="NJ46" s="68"/>
      <c r="NK46" s="68"/>
      <c r="NL46" s="68"/>
      <c r="NM46" s="68"/>
      <c r="NN46" s="68"/>
      <c r="NO46" s="68"/>
      <c r="NP46" s="68"/>
      <c r="NQ46" s="68"/>
      <c r="NR46" s="68"/>
      <c r="NS46" s="68"/>
      <c r="NT46" s="68"/>
      <c r="NU46" s="68"/>
      <c r="NV46" s="68"/>
      <c r="NW46" s="68"/>
      <c r="NX46" s="68"/>
      <c r="NY46" s="68"/>
      <c r="NZ46" s="68"/>
      <c r="OA46" s="68"/>
      <c r="OB46" s="68"/>
      <c r="OC46" s="68"/>
      <c r="OD46" s="68"/>
      <c r="OE46" s="68"/>
      <c r="OF46" s="68"/>
      <c r="OG46" s="68"/>
      <c r="OH46" s="68"/>
      <c r="OI46" s="68"/>
      <c r="OJ46" s="68"/>
      <c r="OK46" s="68"/>
      <c r="OL46" s="68"/>
      <c r="OM46" s="68"/>
      <c r="ON46" s="68"/>
      <c r="OO46" s="68"/>
      <c r="OP46" s="68"/>
      <c r="OQ46" s="68"/>
      <c r="OR46" s="68"/>
      <c r="OS46" s="68"/>
      <c r="OT46" s="68"/>
    </row>
    <row r="47" spans="1:410" s="70" customFormat="1" ht="123" customHeight="1" x14ac:dyDescent="0.25">
      <c r="A47" s="108"/>
      <c r="B47" s="127"/>
      <c r="C47" s="84" t="s">
        <v>665</v>
      </c>
      <c r="D47" s="84" t="s">
        <v>666</v>
      </c>
      <c r="E47" s="103"/>
      <c r="F47" s="103"/>
      <c r="G47" s="103"/>
      <c r="H47" s="103"/>
      <c r="I47" s="103"/>
      <c r="J47" s="103"/>
      <c r="K47" s="103"/>
      <c r="L47" s="103"/>
      <c r="M47" s="103"/>
      <c r="N47" s="103"/>
      <c r="O47" s="84" t="s">
        <v>667</v>
      </c>
      <c r="P47" s="80" t="s">
        <v>52</v>
      </c>
      <c r="Q47" s="84" t="s">
        <v>668</v>
      </c>
      <c r="R47" s="80" t="s">
        <v>59</v>
      </c>
      <c r="S47" s="80">
        <f>VLOOKUP(R47,Hoja4!B$29:C$30,2,FALSE)</f>
        <v>15</v>
      </c>
      <c r="T47" s="80" t="s">
        <v>62</v>
      </c>
      <c r="U47" s="80">
        <f>VLOOKUP(T47,Hoja4!B$31:C$32,2,FALSE)</f>
        <v>15</v>
      </c>
      <c r="V47" s="84" t="s">
        <v>656</v>
      </c>
      <c r="W47" s="84" t="s">
        <v>65</v>
      </c>
      <c r="X47" s="80">
        <f>VLOOKUP(W47,[9]Hoja4!B$33:C$34,2,FALSE)</f>
        <v>15</v>
      </c>
      <c r="Y47" s="84" t="s">
        <v>669</v>
      </c>
      <c r="Z47" s="84" t="s">
        <v>70</v>
      </c>
      <c r="AA47" s="80">
        <f>VLOOKUP(Z47,[9]Hoja4!B$35:C$37,2,FALSE)</f>
        <v>15</v>
      </c>
      <c r="AB47" s="84" t="s">
        <v>670</v>
      </c>
      <c r="AC47" s="80" t="s">
        <v>72</v>
      </c>
      <c r="AD47" s="80">
        <f>VLOOKUP(AC47,[9]Hoja4!B$38:C$39,2,FALSE)</f>
        <v>15</v>
      </c>
      <c r="AE47" s="84" t="s">
        <v>671</v>
      </c>
      <c r="AF47" s="84" t="s">
        <v>75</v>
      </c>
      <c r="AG47" s="80">
        <f>VLOOKUP(AF47,[1]Hoja4!B$40:C$41,2,FALSE)</f>
        <v>15</v>
      </c>
      <c r="AH47" s="84" t="s">
        <v>672</v>
      </c>
      <c r="AI47" s="84" t="s">
        <v>78</v>
      </c>
      <c r="AJ47" s="80">
        <f>VLOOKUP(AI47,[9]Hoja4!B$42:C$44,2,FALSE)</f>
        <v>10</v>
      </c>
      <c r="AK47" s="80">
        <f t="shared" ref="AK47:AK51" si="28">+AJ47+AG47+AD47+AA47+X47+U47+S47</f>
        <v>100</v>
      </c>
      <c r="AL47" s="80" t="str">
        <f t="shared" ref="AL47:AL51" si="29">IF(AK47&lt;86,"Débil",IF(AK47&lt;96,"Moderado",IF(AK47&gt;95,"Fuerte")))</f>
        <v>Fuerte</v>
      </c>
      <c r="AM47" s="80">
        <f>VLOOKUP(AL47,Hoja4!H$36:I$38,2,FALSE)</f>
        <v>3</v>
      </c>
      <c r="AN47" s="80" t="s">
        <v>83</v>
      </c>
      <c r="AO47" s="80">
        <f>VLOOKUP(AN47,Hoja4!H$36:I$38,2,FALSE)</f>
        <v>3</v>
      </c>
      <c r="AP47" s="80" t="str">
        <f>INDEX(Hoja4!K$36:M$38,AM47,AO47)</f>
        <v>Fuerte</v>
      </c>
      <c r="AQ47" s="80">
        <f>VLOOKUP(AP47,Hoja4!I$28:J$30,2,FALSE)</f>
        <v>100</v>
      </c>
      <c r="AR47" s="103"/>
      <c r="AS47" s="103"/>
      <c r="AT47" s="103"/>
      <c r="AU47" s="103"/>
      <c r="AV47" s="103"/>
      <c r="AW47" s="103"/>
      <c r="AX47" s="103"/>
      <c r="AY47" s="103"/>
      <c r="AZ47" s="103"/>
      <c r="BA47" s="103"/>
      <c r="BB47" s="84" t="s">
        <v>673</v>
      </c>
      <c r="BC47" s="84" t="s">
        <v>985</v>
      </c>
      <c r="BD47" s="84" t="s">
        <v>668</v>
      </c>
      <c r="BE47" s="84" t="s">
        <v>663</v>
      </c>
      <c r="BF47" s="84"/>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c r="EO47" s="68"/>
      <c r="EP47" s="68"/>
      <c r="EQ47" s="68"/>
      <c r="ER47" s="68"/>
      <c r="ES47" s="68"/>
      <c r="ET47" s="68"/>
      <c r="EU47" s="68"/>
      <c r="EV47" s="68"/>
      <c r="EW47" s="68"/>
      <c r="EX47" s="68"/>
      <c r="EY47" s="68"/>
      <c r="EZ47" s="68"/>
      <c r="FA47" s="68"/>
      <c r="FB47" s="68"/>
      <c r="FC47" s="68"/>
      <c r="FD47" s="68"/>
      <c r="FE47" s="68"/>
      <c r="FF47" s="68"/>
      <c r="FG47" s="68"/>
      <c r="FH47" s="68"/>
      <c r="FI47" s="68"/>
      <c r="FJ47" s="68"/>
      <c r="FK47" s="68"/>
      <c r="FL47" s="68"/>
      <c r="FM47" s="68"/>
      <c r="FN47" s="68"/>
      <c r="FO47" s="68"/>
      <c r="FP47" s="68"/>
      <c r="FQ47" s="68"/>
      <c r="FR47" s="68"/>
      <c r="FS47" s="68"/>
      <c r="FT47" s="68"/>
      <c r="FU47" s="68"/>
      <c r="FV47" s="68"/>
      <c r="FW47" s="68"/>
      <c r="FX47" s="68"/>
      <c r="FY47" s="68"/>
      <c r="FZ47" s="68"/>
      <c r="GA47" s="68"/>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c r="HI47" s="68"/>
      <c r="HJ47" s="68"/>
      <c r="HK47" s="68"/>
      <c r="HL47" s="68"/>
      <c r="HM47" s="68"/>
      <c r="HN47" s="68"/>
      <c r="HO47" s="68"/>
      <c r="HP47" s="68"/>
      <c r="HQ47" s="68"/>
      <c r="HR47" s="68"/>
      <c r="HS47" s="68"/>
      <c r="HT47" s="68"/>
      <c r="HU47" s="68"/>
      <c r="HV47" s="68"/>
      <c r="HW47" s="68"/>
      <c r="HX47" s="68"/>
      <c r="HY47" s="68"/>
      <c r="HZ47" s="68"/>
      <c r="IA47" s="68"/>
      <c r="IB47" s="68"/>
      <c r="IC47" s="68"/>
      <c r="ID47" s="68"/>
      <c r="IE47" s="68"/>
      <c r="IF47" s="68"/>
      <c r="IG47" s="68"/>
      <c r="IH47" s="68"/>
      <c r="II47" s="68"/>
      <c r="IJ47" s="68"/>
      <c r="IK47" s="68"/>
      <c r="IL47" s="68"/>
      <c r="IM47" s="68"/>
      <c r="IN47" s="68"/>
      <c r="IO47" s="68"/>
      <c r="IP47" s="68"/>
      <c r="IQ47" s="68"/>
      <c r="IR47" s="68"/>
      <c r="IS47" s="68"/>
      <c r="IT47" s="68"/>
      <c r="IU47" s="68"/>
      <c r="IV47" s="68"/>
      <c r="IW47" s="68"/>
      <c r="IX47" s="68"/>
      <c r="IY47" s="68"/>
      <c r="IZ47" s="68"/>
      <c r="JA47" s="68"/>
      <c r="JB47" s="68"/>
      <c r="JC47" s="68"/>
      <c r="JD47" s="68"/>
      <c r="JE47" s="68"/>
      <c r="JF47" s="68"/>
      <c r="JG47" s="68"/>
      <c r="JH47" s="68"/>
      <c r="JI47" s="68"/>
      <c r="JJ47" s="68"/>
      <c r="JK47" s="68"/>
      <c r="JL47" s="68"/>
      <c r="JM47" s="68"/>
      <c r="JN47" s="68"/>
      <c r="JO47" s="68"/>
      <c r="JP47" s="68"/>
      <c r="JQ47" s="68"/>
      <c r="JR47" s="68"/>
      <c r="JS47" s="68"/>
      <c r="JT47" s="68"/>
      <c r="JU47" s="68"/>
      <c r="JV47" s="68"/>
      <c r="JW47" s="68"/>
      <c r="JX47" s="68"/>
      <c r="JY47" s="68"/>
      <c r="JZ47" s="68"/>
      <c r="KA47" s="68"/>
      <c r="KB47" s="68"/>
      <c r="KC47" s="68"/>
      <c r="KD47" s="68"/>
      <c r="KE47" s="68"/>
      <c r="KF47" s="68"/>
      <c r="KG47" s="68"/>
      <c r="KH47" s="68"/>
      <c r="KI47" s="68"/>
      <c r="KJ47" s="68"/>
      <c r="KK47" s="68"/>
      <c r="KL47" s="68"/>
      <c r="KM47" s="68"/>
      <c r="KN47" s="68"/>
      <c r="KO47" s="68"/>
      <c r="KP47" s="68"/>
      <c r="KQ47" s="68"/>
      <c r="KR47" s="68"/>
      <c r="KS47" s="68"/>
      <c r="KT47" s="68"/>
      <c r="KU47" s="68"/>
      <c r="KV47" s="68"/>
      <c r="KW47" s="68"/>
      <c r="KX47" s="68"/>
      <c r="KY47" s="68"/>
      <c r="KZ47" s="68"/>
      <c r="LA47" s="68"/>
      <c r="LB47" s="68"/>
      <c r="LC47" s="68"/>
      <c r="LD47" s="68"/>
      <c r="LE47" s="68"/>
      <c r="LF47" s="68"/>
      <c r="LG47" s="68"/>
      <c r="LH47" s="68"/>
      <c r="LI47" s="68"/>
      <c r="LJ47" s="68"/>
      <c r="LK47" s="68"/>
      <c r="LL47" s="68"/>
      <c r="LM47" s="68"/>
      <c r="LN47" s="68"/>
      <c r="LO47" s="68"/>
      <c r="LP47" s="68"/>
      <c r="LQ47" s="68"/>
      <c r="LR47" s="68"/>
      <c r="LS47" s="68"/>
      <c r="LT47" s="68"/>
      <c r="LU47" s="68"/>
      <c r="LV47" s="68"/>
      <c r="LW47" s="68"/>
      <c r="LX47" s="68"/>
      <c r="LY47" s="68"/>
      <c r="LZ47" s="68"/>
      <c r="MA47" s="68"/>
      <c r="MB47" s="68"/>
      <c r="MC47" s="68"/>
      <c r="MD47" s="68"/>
      <c r="ME47" s="68"/>
      <c r="MF47" s="68"/>
      <c r="MG47" s="68"/>
      <c r="MH47" s="68"/>
      <c r="MI47" s="68"/>
      <c r="MJ47" s="68"/>
      <c r="MK47" s="68"/>
      <c r="ML47" s="68"/>
      <c r="MM47" s="68"/>
      <c r="MN47" s="68"/>
      <c r="MO47" s="68"/>
      <c r="MP47" s="68"/>
      <c r="MQ47" s="68"/>
      <c r="MR47" s="68"/>
      <c r="MS47" s="68"/>
      <c r="MT47" s="68"/>
      <c r="MU47" s="68"/>
      <c r="MV47" s="68"/>
      <c r="MW47" s="68"/>
      <c r="MX47" s="68"/>
      <c r="MY47" s="68"/>
      <c r="MZ47" s="68"/>
      <c r="NA47" s="68"/>
      <c r="NB47" s="68"/>
      <c r="NC47" s="68"/>
      <c r="ND47" s="68"/>
      <c r="NE47" s="68"/>
      <c r="NF47" s="68"/>
      <c r="NG47" s="68"/>
      <c r="NH47" s="68"/>
      <c r="NI47" s="68"/>
      <c r="NJ47" s="68"/>
      <c r="NK47" s="68"/>
      <c r="NL47" s="68"/>
      <c r="NM47" s="68"/>
      <c r="NN47" s="68"/>
      <c r="NO47" s="68"/>
      <c r="NP47" s="68"/>
      <c r="NQ47" s="68"/>
      <c r="NR47" s="68"/>
      <c r="NS47" s="68"/>
      <c r="NT47" s="68"/>
      <c r="NU47" s="68"/>
      <c r="NV47" s="68"/>
      <c r="NW47" s="68"/>
      <c r="NX47" s="68"/>
      <c r="NY47" s="68"/>
      <c r="NZ47" s="68"/>
      <c r="OA47" s="68"/>
      <c r="OB47" s="68"/>
      <c r="OC47" s="68"/>
      <c r="OD47" s="68"/>
      <c r="OE47" s="68"/>
      <c r="OF47" s="68"/>
      <c r="OG47" s="68"/>
      <c r="OH47" s="68"/>
      <c r="OI47" s="68"/>
      <c r="OJ47" s="68"/>
      <c r="OK47" s="68"/>
      <c r="OL47" s="68"/>
      <c r="OM47" s="68"/>
      <c r="ON47" s="68"/>
      <c r="OO47" s="68"/>
      <c r="OP47" s="68"/>
      <c r="OQ47" s="68"/>
      <c r="OR47" s="68"/>
      <c r="OS47" s="68"/>
      <c r="OT47" s="68"/>
    </row>
    <row r="48" spans="1:410" s="70" customFormat="1" ht="120.75" customHeight="1" x14ac:dyDescent="0.25">
      <c r="A48" s="108"/>
      <c r="B48" s="127"/>
      <c r="C48" s="84" t="s">
        <v>674</v>
      </c>
      <c r="D48" s="84" t="s">
        <v>675</v>
      </c>
      <c r="E48" s="104"/>
      <c r="F48" s="104"/>
      <c r="G48" s="104"/>
      <c r="H48" s="104"/>
      <c r="I48" s="104"/>
      <c r="J48" s="104"/>
      <c r="K48" s="104"/>
      <c r="L48" s="104"/>
      <c r="M48" s="104"/>
      <c r="N48" s="104"/>
      <c r="O48" s="84" t="s">
        <v>676</v>
      </c>
      <c r="P48" s="80" t="s">
        <v>52</v>
      </c>
      <c r="Q48" s="84" t="s">
        <v>677</v>
      </c>
      <c r="R48" s="80" t="s">
        <v>59</v>
      </c>
      <c r="S48" s="80">
        <f>VLOOKUP(R48,Hoja4!B$29:C$30,2,FALSE)</f>
        <v>15</v>
      </c>
      <c r="T48" s="80" t="s">
        <v>62</v>
      </c>
      <c r="U48" s="80">
        <f>VLOOKUP(T48,Hoja4!B$31:C$32,2,FALSE)</f>
        <v>15</v>
      </c>
      <c r="V48" s="84" t="s">
        <v>656</v>
      </c>
      <c r="W48" s="84" t="s">
        <v>65</v>
      </c>
      <c r="X48" s="80">
        <f>VLOOKUP(W48,[9]Hoja4!B$33:C$34,2,FALSE)</f>
        <v>15</v>
      </c>
      <c r="Y48" s="84" t="s">
        <v>678</v>
      </c>
      <c r="Z48" s="84" t="s">
        <v>68</v>
      </c>
      <c r="AA48" s="80">
        <f>VLOOKUP(Z48,[9]Hoja4!B$35:C$37,2,FALSE)</f>
        <v>10</v>
      </c>
      <c r="AB48" s="84" t="s">
        <v>679</v>
      </c>
      <c r="AC48" s="80" t="s">
        <v>72</v>
      </c>
      <c r="AD48" s="80">
        <f>VLOOKUP(AC48,[9]Hoja4!B$38:C$39,2,FALSE)</f>
        <v>15</v>
      </c>
      <c r="AE48" s="84" t="s">
        <v>680</v>
      </c>
      <c r="AF48" s="84" t="s">
        <v>75</v>
      </c>
      <c r="AG48" s="80">
        <f>VLOOKUP(AF48,[1]Hoja4!B$40:C$41,2,FALSE)</f>
        <v>15</v>
      </c>
      <c r="AH48" s="84" t="s">
        <v>681</v>
      </c>
      <c r="AI48" s="84" t="s">
        <v>78</v>
      </c>
      <c r="AJ48" s="80">
        <f>VLOOKUP(AI48,[9]Hoja4!B$42:C$44,2,FALSE)</f>
        <v>10</v>
      </c>
      <c r="AK48" s="80">
        <f t="shared" si="28"/>
        <v>95</v>
      </c>
      <c r="AL48" s="80" t="str">
        <f t="shared" si="29"/>
        <v>Moderado</v>
      </c>
      <c r="AM48" s="80">
        <f>VLOOKUP(AL48,Hoja4!H$36:I$38,2,FALSE)</f>
        <v>2</v>
      </c>
      <c r="AN48" s="80" t="s">
        <v>83</v>
      </c>
      <c r="AO48" s="80">
        <f>VLOOKUP(AN48,Hoja4!H$36:I$38,2,FALSE)</f>
        <v>3</v>
      </c>
      <c r="AP48" s="80" t="str">
        <f>INDEX(Hoja4!K$36:M$38,AM48,AO48)</f>
        <v>Moderado</v>
      </c>
      <c r="AQ48" s="80">
        <f>VLOOKUP(AP48,Hoja4!I$28:J$30,2,FALSE)</f>
        <v>50</v>
      </c>
      <c r="AR48" s="104"/>
      <c r="AS48" s="104"/>
      <c r="AT48" s="104"/>
      <c r="AU48" s="104"/>
      <c r="AV48" s="104"/>
      <c r="AW48" s="104"/>
      <c r="AX48" s="104"/>
      <c r="AY48" s="104"/>
      <c r="AZ48" s="104"/>
      <c r="BA48" s="104"/>
      <c r="BB48" s="84" t="s">
        <v>682</v>
      </c>
      <c r="BC48" s="84" t="s">
        <v>986</v>
      </c>
      <c r="BD48" s="84" t="s">
        <v>677</v>
      </c>
      <c r="BE48" s="84" t="s">
        <v>663</v>
      </c>
      <c r="BF48" s="84"/>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c r="EO48" s="68"/>
      <c r="EP48" s="68"/>
      <c r="EQ48" s="68"/>
      <c r="ER48" s="68"/>
      <c r="ES48" s="68"/>
      <c r="ET48" s="68"/>
      <c r="EU48" s="68"/>
      <c r="EV48" s="68"/>
      <c r="EW48" s="68"/>
      <c r="EX48" s="68"/>
      <c r="EY48" s="68"/>
      <c r="EZ48" s="68"/>
      <c r="FA48" s="68"/>
      <c r="FB48" s="68"/>
      <c r="FC48" s="68"/>
      <c r="FD48" s="68"/>
      <c r="FE48" s="68"/>
      <c r="FF48" s="68"/>
      <c r="FG48" s="68"/>
      <c r="FH48" s="68"/>
      <c r="FI48" s="68"/>
      <c r="FJ48" s="68"/>
      <c r="FK48" s="68"/>
      <c r="FL48" s="68"/>
      <c r="FM48" s="68"/>
      <c r="FN48" s="68"/>
      <c r="FO48" s="68"/>
      <c r="FP48" s="68"/>
      <c r="FQ48" s="68"/>
      <c r="FR48" s="68"/>
      <c r="FS48" s="68"/>
      <c r="FT48" s="68"/>
      <c r="FU48" s="68"/>
      <c r="FV48" s="68"/>
      <c r="FW48" s="68"/>
      <c r="FX48" s="68"/>
      <c r="FY48" s="68"/>
      <c r="FZ48" s="68"/>
      <c r="GA48" s="68"/>
      <c r="GB48" s="68"/>
      <c r="GC48" s="68"/>
      <c r="GD48" s="68"/>
      <c r="GE48" s="68"/>
      <c r="GF48" s="68"/>
      <c r="GG48" s="68"/>
      <c r="GH48" s="68"/>
      <c r="GI48" s="68"/>
      <c r="GJ48" s="68"/>
      <c r="GK48" s="68"/>
      <c r="GL48" s="68"/>
      <c r="GM48" s="68"/>
      <c r="GN48" s="68"/>
      <c r="GO48" s="68"/>
      <c r="GP48" s="68"/>
      <c r="GQ48" s="68"/>
      <c r="GR48" s="68"/>
      <c r="GS48" s="68"/>
      <c r="GT48" s="68"/>
      <c r="GU48" s="68"/>
      <c r="GV48" s="68"/>
      <c r="GW48" s="68"/>
      <c r="GX48" s="68"/>
      <c r="GY48" s="68"/>
      <c r="GZ48" s="68"/>
      <c r="HA48" s="68"/>
      <c r="HB48" s="68"/>
      <c r="HC48" s="68"/>
      <c r="HD48" s="68"/>
      <c r="HE48" s="68"/>
      <c r="HF48" s="68"/>
      <c r="HG48" s="68"/>
      <c r="HH48" s="68"/>
      <c r="HI48" s="68"/>
      <c r="HJ48" s="68"/>
      <c r="HK48" s="68"/>
      <c r="HL48" s="68"/>
      <c r="HM48" s="68"/>
      <c r="HN48" s="68"/>
      <c r="HO48" s="68"/>
      <c r="HP48" s="68"/>
      <c r="HQ48" s="68"/>
      <c r="HR48" s="68"/>
      <c r="HS48" s="68"/>
      <c r="HT48" s="68"/>
      <c r="HU48" s="68"/>
      <c r="HV48" s="68"/>
      <c r="HW48" s="68"/>
      <c r="HX48" s="68"/>
      <c r="HY48" s="68"/>
      <c r="HZ48" s="68"/>
      <c r="IA48" s="68"/>
      <c r="IB48" s="68"/>
      <c r="IC48" s="68"/>
      <c r="ID48" s="68"/>
      <c r="IE48" s="68"/>
      <c r="IF48" s="68"/>
      <c r="IG48" s="68"/>
      <c r="IH48" s="68"/>
      <c r="II48" s="68"/>
      <c r="IJ48" s="68"/>
      <c r="IK48" s="68"/>
      <c r="IL48" s="68"/>
      <c r="IM48" s="68"/>
      <c r="IN48" s="68"/>
      <c r="IO48" s="68"/>
      <c r="IP48" s="68"/>
      <c r="IQ48" s="68"/>
      <c r="IR48" s="68"/>
      <c r="IS48" s="68"/>
      <c r="IT48" s="68"/>
      <c r="IU48" s="68"/>
      <c r="IV48" s="68"/>
      <c r="IW48" s="68"/>
      <c r="IX48" s="68"/>
      <c r="IY48" s="68"/>
      <c r="IZ48" s="68"/>
      <c r="JA48" s="68"/>
      <c r="JB48" s="68"/>
      <c r="JC48" s="68"/>
      <c r="JD48" s="68"/>
      <c r="JE48" s="68"/>
      <c r="JF48" s="68"/>
      <c r="JG48" s="68"/>
      <c r="JH48" s="68"/>
      <c r="JI48" s="68"/>
      <c r="JJ48" s="68"/>
      <c r="JK48" s="68"/>
      <c r="JL48" s="68"/>
      <c r="JM48" s="68"/>
      <c r="JN48" s="68"/>
      <c r="JO48" s="68"/>
      <c r="JP48" s="68"/>
      <c r="JQ48" s="68"/>
      <c r="JR48" s="68"/>
      <c r="JS48" s="68"/>
      <c r="JT48" s="68"/>
      <c r="JU48" s="68"/>
      <c r="JV48" s="68"/>
      <c r="JW48" s="68"/>
      <c r="JX48" s="68"/>
      <c r="JY48" s="68"/>
      <c r="JZ48" s="68"/>
      <c r="KA48" s="68"/>
      <c r="KB48" s="68"/>
      <c r="KC48" s="68"/>
      <c r="KD48" s="68"/>
      <c r="KE48" s="68"/>
      <c r="KF48" s="68"/>
      <c r="KG48" s="68"/>
      <c r="KH48" s="68"/>
      <c r="KI48" s="68"/>
      <c r="KJ48" s="68"/>
      <c r="KK48" s="68"/>
      <c r="KL48" s="68"/>
      <c r="KM48" s="68"/>
      <c r="KN48" s="68"/>
      <c r="KO48" s="68"/>
      <c r="KP48" s="68"/>
      <c r="KQ48" s="68"/>
      <c r="KR48" s="68"/>
      <c r="KS48" s="68"/>
      <c r="KT48" s="68"/>
      <c r="KU48" s="68"/>
      <c r="KV48" s="68"/>
      <c r="KW48" s="68"/>
      <c r="KX48" s="68"/>
      <c r="KY48" s="68"/>
      <c r="KZ48" s="68"/>
      <c r="LA48" s="68"/>
      <c r="LB48" s="68"/>
      <c r="LC48" s="68"/>
      <c r="LD48" s="68"/>
      <c r="LE48" s="68"/>
      <c r="LF48" s="68"/>
      <c r="LG48" s="68"/>
      <c r="LH48" s="68"/>
      <c r="LI48" s="68"/>
      <c r="LJ48" s="68"/>
      <c r="LK48" s="68"/>
      <c r="LL48" s="68"/>
      <c r="LM48" s="68"/>
      <c r="LN48" s="68"/>
      <c r="LO48" s="68"/>
      <c r="LP48" s="68"/>
      <c r="LQ48" s="68"/>
      <c r="LR48" s="68"/>
      <c r="LS48" s="68"/>
      <c r="LT48" s="68"/>
      <c r="LU48" s="68"/>
      <c r="LV48" s="68"/>
      <c r="LW48" s="68"/>
      <c r="LX48" s="68"/>
      <c r="LY48" s="68"/>
      <c r="LZ48" s="68"/>
      <c r="MA48" s="68"/>
      <c r="MB48" s="68"/>
      <c r="MC48" s="68"/>
      <c r="MD48" s="68"/>
      <c r="ME48" s="68"/>
      <c r="MF48" s="68"/>
      <c r="MG48" s="68"/>
      <c r="MH48" s="68"/>
      <c r="MI48" s="68"/>
      <c r="MJ48" s="68"/>
      <c r="MK48" s="68"/>
      <c r="ML48" s="68"/>
      <c r="MM48" s="68"/>
      <c r="MN48" s="68"/>
      <c r="MO48" s="68"/>
      <c r="MP48" s="68"/>
      <c r="MQ48" s="68"/>
      <c r="MR48" s="68"/>
      <c r="MS48" s="68"/>
      <c r="MT48" s="68"/>
      <c r="MU48" s="68"/>
      <c r="MV48" s="68"/>
      <c r="MW48" s="68"/>
      <c r="MX48" s="68"/>
      <c r="MY48" s="68"/>
      <c r="MZ48" s="68"/>
      <c r="NA48" s="68"/>
      <c r="NB48" s="68"/>
      <c r="NC48" s="68"/>
      <c r="ND48" s="68"/>
      <c r="NE48" s="68"/>
      <c r="NF48" s="68"/>
      <c r="NG48" s="68"/>
      <c r="NH48" s="68"/>
      <c r="NI48" s="68"/>
      <c r="NJ48" s="68"/>
      <c r="NK48" s="68"/>
      <c r="NL48" s="68"/>
      <c r="NM48" s="68"/>
      <c r="NN48" s="68"/>
      <c r="NO48" s="68"/>
      <c r="NP48" s="68"/>
      <c r="NQ48" s="68"/>
      <c r="NR48" s="68"/>
      <c r="NS48" s="68"/>
      <c r="NT48" s="68"/>
      <c r="NU48" s="68"/>
      <c r="NV48" s="68"/>
      <c r="NW48" s="68"/>
      <c r="NX48" s="68"/>
      <c r="NY48" s="68"/>
      <c r="NZ48" s="68"/>
      <c r="OA48" s="68"/>
      <c r="OB48" s="68"/>
      <c r="OC48" s="68"/>
      <c r="OD48" s="68"/>
      <c r="OE48" s="68"/>
      <c r="OF48" s="68"/>
      <c r="OG48" s="68"/>
      <c r="OH48" s="68"/>
      <c r="OI48" s="68"/>
      <c r="OJ48" s="68"/>
      <c r="OK48" s="68"/>
      <c r="OL48" s="68"/>
      <c r="OM48" s="68"/>
      <c r="ON48" s="68"/>
      <c r="OO48" s="68"/>
      <c r="OP48" s="68"/>
      <c r="OQ48" s="68"/>
      <c r="OR48" s="68"/>
      <c r="OS48" s="68"/>
      <c r="OT48" s="68"/>
    </row>
    <row r="49" spans="1:410" s="70" customFormat="1" ht="103.5" customHeight="1" x14ac:dyDescent="0.25">
      <c r="A49" s="108"/>
      <c r="B49" s="127"/>
      <c r="C49" s="84" t="s">
        <v>609</v>
      </c>
      <c r="D49" s="84" t="s">
        <v>683</v>
      </c>
      <c r="E49" s="102" t="s">
        <v>684</v>
      </c>
      <c r="F49" s="102" t="s">
        <v>685</v>
      </c>
      <c r="G49" s="102" t="s">
        <v>686</v>
      </c>
      <c r="H49" s="102" t="s">
        <v>687</v>
      </c>
      <c r="I49" s="102" t="s">
        <v>33</v>
      </c>
      <c r="J49" s="102" t="s">
        <v>37</v>
      </c>
      <c r="K49" s="102">
        <v>3</v>
      </c>
      <c r="L49" s="102" t="s">
        <v>47</v>
      </c>
      <c r="M49" s="102">
        <v>5</v>
      </c>
      <c r="N49" s="102" t="str">
        <f>INDEX([1]Hoja4!J$19:N$23,K3,M3)</f>
        <v>Extremo</v>
      </c>
      <c r="O49" s="84" t="s">
        <v>688</v>
      </c>
      <c r="P49" s="80" t="s">
        <v>52</v>
      </c>
      <c r="Q49" s="84" t="s">
        <v>689</v>
      </c>
      <c r="R49" s="80" t="s">
        <v>59</v>
      </c>
      <c r="S49" s="80">
        <f>VLOOKUP(R49,Hoja4!B$29:C$30,2,FALSE)</f>
        <v>15</v>
      </c>
      <c r="T49" s="80" t="s">
        <v>62</v>
      </c>
      <c r="U49" s="80">
        <f>VLOOKUP(T49,Hoja4!B$31:C$32,2,FALSE)</f>
        <v>15</v>
      </c>
      <c r="V49" s="84" t="s">
        <v>302</v>
      </c>
      <c r="W49" s="84" t="s">
        <v>65</v>
      </c>
      <c r="X49" s="80">
        <f>VLOOKUP(W49,[9]Hoja4!B$33:C$34,2,FALSE)</f>
        <v>15</v>
      </c>
      <c r="Y49" s="84" t="s">
        <v>690</v>
      </c>
      <c r="Z49" s="84" t="s">
        <v>70</v>
      </c>
      <c r="AA49" s="80">
        <f>VLOOKUP(Z49,[9]Hoja4!B$35:C$37,2,FALSE)</f>
        <v>15</v>
      </c>
      <c r="AB49" s="84" t="s">
        <v>691</v>
      </c>
      <c r="AC49" s="80" t="s">
        <v>72</v>
      </c>
      <c r="AD49" s="80">
        <f>VLOOKUP(AC49,[9]Hoja4!B$38:C$39,2,FALSE)</f>
        <v>15</v>
      </c>
      <c r="AE49" s="84" t="s">
        <v>692</v>
      </c>
      <c r="AF49" s="84" t="s">
        <v>76</v>
      </c>
      <c r="AG49" s="80">
        <f>VLOOKUP(AF49,[1]Hoja4!B$40:C$41,2,FALSE)</f>
        <v>0</v>
      </c>
      <c r="AH49" s="84" t="s">
        <v>693</v>
      </c>
      <c r="AI49" s="84" t="s">
        <v>78</v>
      </c>
      <c r="AJ49" s="80">
        <f>VLOOKUP(AI49,[9]Hoja4!B$42:C$44,2,FALSE)</f>
        <v>10</v>
      </c>
      <c r="AK49" s="80">
        <f t="shared" si="28"/>
        <v>85</v>
      </c>
      <c r="AL49" s="80" t="str">
        <f t="shared" si="29"/>
        <v>Débil</v>
      </c>
      <c r="AM49" s="80">
        <f>VLOOKUP(AL49,Hoja4!H$36:I$38,2,FALSE)</f>
        <v>1</v>
      </c>
      <c r="AN49" s="80" t="s">
        <v>83</v>
      </c>
      <c r="AO49" s="80">
        <f>VLOOKUP(AN49,Hoja4!H$36:I$38,2,FALSE)</f>
        <v>3</v>
      </c>
      <c r="AP49" s="80" t="str">
        <f>INDEX(Hoja4!K$36:M$38,AM49,AO49)</f>
        <v>Débil</v>
      </c>
      <c r="AQ49" s="80">
        <f>VLOOKUP(AP49,Hoja4!I$28:J$30,2,FALSE)</f>
        <v>0</v>
      </c>
      <c r="AR49" s="94">
        <f>AVERAGE(AQ49:AQ51)</f>
        <v>33.333333333333336</v>
      </c>
      <c r="AS49" s="102" t="str">
        <f t="shared" ref="AS49" si="30">IF(AR49&lt;50,"Débil",IF(AR49&lt;99,"Moderado",IF(AR49=100,"Fuerte")))</f>
        <v>Débil</v>
      </c>
      <c r="AT49" s="102" t="s">
        <v>116</v>
      </c>
      <c r="AU49" s="102" t="s">
        <v>117</v>
      </c>
      <c r="AV49" s="102">
        <v>2</v>
      </c>
      <c r="AW49" s="102">
        <v>0</v>
      </c>
      <c r="AX49" s="102">
        <f t="shared" ref="AX49" si="31">IF(1&lt;=(K49-AV49),(+K49-AV49),1)</f>
        <v>1</v>
      </c>
      <c r="AY49" s="102">
        <f t="shared" ref="AY49" si="32">IF(1&lt;=(M49-AW49),(+M49-AW49),1)</f>
        <v>5</v>
      </c>
      <c r="AZ49" s="102" t="str">
        <f>INDEX(Hoja4!J$19:N$23,AX49,AY49)</f>
        <v>Extremo</v>
      </c>
      <c r="BA49" s="102" t="str">
        <f>VLOOKUP(AZ49,Hoja4!E$50:F$57,2,FALSE)</f>
        <v>Reducir el riesgo – evitar el riesgo – compartir o transferir el riesgo</v>
      </c>
      <c r="BB49" s="84" t="s">
        <v>694</v>
      </c>
      <c r="BC49" s="84" t="s">
        <v>987</v>
      </c>
      <c r="BD49" s="84" t="s">
        <v>689</v>
      </c>
      <c r="BE49" s="84" t="s">
        <v>663</v>
      </c>
      <c r="BF49" s="84"/>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c r="EO49" s="68"/>
      <c r="EP49" s="68"/>
      <c r="EQ49" s="68"/>
      <c r="ER49" s="68"/>
      <c r="ES49" s="68"/>
      <c r="ET49" s="68"/>
      <c r="EU49" s="68"/>
      <c r="EV49" s="68"/>
      <c r="EW49" s="68"/>
      <c r="EX49" s="68"/>
      <c r="EY49" s="68"/>
      <c r="EZ49" s="68"/>
      <c r="FA49" s="68"/>
      <c r="FB49" s="68"/>
      <c r="FC49" s="68"/>
      <c r="FD49" s="68"/>
      <c r="FE49" s="68"/>
      <c r="FF49" s="68"/>
      <c r="FG49" s="68"/>
      <c r="FH49" s="68"/>
      <c r="FI49" s="68"/>
      <c r="FJ49" s="68"/>
      <c r="FK49" s="68"/>
      <c r="FL49" s="68"/>
      <c r="FM49" s="68"/>
      <c r="FN49" s="68"/>
      <c r="FO49" s="68"/>
      <c r="FP49" s="68"/>
      <c r="FQ49" s="68"/>
      <c r="FR49" s="68"/>
      <c r="FS49" s="68"/>
      <c r="FT49" s="68"/>
      <c r="FU49" s="68"/>
      <c r="FV49" s="68"/>
      <c r="FW49" s="68"/>
      <c r="FX49" s="68"/>
      <c r="FY49" s="68"/>
      <c r="FZ49" s="68"/>
      <c r="GA49" s="68"/>
      <c r="GB49" s="68"/>
      <c r="GC49" s="68"/>
      <c r="GD49" s="68"/>
      <c r="GE49" s="68"/>
      <c r="GF49" s="68"/>
      <c r="GG49" s="68"/>
      <c r="GH49" s="68"/>
      <c r="GI49" s="68"/>
      <c r="GJ49" s="68"/>
      <c r="GK49" s="68"/>
      <c r="GL49" s="68"/>
      <c r="GM49" s="68"/>
      <c r="GN49" s="68"/>
      <c r="GO49" s="68"/>
      <c r="GP49" s="68"/>
      <c r="GQ49" s="68"/>
      <c r="GR49" s="68"/>
      <c r="GS49" s="68"/>
      <c r="GT49" s="68"/>
      <c r="GU49" s="68"/>
      <c r="GV49" s="68"/>
      <c r="GW49" s="68"/>
      <c r="GX49" s="68"/>
      <c r="GY49" s="68"/>
      <c r="GZ49" s="68"/>
      <c r="HA49" s="68"/>
      <c r="HB49" s="68"/>
      <c r="HC49" s="68"/>
      <c r="HD49" s="68"/>
      <c r="HE49" s="68"/>
      <c r="HF49" s="68"/>
      <c r="HG49" s="68"/>
      <c r="HH49" s="68"/>
      <c r="HI49" s="68"/>
      <c r="HJ49" s="68"/>
      <c r="HK49" s="68"/>
      <c r="HL49" s="68"/>
      <c r="HM49" s="68"/>
      <c r="HN49" s="68"/>
      <c r="HO49" s="68"/>
      <c r="HP49" s="68"/>
      <c r="HQ49" s="68"/>
      <c r="HR49" s="68"/>
      <c r="HS49" s="68"/>
      <c r="HT49" s="68"/>
      <c r="HU49" s="68"/>
      <c r="HV49" s="68"/>
      <c r="HW49" s="68"/>
      <c r="HX49" s="68"/>
      <c r="HY49" s="68"/>
      <c r="HZ49" s="68"/>
      <c r="IA49" s="68"/>
      <c r="IB49" s="68"/>
      <c r="IC49" s="68"/>
      <c r="ID49" s="68"/>
      <c r="IE49" s="68"/>
      <c r="IF49" s="68"/>
      <c r="IG49" s="68"/>
      <c r="IH49" s="68"/>
      <c r="II49" s="68"/>
      <c r="IJ49" s="68"/>
      <c r="IK49" s="68"/>
      <c r="IL49" s="68"/>
      <c r="IM49" s="68"/>
      <c r="IN49" s="68"/>
      <c r="IO49" s="68"/>
      <c r="IP49" s="68"/>
      <c r="IQ49" s="68"/>
      <c r="IR49" s="68"/>
      <c r="IS49" s="68"/>
      <c r="IT49" s="68"/>
      <c r="IU49" s="68"/>
      <c r="IV49" s="68"/>
      <c r="IW49" s="68"/>
      <c r="IX49" s="68"/>
      <c r="IY49" s="68"/>
      <c r="IZ49" s="68"/>
      <c r="JA49" s="68"/>
      <c r="JB49" s="68"/>
      <c r="JC49" s="68"/>
      <c r="JD49" s="68"/>
      <c r="JE49" s="68"/>
      <c r="JF49" s="68"/>
      <c r="JG49" s="68"/>
      <c r="JH49" s="68"/>
      <c r="JI49" s="68"/>
      <c r="JJ49" s="68"/>
      <c r="JK49" s="68"/>
      <c r="JL49" s="68"/>
      <c r="JM49" s="68"/>
      <c r="JN49" s="68"/>
      <c r="JO49" s="68"/>
      <c r="JP49" s="68"/>
      <c r="JQ49" s="68"/>
      <c r="JR49" s="68"/>
      <c r="JS49" s="68"/>
      <c r="JT49" s="68"/>
      <c r="JU49" s="68"/>
      <c r="JV49" s="68"/>
      <c r="JW49" s="68"/>
      <c r="JX49" s="68"/>
      <c r="JY49" s="68"/>
      <c r="JZ49" s="68"/>
      <c r="KA49" s="68"/>
      <c r="KB49" s="68"/>
      <c r="KC49" s="68"/>
      <c r="KD49" s="68"/>
      <c r="KE49" s="68"/>
      <c r="KF49" s="68"/>
      <c r="KG49" s="68"/>
      <c r="KH49" s="68"/>
      <c r="KI49" s="68"/>
      <c r="KJ49" s="68"/>
      <c r="KK49" s="68"/>
      <c r="KL49" s="68"/>
      <c r="KM49" s="68"/>
      <c r="KN49" s="68"/>
      <c r="KO49" s="68"/>
      <c r="KP49" s="68"/>
      <c r="KQ49" s="68"/>
      <c r="KR49" s="68"/>
      <c r="KS49" s="68"/>
      <c r="KT49" s="68"/>
      <c r="KU49" s="68"/>
      <c r="KV49" s="68"/>
      <c r="KW49" s="68"/>
      <c r="KX49" s="68"/>
      <c r="KY49" s="68"/>
      <c r="KZ49" s="68"/>
      <c r="LA49" s="68"/>
      <c r="LB49" s="68"/>
      <c r="LC49" s="68"/>
      <c r="LD49" s="68"/>
      <c r="LE49" s="68"/>
      <c r="LF49" s="68"/>
      <c r="LG49" s="68"/>
      <c r="LH49" s="68"/>
      <c r="LI49" s="68"/>
      <c r="LJ49" s="68"/>
      <c r="LK49" s="68"/>
      <c r="LL49" s="68"/>
      <c r="LM49" s="68"/>
      <c r="LN49" s="68"/>
      <c r="LO49" s="68"/>
      <c r="LP49" s="68"/>
      <c r="LQ49" s="68"/>
      <c r="LR49" s="68"/>
      <c r="LS49" s="68"/>
      <c r="LT49" s="68"/>
      <c r="LU49" s="68"/>
      <c r="LV49" s="68"/>
      <c r="LW49" s="68"/>
      <c r="LX49" s="68"/>
      <c r="LY49" s="68"/>
      <c r="LZ49" s="68"/>
      <c r="MA49" s="68"/>
      <c r="MB49" s="68"/>
      <c r="MC49" s="68"/>
      <c r="MD49" s="68"/>
      <c r="ME49" s="68"/>
      <c r="MF49" s="68"/>
      <c r="MG49" s="68"/>
      <c r="MH49" s="68"/>
      <c r="MI49" s="68"/>
      <c r="MJ49" s="68"/>
      <c r="MK49" s="68"/>
      <c r="ML49" s="68"/>
      <c r="MM49" s="68"/>
      <c r="MN49" s="68"/>
      <c r="MO49" s="68"/>
      <c r="MP49" s="68"/>
      <c r="MQ49" s="68"/>
      <c r="MR49" s="68"/>
      <c r="MS49" s="68"/>
      <c r="MT49" s="68"/>
      <c r="MU49" s="68"/>
      <c r="MV49" s="68"/>
      <c r="MW49" s="68"/>
      <c r="MX49" s="68"/>
      <c r="MY49" s="68"/>
      <c r="MZ49" s="68"/>
      <c r="NA49" s="68"/>
      <c r="NB49" s="68"/>
      <c r="NC49" s="68"/>
      <c r="ND49" s="68"/>
      <c r="NE49" s="68"/>
      <c r="NF49" s="68"/>
      <c r="NG49" s="68"/>
      <c r="NH49" s="68"/>
      <c r="NI49" s="68"/>
      <c r="NJ49" s="68"/>
      <c r="NK49" s="68"/>
      <c r="NL49" s="68"/>
      <c r="NM49" s="68"/>
      <c r="NN49" s="68"/>
      <c r="NO49" s="68"/>
      <c r="NP49" s="68"/>
      <c r="NQ49" s="68"/>
      <c r="NR49" s="68"/>
      <c r="NS49" s="68"/>
      <c r="NT49" s="68"/>
      <c r="NU49" s="68"/>
      <c r="NV49" s="68"/>
      <c r="NW49" s="68"/>
      <c r="NX49" s="68"/>
      <c r="NY49" s="68"/>
      <c r="NZ49" s="68"/>
      <c r="OA49" s="68"/>
      <c r="OB49" s="68"/>
      <c r="OC49" s="68"/>
      <c r="OD49" s="68"/>
      <c r="OE49" s="68"/>
      <c r="OF49" s="68"/>
      <c r="OG49" s="68"/>
      <c r="OH49" s="68"/>
      <c r="OI49" s="68"/>
      <c r="OJ49" s="68"/>
      <c r="OK49" s="68"/>
      <c r="OL49" s="68"/>
      <c r="OM49" s="68"/>
      <c r="ON49" s="68"/>
      <c r="OO49" s="68"/>
      <c r="OP49" s="68"/>
      <c r="OQ49" s="68"/>
      <c r="OR49" s="68"/>
      <c r="OS49" s="68"/>
      <c r="OT49" s="68"/>
    </row>
    <row r="50" spans="1:410" s="66" customFormat="1" ht="120.75" customHeight="1" x14ac:dyDescent="0.25">
      <c r="A50" s="108"/>
      <c r="B50" s="127"/>
      <c r="C50" s="84" t="s">
        <v>695</v>
      </c>
      <c r="D50" s="84" t="s">
        <v>696</v>
      </c>
      <c r="E50" s="103"/>
      <c r="F50" s="103"/>
      <c r="G50" s="103"/>
      <c r="H50" s="103"/>
      <c r="I50" s="103"/>
      <c r="J50" s="103"/>
      <c r="K50" s="103"/>
      <c r="L50" s="103"/>
      <c r="M50" s="103"/>
      <c r="N50" s="103"/>
      <c r="O50" s="84" t="s">
        <v>697</v>
      </c>
      <c r="P50" s="80" t="s">
        <v>52</v>
      </c>
      <c r="Q50" s="84" t="s">
        <v>698</v>
      </c>
      <c r="R50" s="80" t="s">
        <v>59</v>
      </c>
      <c r="S50" s="80">
        <f>VLOOKUP(R50,Hoja4!B$29:C$30,2,FALSE)</f>
        <v>15</v>
      </c>
      <c r="T50" s="80" t="s">
        <v>62</v>
      </c>
      <c r="U50" s="80">
        <f>VLOOKUP(T50,Hoja4!B$31:C$32,2,FALSE)</f>
        <v>15</v>
      </c>
      <c r="V50" s="84" t="s">
        <v>513</v>
      </c>
      <c r="W50" s="84" t="s">
        <v>65</v>
      </c>
      <c r="X50" s="80">
        <f>VLOOKUP(W50,[9]Hoja4!B$33:C$34,2,FALSE)</f>
        <v>15</v>
      </c>
      <c r="Y50" s="84" t="s">
        <v>699</v>
      </c>
      <c r="Z50" s="84" t="s">
        <v>68</v>
      </c>
      <c r="AA50" s="80">
        <f>VLOOKUP(Z50,[9]Hoja4!B$35:C$37,2,FALSE)</f>
        <v>10</v>
      </c>
      <c r="AB50" s="84" t="s">
        <v>700</v>
      </c>
      <c r="AC50" s="80" t="s">
        <v>72</v>
      </c>
      <c r="AD50" s="80">
        <f>VLOOKUP(AC50,[9]Hoja4!B$38:C$39,2,FALSE)</f>
        <v>15</v>
      </c>
      <c r="AE50" s="84" t="s">
        <v>701</v>
      </c>
      <c r="AF50" s="84" t="s">
        <v>75</v>
      </c>
      <c r="AG50" s="80">
        <f>VLOOKUP(AF50,[1]Hoja4!B$40:C$41,2,FALSE)</f>
        <v>15</v>
      </c>
      <c r="AH50" s="84" t="s">
        <v>702</v>
      </c>
      <c r="AI50" s="84" t="s">
        <v>78</v>
      </c>
      <c r="AJ50" s="80">
        <f>VLOOKUP(AI50,[9]Hoja4!B$42:C$44,2,FALSE)</f>
        <v>10</v>
      </c>
      <c r="AK50" s="80">
        <f t="shared" si="28"/>
        <v>95</v>
      </c>
      <c r="AL50" s="80" t="str">
        <f t="shared" si="29"/>
        <v>Moderado</v>
      </c>
      <c r="AM50" s="80">
        <f>VLOOKUP(AL50,Hoja4!H$36:I$38,2,FALSE)</f>
        <v>2</v>
      </c>
      <c r="AN50" s="80" t="s">
        <v>83</v>
      </c>
      <c r="AO50" s="80">
        <f>VLOOKUP(AN50,Hoja4!H$36:I$38,2,FALSE)</f>
        <v>3</v>
      </c>
      <c r="AP50" s="80" t="str">
        <f>INDEX(Hoja4!K$36:M$38,AM50,AO50)</f>
        <v>Moderado</v>
      </c>
      <c r="AQ50" s="80">
        <f>VLOOKUP(AP50,Hoja4!I$28:J$30,2,FALSE)</f>
        <v>50</v>
      </c>
      <c r="AR50" s="94">
        <f>AVERAGE(AQ50:AQ52)</f>
        <v>66.666666666666671</v>
      </c>
      <c r="AS50" s="103"/>
      <c r="AT50" s="103"/>
      <c r="AU50" s="103"/>
      <c r="AV50" s="103"/>
      <c r="AW50" s="103"/>
      <c r="AX50" s="103"/>
      <c r="AY50" s="103"/>
      <c r="AZ50" s="103"/>
      <c r="BA50" s="103"/>
      <c r="BB50" s="84" t="s">
        <v>703</v>
      </c>
      <c r="BC50" s="84" t="s">
        <v>988</v>
      </c>
      <c r="BD50" s="84" t="s">
        <v>704</v>
      </c>
      <c r="BE50" s="84" t="s">
        <v>663</v>
      </c>
      <c r="BF50" s="84"/>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c r="EO50" s="68"/>
      <c r="EP50" s="68"/>
      <c r="EQ50" s="68"/>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c r="FY50" s="68"/>
      <c r="FZ50" s="68"/>
      <c r="GA50" s="68"/>
      <c r="GB50" s="68"/>
      <c r="GC50" s="68"/>
      <c r="GD50" s="68"/>
      <c r="GE50" s="68"/>
      <c r="GF50" s="68"/>
      <c r="GG50" s="68"/>
      <c r="GH50" s="68"/>
      <c r="GI50" s="68"/>
      <c r="GJ50" s="68"/>
      <c r="GK50" s="68"/>
      <c r="GL50" s="68"/>
      <c r="GM50" s="68"/>
      <c r="GN50" s="68"/>
      <c r="GO50" s="68"/>
      <c r="GP50" s="68"/>
      <c r="GQ50" s="68"/>
      <c r="GR50" s="68"/>
      <c r="GS50" s="68"/>
      <c r="GT50" s="68"/>
      <c r="GU50" s="68"/>
      <c r="GV50" s="68"/>
      <c r="GW50" s="68"/>
      <c r="GX50" s="68"/>
      <c r="GY50" s="68"/>
      <c r="GZ50" s="68"/>
      <c r="HA50" s="68"/>
      <c r="HB50" s="68"/>
      <c r="HC50" s="68"/>
      <c r="HD50" s="68"/>
      <c r="HE50" s="68"/>
      <c r="HF50" s="68"/>
      <c r="HG50" s="68"/>
      <c r="HH50" s="68"/>
      <c r="HI50" s="68"/>
      <c r="HJ50" s="68"/>
      <c r="HK50" s="68"/>
      <c r="HL50" s="68"/>
      <c r="HM50" s="68"/>
      <c r="HN50" s="68"/>
      <c r="HO50" s="68"/>
      <c r="HP50" s="68"/>
      <c r="HQ50" s="68"/>
      <c r="HR50" s="68"/>
      <c r="HS50" s="68"/>
      <c r="HT50" s="68"/>
      <c r="HU50" s="68"/>
      <c r="HV50" s="68"/>
      <c r="HW50" s="68"/>
      <c r="HX50" s="68"/>
      <c r="HY50" s="68"/>
      <c r="HZ50" s="68"/>
      <c r="IA50" s="68"/>
      <c r="IB50" s="68"/>
      <c r="IC50" s="68"/>
      <c r="ID50" s="68"/>
      <c r="IE50" s="68"/>
      <c r="IF50" s="68"/>
      <c r="IG50" s="68"/>
      <c r="IH50" s="68"/>
      <c r="II50" s="68"/>
      <c r="IJ50" s="68"/>
      <c r="IK50" s="68"/>
      <c r="IL50" s="68"/>
      <c r="IM50" s="68"/>
      <c r="IN50" s="68"/>
      <c r="IO50" s="68"/>
      <c r="IP50" s="68"/>
      <c r="IQ50" s="68"/>
      <c r="IR50" s="68"/>
      <c r="IS50" s="68"/>
      <c r="IT50" s="68"/>
      <c r="IU50" s="68"/>
      <c r="IV50" s="68"/>
      <c r="IW50" s="68"/>
      <c r="IX50" s="68"/>
      <c r="IY50" s="68"/>
      <c r="IZ50" s="68"/>
      <c r="JA50" s="68"/>
      <c r="JB50" s="68"/>
      <c r="JC50" s="68"/>
      <c r="JD50" s="68"/>
      <c r="JE50" s="68"/>
      <c r="JF50" s="68"/>
      <c r="JG50" s="68"/>
      <c r="JH50" s="68"/>
      <c r="JI50" s="68"/>
      <c r="JJ50" s="68"/>
      <c r="JK50" s="68"/>
      <c r="JL50" s="68"/>
      <c r="JM50" s="68"/>
      <c r="JN50" s="68"/>
      <c r="JO50" s="68"/>
      <c r="JP50" s="68"/>
      <c r="JQ50" s="68"/>
      <c r="JR50" s="68"/>
      <c r="JS50" s="68"/>
      <c r="JT50" s="68"/>
      <c r="JU50" s="68"/>
      <c r="JV50" s="68"/>
      <c r="JW50" s="68"/>
      <c r="JX50" s="68"/>
      <c r="JY50" s="68"/>
      <c r="JZ50" s="68"/>
      <c r="KA50" s="68"/>
      <c r="KB50" s="68"/>
      <c r="KC50" s="68"/>
      <c r="KD50" s="68"/>
      <c r="KE50" s="68"/>
      <c r="KF50" s="68"/>
      <c r="KG50" s="68"/>
      <c r="KH50" s="68"/>
      <c r="KI50" s="68"/>
      <c r="KJ50" s="68"/>
      <c r="KK50" s="68"/>
      <c r="KL50" s="68"/>
      <c r="KM50" s="68"/>
      <c r="KN50" s="68"/>
      <c r="KO50" s="68"/>
      <c r="KP50" s="68"/>
      <c r="KQ50" s="68"/>
      <c r="KR50" s="68"/>
      <c r="KS50" s="68"/>
      <c r="KT50" s="68"/>
      <c r="KU50" s="68"/>
      <c r="KV50" s="68"/>
      <c r="KW50" s="68"/>
      <c r="KX50" s="68"/>
      <c r="KY50" s="68"/>
      <c r="KZ50" s="68"/>
      <c r="LA50" s="68"/>
      <c r="LB50" s="68"/>
      <c r="LC50" s="68"/>
      <c r="LD50" s="68"/>
      <c r="LE50" s="68"/>
      <c r="LF50" s="68"/>
      <c r="LG50" s="68"/>
      <c r="LH50" s="68"/>
      <c r="LI50" s="68"/>
      <c r="LJ50" s="68"/>
      <c r="LK50" s="68"/>
      <c r="LL50" s="68"/>
      <c r="LM50" s="68"/>
      <c r="LN50" s="68"/>
      <c r="LO50" s="68"/>
      <c r="LP50" s="68"/>
      <c r="LQ50" s="68"/>
      <c r="LR50" s="68"/>
      <c r="LS50" s="68"/>
      <c r="LT50" s="68"/>
      <c r="LU50" s="68"/>
      <c r="LV50" s="68"/>
      <c r="LW50" s="68"/>
      <c r="LX50" s="68"/>
      <c r="LY50" s="68"/>
      <c r="LZ50" s="68"/>
      <c r="MA50" s="68"/>
      <c r="MB50" s="68"/>
      <c r="MC50" s="68"/>
      <c r="MD50" s="68"/>
      <c r="ME50" s="68"/>
      <c r="MF50" s="68"/>
      <c r="MG50" s="68"/>
      <c r="MH50" s="68"/>
      <c r="MI50" s="68"/>
      <c r="MJ50" s="68"/>
      <c r="MK50" s="68"/>
      <c r="ML50" s="68"/>
      <c r="MM50" s="68"/>
      <c r="MN50" s="68"/>
      <c r="MO50" s="68"/>
      <c r="MP50" s="68"/>
      <c r="MQ50" s="68"/>
      <c r="MR50" s="68"/>
      <c r="MS50" s="68"/>
      <c r="MT50" s="68"/>
      <c r="MU50" s="68"/>
      <c r="MV50" s="68"/>
      <c r="MW50" s="68"/>
      <c r="MX50" s="68"/>
      <c r="MY50" s="68"/>
      <c r="MZ50" s="68"/>
      <c r="NA50" s="68"/>
      <c r="NB50" s="68"/>
      <c r="NC50" s="68"/>
      <c r="ND50" s="68"/>
      <c r="NE50" s="68"/>
      <c r="NF50" s="68"/>
      <c r="NG50" s="68"/>
      <c r="NH50" s="68"/>
      <c r="NI50" s="68"/>
      <c r="NJ50" s="68"/>
      <c r="NK50" s="68"/>
      <c r="NL50" s="68"/>
      <c r="NM50" s="68"/>
      <c r="NN50" s="68"/>
      <c r="NO50" s="68"/>
      <c r="NP50" s="68"/>
      <c r="NQ50" s="68"/>
      <c r="NR50" s="68"/>
      <c r="NS50" s="68"/>
      <c r="NT50" s="68"/>
      <c r="NU50" s="68"/>
      <c r="NV50" s="68"/>
      <c r="NW50" s="68"/>
      <c r="NX50" s="68"/>
      <c r="NY50" s="68"/>
      <c r="NZ50" s="68"/>
      <c r="OA50" s="68"/>
      <c r="OB50" s="68"/>
      <c r="OC50" s="68"/>
      <c r="OD50" s="68"/>
      <c r="OE50" s="68"/>
      <c r="OF50" s="68"/>
      <c r="OG50" s="68"/>
      <c r="OH50" s="68"/>
      <c r="OI50" s="68"/>
      <c r="OJ50" s="68"/>
      <c r="OK50" s="68"/>
      <c r="OL50" s="68"/>
      <c r="OM50" s="68"/>
      <c r="ON50" s="68"/>
      <c r="OO50" s="68"/>
      <c r="OP50" s="68"/>
      <c r="OQ50" s="68"/>
      <c r="OR50" s="68"/>
      <c r="OS50" s="68"/>
      <c r="OT50" s="68"/>
    </row>
    <row r="51" spans="1:410" s="66" customFormat="1" ht="103.5" customHeight="1" x14ac:dyDescent="0.25">
      <c r="A51" s="109"/>
      <c r="B51" s="127"/>
      <c r="C51" s="84" t="s">
        <v>705</v>
      </c>
      <c r="D51" s="84" t="s">
        <v>706</v>
      </c>
      <c r="E51" s="104"/>
      <c r="F51" s="104"/>
      <c r="G51" s="104"/>
      <c r="H51" s="104"/>
      <c r="I51" s="104"/>
      <c r="J51" s="104"/>
      <c r="K51" s="104"/>
      <c r="L51" s="104"/>
      <c r="M51" s="104"/>
      <c r="N51" s="104"/>
      <c r="O51" s="84" t="s">
        <v>707</v>
      </c>
      <c r="P51" s="80" t="s">
        <v>53</v>
      </c>
      <c r="Q51" s="84" t="s">
        <v>708</v>
      </c>
      <c r="R51" s="80" t="s">
        <v>59</v>
      </c>
      <c r="S51" s="80">
        <f>VLOOKUP(R51,Hoja4!B$29:C$30,2,FALSE)</f>
        <v>15</v>
      </c>
      <c r="T51" s="80" t="s">
        <v>62</v>
      </c>
      <c r="U51" s="80">
        <f>VLOOKUP(T51,Hoja4!B$31:C$32,2,FALSE)</f>
        <v>15</v>
      </c>
      <c r="V51" s="84" t="s">
        <v>513</v>
      </c>
      <c r="W51" s="84" t="s">
        <v>65</v>
      </c>
      <c r="X51" s="80">
        <f>VLOOKUP(W51,[9]Hoja4!B$33:C$34,2,FALSE)</f>
        <v>15</v>
      </c>
      <c r="Y51" s="84" t="s">
        <v>709</v>
      </c>
      <c r="Z51" s="84" t="s">
        <v>68</v>
      </c>
      <c r="AA51" s="80">
        <f>VLOOKUP(Z51,[9]Hoja4!B$35:C$37,2,FALSE)</f>
        <v>10</v>
      </c>
      <c r="AB51" s="84" t="s">
        <v>700</v>
      </c>
      <c r="AC51" s="80" t="s">
        <v>72</v>
      </c>
      <c r="AD51" s="80">
        <f>VLOOKUP(AC51,[9]Hoja4!B$38:C$39,2,FALSE)</f>
        <v>15</v>
      </c>
      <c r="AE51" s="84" t="s">
        <v>710</v>
      </c>
      <c r="AF51" s="84" t="s">
        <v>75</v>
      </c>
      <c r="AG51" s="80">
        <f>VLOOKUP(AF51,[1]Hoja4!B$40:C$41,2,FALSE)</f>
        <v>15</v>
      </c>
      <c r="AH51" s="84" t="s">
        <v>702</v>
      </c>
      <c r="AI51" s="84" t="s">
        <v>78</v>
      </c>
      <c r="AJ51" s="80">
        <f>VLOOKUP(AI51,[9]Hoja4!B$42:C$44,2,FALSE)</f>
        <v>10</v>
      </c>
      <c r="AK51" s="80">
        <f t="shared" si="28"/>
        <v>95</v>
      </c>
      <c r="AL51" s="80" t="str">
        <f t="shared" si="29"/>
        <v>Moderado</v>
      </c>
      <c r="AM51" s="80">
        <f>VLOOKUP(AL51,Hoja4!H$36:I$38,2,FALSE)</f>
        <v>2</v>
      </c>
      <c r="AN51" s="80" t="s">
        <v>83</v>
      </c>
      <c r="AO51" s="80">
        <f>VLOOKUP(AN51,Hoja4!H$36:I$38,2,FALSE)</f>
        <v>3</v>
      </c>
      <c r="AP51" s="80" t="str">
        <f>INDEX(Hoja4!K$36:M$38,AM51,AO51)</f>
        <v>Moderado</v>
      </c>
      <c r="AQ51" s="80">
        <f>VLOOKUP(AP51,Hoja4!I$28:J$30,2,FALSE)</f>
        <v>50</v>
      </c>
      <c r="AR51" s="80">
        <f>AVERAGE(AQ51)</f>
        <v>50</v>
      </c>
      <c r="AS51" s="104"/>
      <c r="AT51" s="104"/>
      <c r="AU51" s="104"/>
      <c r="AV51" s="104"/>
      <c r="AW51" s="104"/>
      <c r="AX51" s="104"/>
      <c r="AY51" s="104"/>
      <c r="AZ51" s="104"/>
      <c r="BA51" s="104"/>
      <c r="BB51" s="84" t="s">
        <v>711</v>
      </c>
      <c r="BC51" s="84" t="s">
        <v>387</v>
      </c>
      <c r="BD51" s="84" t="s">
        <v>704</v>
      </c>
      <c r="BE51" s="84" t="s">
        <v>663</v>
      </c>
      <c r="BF51" s="84"/>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c r="HY51" s="68"/>
      <c r="HZ51" s="68"/>
      <c r="IA51" s="68"/>
      <c r="IB51" s="68"/>
      <c r="IC51" s="68"/>
      <c r="ID51" s="68"/>
      <c r="IE51" s="68"/>
      <c r="IF51" s="68"/>
      <c r="IG51" s="68"/>
      <c r="IH51" s="68"/>
      <c r="II51" s="68"/>
      <c r="IJ51" s="68"/>
      <c r="IK51" s="68"/>
      <c r="IL51" s="68"/>
      <c r="IM51" s="68"/>
      <c r="IN51" s="68"/>
      <c r="IO51" s="68"/>
      <c r="IP51" s="68"/>
      <c r="IQ51" s="68"/>
      <c r="IR51" s="68"/>
      <c r="IS51" s="68"/>
      <c r="IT51" s="68"/>
      <c r="IU51" s="68"/>
      <c r="IV51" s="68"/>
      <c r="IW51" s="68"/>
      <c r="IX51" s="68"/>
      <c r="IY51" s="68"/>
      <c r="IZ51" s="68"/>
      <c r="JA51" s="68"/>
      <c r="JB51" s="68"/>
      <c r="JC51" s="68"/>
      <c r="JD51" s="68"/>
      <c r="JE51" s="68"/>
      <c r="JF51" s="68"/>
      <c r="JG51" s="68"/>
      <c r="JH51" s="68"/>
      <c r="JI51" s="68"/>
      <c r="JJ51" s="68"/>
      <c r="JK51" s="68"/>
      <c r="JL51" s="68"/>
      <c r="JM51" s="68"/>
      <c r="JN51" s="68"/>
      <c r="JO51" s="68"/>
      <c r="JP51" s="68"/>
      <c r="JQ51" s="68"/>
      <c r="JR51" s="68"/>
      <c r="JS51" s="68"/>
      <c r="JT51" s="68"/>
      <c r="JU51" s="68"/>
      <c r="JV51" s="68"/>
      <c r="JW51" s="68"/>
      <c r="JX51" s="68"/>
      <c r="JY51" s="68"/>
      <c r="JZ51" s="68"/>
      <c r="KA51" s="68"/>
      <c r="KB51" s="68"/>
      <c r="KC51" s="68"/>
      <c r="KD51" s="68"/>
      <c r="KE51" s="68"/>
      <c r="KF51" s="68"/>
      <c r="KG51" s="68"/>
      <c r="KH51" s="68"/>
      <c r="KI51" s="68"/>
      <c r="KJ51" s="68"/>
      <c r="KK51" s="68"/>
      <c r="KL51" s="68"/>
      <c r="KM51" s="68"/>
      <c r="KN51" s="68"/>
      <c r="KO51" s="68"/>
      <c r="KP51" s="68"/>
      <c r="KQ51" s="68"/>
      <c r="KR51" s="68"/>
      <c r="KS51" s="68"/>
      <c r="KT51" s="68"/>
      <c r="KU51" s="68"/>
      <c r="KV51" s="68"/>
      <c r="KW51" s="68"/>
      <c r="KX51" s="68"/>
      <c r="KY51" s="68"/>
      <c r="KZ51" s="68"/>
      <c r="LA51" s="68"/>
      <c r="LB51" s="68"/>
      <c r="LC51" s="68"/>
      <c r="LD51" s="68"/>
      <c r="LE51" s="68"/>
      <c r="LF51" s="68"/>
      <c r="LG51" s="68"/>
      <c r="LH51" s="68"/>
      <c r="LI51" s="68"/>
      <c r="LJ51" s="68"/>
      <c r="LK51" s="68"/>
      <c r="LL51" s="68"/>
      <c r="LM51" s="68"/>
      <c r="LN51" s="68"/>
      <c r="LO51" s="68"/>
      <c r="LP51" s="68"/>
      <c r="LQ51" s="68"/>
      <c r="LR51" s="68"/>
      <c r="LS51" s="68"/>
      <c r="LT51" s="68"/>
      <c r="LU51" s="68"/>
      <c r="LV51" s="68"/>
      <c r="LW51" s="68"/>
      <c r="LX51" s="68"/>
      <c r="LY51" s="68"/>
      <c r="LZ51" s="68"/>
      <c r="MA51" s="68"/>
      <c r="MB51" s="68"/>
      <c r="MC51" s="68"/>
      <c r="MD51" s="68"/>
      <c r="ME51" s="68"/>
      <c r="MF51" s="68"/>
      <c r="MG51" s="68"/>
      <c r="MH51" s="68"/>
      <c r="MI51" s="68"/>
      <c r="MJ51" s="68"/>
      <c r="MK51" s="68"/>
      <c r="ML51" s="68"/>
      <c r="MM51" s="68"/>
      <c r="MN51" s="68"/>
      <c r="MO51" s="68"/>
      <c r="MP51" s="68"/>
      <c r="MQ51" s="68"/>
      <c r="MR51" s="68"/>
      <c r="MS51" s="68"/>
      <c r="MT51" s="68"/>
      <c r="MU51" s="68"/>
      <c r="MV51" s="68"/>
      <c r="MW51" s="68"/>
      <c r="MX51" s="68"/>
      <c r="MY51" s="68"/>
      <c r="MZ51" s="68"/>
      <c r="NA51" s="68"/>
      <c r="NB51" s="68"/>
      <c r="NC51" s="68"/>
      <c r="ND51" s="68"/>
      <c r="NE51" s="68"/>
      <c r="NF51" s="68"/>
      <c r="NG51" s="68"/>
      <c r="NH51" s="68"/>
      <c r="NI51" s="68"/>
      <c r="NJ51" s="68"/>
      <c r="NK51" s="68"/>
      <c r="NL51" s="68"/>
      <c r="NM51" s="68"/>
      <c r="NN51" s="68"/>
      <c r="NO51" s="68"/>
      <c r="NP51" s="68"/>
      <c r="NQ51" s="68"/>
      <c r="NR51" s="68"/>
      <c r="NS51" s="68"/>
      <c r="NT51" s="68"/>
      <c r="NU51" s="68"/>
      <c r="NV51" s="68"/>
      <c r="NW51" s="68"/>
      <c r="NX51" s="68"/>
      <c r="NY51" s="68"/>
      <c r="NZ51" s="68"/>
      <c r="OA51" s="68"/>
      <c r="OB51" s="68"/>
      <c r="OC51" s="68"/>
      <c r="OD51" s="68"/>
      <c r="OE51" s="68"/>
      <c r="OF51" s="68"/>
      <c r="OG51" s="68"/>
      <c r="OH51" s="68"/>
      <c r="OI51" s="68"/>
      <c r="OJ51" s="68"/>
      <c r="OK51" s="68"/>
      <c r="OL51" s="68"/>
      <c r="OM51" s="68"/>
      <c r="ON51" s="68"/>
      <c r="OO51" s="68"/>
      <c r="OP51" s="68"/>
      <c r="OQ51" s="68"/>
      <c r="OR51" s="68"/>
      <c r="OS51" s="68"/>
      <c r="OT51" s="68"/>
    </row>
    <row r="52" spans="1:410" s="49" customFormat="1" ht="188.25" customHeight="1" x14ac:dyDescent="0.25">
      <c r="A52" s="136">
        <v>14</v>
      </c>
      <c r="B52" s="127" t="s">
        <v>713</v>
      </c>
      <c r="C52" s="84" t="s">
        <v>259</v>
      </c>
      <c r="D52" s="84" t="s">
        <v>260</v>
      </c>
      <c r="E52" s="102" t="s">
        <v>261</v>
      </c>
      <c r="F52" s="102" t="s">
        <v>262</v>
      </c>
      <c r="G52" s="102" t="s">
        <v>282</v>
      </c>
      <c r="H52" s="102" t="s">
        <v>939</v>
      </c>
      <c r="I52" s="102" t="s">
        <v>33</v>
      </c>
      <c r="J52" s="102" t="s">
        <v>37</v>
      </c>
      <c r="K52" s="102">
        <f>VLOOKUP(J52,[10]Hoja4!C$2:D$6,2,FALSE)</f>
        <v>3</v>
      </c>
      <c r="L52" s="102" t="s">
        <v>47</v>
      </c>
      <c r="M52" s="102">
        <f>VLOOKUP(L52,[10]Hoja4!F$2:G$6,2,FALSE)</f>
        <v>5</v>
      </c>
      <c r="N52" s="102" t="str">
        <f>INDEX([10]Hoja4!J$19:N$23,K52,M52)</f>
        <v>Extremo</v>
      </c>
      <c r="O52" s="84" t="s">
        <v>263</v>
      </c>
      <c r="P52" s="80" t="s">
        <v>52</v>
      </c>
      <c r="Q52" s="84" t="s">
        <v>264</v>
      </c>
      <c r="R52" s="80" t="s">
        <v>59</v>
      </c>
      <c r="S52" s="80">
        <f>VLOOKUP(R52,Hoja4!B$29:C$30,2,FALSE)</f>
        <v>15</v>
      </c>
      <c r="T52" s="80" t="s">
        <v>62</v>
      </c>
      <c r="U52" s="80">
        <f>VLOOKUP(T52,Hoja4!B$31:C$32,2,FALSE)</f>
        <v>15</v>
      </c>
      <c r="V52" s="84" t="s">
        <v>265</v>
      </c>
      <c r="W52" s="84" t="s">
        <v>65</v>
      </c>
      <c r="X52" s="80">
        <f>VLOOKUP(W52,[9]Hoja4!B$33:C$34,2,FALSE)</f>
        <v>15</v>
      </c>
      <c r="Y52" s="84" t="s">
        <v>940</v>
      </c>
      <c r="Z52" s="84" t="s">
        <v>70</v>
      </c>
      <c r="AA52" s="80">
        <f>VLOOKUP(Z52,[10]Hoja4!B$35:C$37,2,FALSE)</f>
        <v>15</v>
      </c>
      <c r="AB52" s="84" t="s">
        <v>941</v>
      </c>
      <c r="AC52" s="80" t="s">
        <v>72</v>
      </c>
      <c r="AD52" s="80">
        <f>VLOOKUP(AC52,[10]Hoja4!B$38:C$39,2,FALSE)</f>
        <v>15</v>
      </c>
      <c r="AE52" s="84" t="s">
        <v>942</v>
      </c>
      <c r="AF52" s="84" t="s">
        <v>75</v>
      </c>
      <c r="AG52" s="80">
        <f>VLOOKUP(AF52,[10]Hoja4!B$40:C$41,2,FALSE)</f>
        <v>15</v>
      </c>
      <c r="AH52" s="84" t="s">
        <v>266</v>
      </c>
      <c r="AI52" s="84" t="s">
        <v>78</v>
      </c>
      <c r="AJ52" s="80">
        <f>VLOOKUP(AI52,[10]Hoja4!B$42:C$44,2,FALSE)</f>
        <v>10</v>
      </c>
      <c r="AK52" s="80">
        <f>+AJ52+AG52+AD52+AA52+X52+U52+S52</f>
        <v>100</v>
      </c>
      <c r="AL52" s="80" t="str">
        <f>IF(AK52&lt;86,"Débil",IF(AK52&lt;96,"Moderado",IF(AK52&gt;95,"Fuerte")))</f>
        <v>Fuerte</v>
      </c>
      <c r="AM52" s="80">
        <f>VLOOKUP(AL52,[10]Hoja4!H$36:I$38,2,FALSE)</f>
        <v>3</v>
      </c>
      <c r="AN52" s="80" t="s">
        <v>83</v>
      </c>
      <c r="AO52" s="80">
        <f>VLOOKUP(AN52,[10]Hoja4!H$36:I$38,2,FALSE)</f>
        <v>3</v>
      </c>
      <c r="AP52" s="80" t="str">
        <f>INDEX(Hoja4!K$36:M$38,AM52,AO52)</f>
        <v>Fuerte</v>
      </c>
      <c r="AQ52" s="80">
        <f>VLOOKUP(AP52,Hoja4!I$28:J$30,2,FALSE)</f>
        <v>100</v>
      </c>
      <c r="AR52" s="102">
        <f>AVERAGE(AQ52:AQ54)</f>
        <v>100</v>
      </c>
      <c r="AS52" s="102" t="str">
        <f>IF(AR52&lt;50,"Débil",IF(AR52&lt;99,"Moderado",IF(AR52=100,"Fuerte")))</f>
        <v>Fuerte</v>
      </c>
      <c r="AT52" s="102" t="s">
        <v>116</v>
      </c>
      <c r="AU52" s="102" t="s">
        <v>117</v>
      </c>
      <c r="AV52" s="102">
        <v>2</v>
      </c>
      <c r="AW52" s="102">
        <v>0</v>
      </c>
      <c r="AX52" s="102">
        <f>IF(1&lt;=(K52-AV52),(+K52-AV52),1)</f>
        <v>1</v>
      </c>
      <c r="AY52" s="102">
        <f>IF(1&lt;=(M52-AW52),(+M52-AW52),1)</f>
        <v>5</v>
      </c>
      <c r="AZ52" s="102" t="str">
        <f>INDEX(Hoja4!J$19:N$23,AX52,AY52)</f>
        <v>Extremo</v>
      </c>
      <c r="BA52" s="102" t="str">
        <f>VLOOKUP(AZ52,[10]Hoja4!E$50:F$57,2,FALSE)</f>
        <v>Reducir el riesgo – evitar el riesgo – compartir o transferir el riesgo</v>
      </c>
      <c r="BB52" s="84" t="s">
        <v>943</v>
      </c>
      <c r="BC52" s="84" t="s">
        <v>267</v>
      </c>
      <c r="BD52" s="84" t="s">
        <v>268</v>
      </c>
      <c r="BE52" s="84" t="s">
        <v>269</v>
      </c>
      <c r="BF52" s="84" t="s">
        <v>270</v>
      </c>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c r="HI52" s="68"/>
      <c r="HJ52" s="68"/>
      <c r="HK52" s="68"/>
      <c r="HL52" s="68"/>
      <c r="HM52" s="68"/>
      <c r="HN52" s="68"/>
      <c r="HO52" s="68"/>
      <c r="HP52" s="68"/>
      <c r="HQ52" s="68"/>
      <c r="HR52" s="68"/>
      <c r="HS52" s="68"/>
      <c r="HT52" s="68"/>
      <c r="HU52" s="68"/>
      <c r="HV52" s="68"/>
      <c r="HW52" s="68"/>
      <c r="HX52" s="68"/>
      <c r="HY52" s="68"/>
      <c r="HZ52" s="68"/>
      <c r="IA52" s="68"/>
      <c r="IB52" s="68"/>
      <c r="IC52" s="68"/>
      <c r="ID52" s="68"/>
      <c r="IE52" s="68"/>
      <c r="IF52" s="68"/>
      <c r="IG52" s="68"/>
      <c r="IH52" s="68"/>
      <c r="II52" s="68"/>
      <c r="IJ52" s="68"/>
      <c r="IK52" s="68"/>
      <c r="IL52" s="68"/>
      <c r="IM52" s="68"/>
      <c r="IN52" s="68"/>
      <c r="IO52" s="68"/>
      <c r="IP52" s="68"/>
      <c r="IQ52" s="68"/>
      <c r="IR52" s="68"/>
      <c r="IS52" s="68"/>
      <c r="IT52" s="68"/>
      <c r="IU52" s="68"/>
      <c r="IV52" s="68"/>
      <c r="IW52" s="68"/>
      <c r="IX52" s="68"/>
      <c r="IY52" s="68"/>
      <c r="IZ52" s="68"/>
      <c r="JA52" s="68"/>
      <c r="JB52" s="68"/>
      <c r="JC52" s="68"/>
      <c r="JD52" s="68"/>
      <c r="JE52" s="68"/>
      <c r="JF52" s="68"/>
      <c r="JG52" s="68"/>
      <c r="JH52" s="68"/>
      <c r="JI52" s="68"/>
      <c r="JJ52" s="68"/>
      <c r="JK52" s="68"/>
      <c r="JL52" s="68"/>
      <c r="JM52" s="68"/>
      <c r="JN52" s="68"/>
      <c r="JO52" s="68"/>
      <c r="JP52" s="68"/>
      <c r="JQ52" s="68"/>
      <c r="JR52" s="68"/>
      <c r="JS52" s="68"/>
      <c r="JT52" s="68"/>
      <c r="JU52" s="68"/>
      <c r="JV52" s="68"/>
      <c r="JW52" s="68"/>
      <c r="JX52" s="68"/>
      <c r="JY52" s="68"/>
      <c r="JZ52" s="68"/>
      <c r="KA52" s="68"/>
      <c r="KB52" s="68"/>
      <c r="KC52" s="68"/>
      <c r="KD52" s="68"/>
      <c r="KE52" s="68"/>
      <c r="KF52" s="68"/>
      <c r="KG52" s="68"/>
      <c r="KH52" s="68"/>
      <c r="KI52" s="68"/>
      <c r="KJ52" s="68"/>
      <c r="KK52" s="68"/>
      <c r="KL52" s="68"/>
      <c r="KM52" s="68"/>
      <c r="KN52" s="68"/>
      <c r="KO52" s="68"/>
      <c r="KP52" s="68"/>
      <c r="KQ52" s="68"/>
      <c r="KR52" s="68"/>
      <c r="KS52" s="68"/>
      <c r="KT52" s="68"/>
      <c r="KU52" s="68"/>
      <c r="KV52" s="68"/>
      <c r="KW52" s="68"/>
      <c r="KX52" s="68"/>
      <c r="KY52" s="68"/>
      <c r="KZ52" s="68"/>
      <c r="LA52" s="68"/>
      <c r="LB52" s="68"/>
      <c r="LC52" s="68"/>
      <c r="LD52" s="68"/>
      <c r="LE52" s="68"/>
      <c r="LF52" s="68"/>
      <c r="LG52" s="68"/>
      <c r="LH52" s="68"/>
      <c r="LI52" s="68"/>
      <c r="LJ52" s="68"/>
      <c r="LK52" s="68"/>
      <c r="LL52" s="68"/>
      <c r="LM52" s="68"/>
      <c r="LN52" s="68"/>
      <c r="LO52" s="68"/>
      <c r="LP52" s="68"/>
      <c r="LQ52" s="68"/>
      <c r="LR52" s="68"/>
      <c r="LS52" s="68"/>
      <c r="LT52" s="68"/>
      <c r="LU52" s="68"/>
      <c r="LV52" s="68"/>
      <c r="LW52" s="68"/>
      <c r="LX52" s="68"/>
      <c r="LY52" s="68"/>
      <c r="LZ52" s="68"/>
      <c r="MA52" s="68"/>
      <c r="MB52" s="68"/>
      <c r="MC52" s="68"/>
      <c r="MD52" s="68"/>
      <c r="ME52" s="68"/>
      <c r="MF52" s="68"/>
      <c r="MG52" s="68"/>
      <c r="MH52" s="68"/>
      <c r="MI52" s="68"/>
      <c r="MJ52" s="68"/>
      <c r="MK52" s="68"/>
      <c r="ML52" s="68"/>
      <c r="MM52" s="68"/>
      <c r="MN52" s="68"/>
      <c r="MO52" s="68"/>
      <c r="MP52" s="68"/>
      <c r="MQ52" s="68"/>
      <c r="MR52" s="68"/>
      <c r="MS52" s="68"/>
      <c r="MT52" s="68"/>
      <c r="MU52" s="68"/>
      <c r="MV52" s="68"/>
      <c r="MW52" s="68"/>
      <c r="MX52" s="68"/>
      <c r="MY52" s="68"/>
      <c r="MZ52" s="68"/>
      <c r="NA52" s="68"/>
      <c r="NB52" s="68"/>
      <c r="NC52" s="68"/>
      <c r="ND52" s="68"/>
      <c r="NE52" s="68"/>
      <c r="NF52" s="68"/>
      <c r="NG52" s="68"/>
      <c r="NH52" s="68"/>
      <c r="NI52" s="68"/>
      <c r="NJ52" s="68"/>
      <c r="NK52" s="68"/>
      <c r="NL52" s="68"/>
      <c r="NM52" s="68"/>
      <c r="NN52" s="68"/>
      <c r="NO52" s="68"/>
      <c r="NP52" s="68"/>
      <c r="NQ52" s="68"/>
      <c r="NR52" s="68"/>
      <c r="NS52" s="68"/>
      <c r="NT52" s="68"/>
      <c r="NU52" s="68"/>
      <c r="NV52" s="68"/>
      <c r="NW52" s="68"/>
      <c r="NX52" s="68"/>
      <c r="NY52" s="68"/>
      <c r="NZ52" s="68"/>
      <c r="OA52" s="68"/>
      <c r="OB52" s="68"/>
      <c r="OC52" s="68"/>
      <c r="OD52" s="68"/>
      <c r="OE52" s="68"/>
      <c r="OF52" s="68"/>
      <c r="OG52" s="68"/>
      <c r="OH52" s="68"/>
      <c r="OI52" s="68"/>
      <c r="OJ52" s="68"/>
      <c r="OK52" s="68"/>
      <c r="OL52" s="68"/>
      <c r="OM52" s="68"/>
      <c r="ON52" s="68"/>
      <c r="OO52" s="68"/>
      <c r="OP52" s="68"/>
      <c r="OQ52" s="68"/>
      <c r="OR52" s="68"/>
      <c r="OS52" s="68"/>
      <c r="OT52" s="68"/>
    </row>
    <row r="53" spans="1:410" s="49" customFormat="1" ht="347.25" customHeight="1" x14ac:dyDescent="0.25">
      <c r="A53" s="136"/>
      <c r="B53" s="127"/>
      <c r="C53" s="84" t="s">
        <v>271</v>
      </c>
      <c r="D53" s="84" t="s">
        <v>272</v>
      </c>
      <c r="E53" s="103"/>
      <c r="F53" s="103"/>
      <c r="G53" s="103"/>
      <c r="H53" s="103"/>
      <c r="I53" s="103"/>
      <c r="J53" s="103"/>
      <c r="K53" s="103"/>
      <c r="L53" s="103"/>
      <c r="M53" s="103"/>
      <c r="N53" s="103"/>
      <c r="O53" s="84" t="s">
        <v>944</v>
      </c>
      <c r="P53" s="80" t="s">
        <v>52</v>
      </c>
      <c r="Q53" s="84" t="s">
        <v>264</v>
      </c>
      <c r="R53" s="80" t="s">
        <v>59</v>
      </c>
      <c r="S53" s="80">
        <f>VLOOKUP(R53,Hoja4!B$29:C$30,2,FALSE)</f>
        <v>15</v>
      </c>
      <c r="T53" s="80" t="s">
        <v>62</v>
      </c>
      <c r="U53" s="80">
        <f>VLOOKUP(T53,Hoja4!B$31:C$32,2,FALSE)</f>
        <v>15</v>
      </c>
      <c r="V53" s="84" t="s">
        <v>265</v>
      </c>
      <c r="W53" s="84" t="s">
        <v>65</v>
      </c>
      <c r="X53" s="80">
        <f>VLOOKUP(W53,[9]Hoja4!B$33:C$34,2,FALSE)</f>
        <v>15</v>
      </c>
      <c r="Y53" s="84" t="s">
        <v>945</v>
      </c>
      <c r="Z53" s="84" t="s">
        <v>70</v>
      </c>
      <c r="AA53" s="80">
        <f>VLOOKUP(Z53,[10]Hoja4!B$35:C$37,2,FALSE)</f>
        <v>15</v>
      </c>
      <c r="AB53" s="84" t="s">
        <v>946</v>
      </c>
      <c r="AC53" s="80" t="s">
        <v>72</v>
      </c>
      <c r="AD53" s="80">
        <f>VLOOKUP(AC53,[10]Hoja4!B$38:C$39,2,FALSE)</f>
        <v>15</v>
      </c>
      <c r="AE53" s="84" t="s">
        <v>947</v>
      </c>
      <c r="AF53" s="84" t="s">
        <v>75</v>
      </c>
      <c r="AG53" s="80">
        <f>VLOOKUP(AF53,[10]Hoja4!B$40:C$41,2,FALSE)</f>
        <v>15</v>
      </c>
      <c r="AH53" s="84" t="s">
        <v>273</v>
      </c>
      <c r="AI53" s="84" t="s">
        <v>78</v>
      </c>
      <c r="AJ53" s="80">
        <f>VLOOKUP(AI53,[10]Hoja4!B$42:C$44,2,FALSE)</f>
        <v>10</v>
      </c>
      <c r="AK53" s="80">
        <f t="shared" ref="AK53" si="33">+AJ53+AG53+AD53+AA53+X53+U53+S53</f>
        <v>100</v>
      </c>
      <c r="AL53" s="80" t="str">
        <f t="shared" ref="AL53:AL54" si="34">IF(AK53&lt;86,"Débil",IF(AK53&lt;96,"Moderado",IF(AK53&gt;95,"Fuerte")))</f>
        <v>Fuerte</v>
      </c>
      <c r="AM53" s="80">
        <f>VLOOKUP(AL53,[10]Hoja4!H$36:I$38,2,FALSE)</f>
        <v>3</v>
      </c>
      <c r="AN53" s="80" t="s">
        <v>83</v>
      </c>
      <c r="AO53" s="80">
        <f>VLOOKUP(AN53,[10]Hoja4!H$36:I$38,2,FALSE)</f>
        <v>3</v>
      </c>
      <c r="AP53" s="80" t="str">
        <f>INDEX(Hoja4!K$36:M$38,AM53,AO53)</f>
        <v>Fuerte</v>
      </c>
      <c r="AQ53" s="80">
        <f>VLOOKUP(AP53,Hoja4!I$28:J$30,2,FALSE)</f>
        <v>100</v>
      </c>
      <c r="AR53" s="103"/>
      <c r="AS53" s="103"/>
      <c r="AT53" s="103"/>
      <c r="AU53" s="103"/>
      <c r="AV53" s="103"/>
      <c r="AW53" s="103"/>
      <c r="AX53" s="103"/>
      <c r="AY53" s="103"/>
      <c r="AZ53" s="103"/>
      <c r="BA53" s="103"/>
      <c r="BB53" s="84" t="s">
        <v>949</v>
      </c>
      <c r="BC53" s="84" t="s">
        <v>948</v>
      </c>
      <c r="BD53" s="84" t="s">
        <v>268</v>
      </c>
      <c r="BE53" s="84" t="s">
        <v>269</v>
      </c>
      <c r="BF53" s="84" t="s">
        <v>950</v>
      </c>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HI53" s="68"/>
      <c r="HJ53" s="68"/>
      <c r="HK53" s="68"/>
      <c r="HL53" s="68"/>
      <c r="HM53" s="68"/>
      <c r="HN53" s="68"/>
      <c r="HO53" s="68"/>
      <c r="HP53" s="68"/>
      <c r="HQ53" s="68"/>
      <c r="HR53" s="68"/>
      <c r="HS53" s="68"/>
      <c r="HT53" s="68"/>
      <c r="HU53" s="68"/>
      <c r="HV53" s="68"/>
      <c r="HW53" s="68"/>
      <c r="HX53" s="68"/>
      <c r="HY53" s="68"/>
      <c r="HZ53" s="68"/>
      <c r="IA53" s="68"/>
      <c r="IB53" s="68"/>
      <c r="IC53" s="68"/>
      <c r="ID53" s="68"/>
      <c r="IE53" s="68"/>
      <c r="IF53" s="68"/>
      <c r="IG53" s="68"/>
      <c r="IH53" s="68"/>
      <c r="II53" s="68"/>
      <c r="IJ53" s="68"/>
      <c r="IK53" s="68"/>
      <c r="IL53" s="68"/>
      <c r="IM53" s="68"/>
      <c r="IN53" s="68"/>
      <c r="IO53" s="68"/>
      <c r="IP53" s="68"/>
      <c r="IQ53" s="68"/>
      <c r="IR53" s="68"/>
      <c r="IS53" s="68"/>
      <c r="IT53" s="68"/>
      <c r="IU53" s="68"/>
      <c r="IV53" s="68"/>
      <c r="IW53" s="68"/>
      <c r="IX53" s="68"/>
      <c r="IY53" s="68"/>
      <c r="IZ53" s="68"/>
      <c r="JA53" s="68"/>
      <c r="JB53" s="68"/>
      <c r="JC53" s="68"/>
      <c r="JD53" s="68"/>
      <c r="JE53" s="68"/>
      <c r="JF53" s="68"/>
      <c r="JG53" s="68"/>
      <c r="JH53" s="68"/>
      <c r="JI53" s="68"/>
      <c r="JJ53" s="68"/>
      <c r="JK53" s="68"/>
      <c r="JL53" s="68"/>
      <c r="JM53" s="68"/>
      <c r="JN53" s="68"/>
      <c r="JO53" s="68"/>
      <c r="JP53" s="68"/>
      <c r="JQ53" s="68"/>
      <c r="JR53" s="68"/>
      <c r="JS53" s="68"/>
      <c r="JT53" s="68"/>
      <c r="JU53" s="68"/>
      <c r="JV53" s="68"/>
      <c r="JW53" s="68"/>
      <c r="JX53" s="68"/>
      <c r="JY53" s="68"/>
      <c r="JZ53" s="68"/>
      <c r="KA53" s="68"/>
      <c r="KB53" s="68"/>
      <c r="KC53" s="68"/>
      <c r="KD53" s="68"/>
      <c r="KE53" s="68"/>
      <c r="KF53" s="68"/>
      <c r="KG53" s="68"/>
      <c r="KH53" s="68"/>
      <c r="KI53" s="68"/>
      <c r="KJ53" s="68"/>
      <c r="KK53" s="68"/>
      <c r="KL53" s="68"/>
      <c r="KM53" s="68"/>
      <c r="KN53" s="68"/>
      <c r="KO53" s="68"/>
      <c r="KP53" s="68"/>
      <c r="KQ53" s="68"/>
      <c r="KR53" s="68"/>
      <c r="KS53" s="68"/>
      <c r="KT53" s="68"/>
      <c r="KU53" s="68"/>
      <c r="KV53" s="68"/>
      <c r="KW53" s="68"/>
      <c r="KX53" s="68"/>
      <c r="KY53" s="68"/>
      <c r="KZ53" s="68"/>
      <c r="LA53" s="68"/>
      <c r="LB53" s="68"/>
      <c r="LC53" s="68"/>
      <c r="LD53" s="68"/>
      <c r="LE53" s="68"/>
      <c r="LF53" s="68"/>
      <c r="LG53" s="68"/>
      <c r="LH53" s="68"/>
      <c r="LI53" s="68"/>
      <c r="LJ53" s="68"/>
      <c r="LK53" s="68"/>
      <c r="LL53" s="68"/>
      <c r="LM53" s="68"/>
      <c r="LN53" s="68"/>
      <c r="LO53" s="68"/>
      <c r="LP53" s="68"/>
      <c r="LQ53" s="68"/>
      <c r="LR53" s="68"/>
      <c r="LS53" s="68"/>
      <c r="LT53" s="68"/>
      <c r="LU53" s="68"/>
      <c r="LV53" s="68"/>
      <c r="LW53" s="68"/>
      <c r="LX53" s="68"/>
      <c r="LY53" s="68"/>
      <c r="LZ53" s="68"/>
      <c r="MA53" s="68"/>
      <c r="MB53" s="68"/>
      <c r="MC53" s="68"/>
      <c r="MD53" s="68"/>
      <c r="ME53" s="68"/>
      <c r="MF53" s="68"/>
      <c r="MG53" s="68"/>
      <c r="MH53" s="68"/>
      <c r="MI53" s="68"/>
      <c r="MJ53" s="68"/>
      <c r="MK53" s="68"/>
      <c r="ML53" s="68"/>
      <c r="MM53" s="68"/>
      <c r="MN53" s="68"/>
      <c r="MO53" s="68"/>
      <c r="MP53" s="68"/>
      <c r="MQ53" s="68"/>
      <c r="MR53" s="68"/>
      <c r="MS53" s="68"/>
      <c r="MT53" s="68"/>
      <c r="MU53" s="68"/>
      <c r="MV53" s="68"/>
      <c r="MW53" s="68"/>
      <c r="MX53" s="68"/>
      <c r="MY53" s="68"/>
      <c r="MZ53" s="68"/>
      <c r="NA53" s="68"/>
      <c r="NB53" s="68"/>
      <c r="NC53" s="68"/>
      <c r="ND53" s="68"/>
      <c r="NE53" s="68"/>
      <c r="NF53" s="68"/>
      <c r="NG53" s="68"/>
      <c r="NH53" s="68"/>
      <c r="NI53" s="68"/>
      <c r="NJ53" s="68"/>
      <c r="NK53" s="68"/>
      <c r="NL53" s="68"/>
      <c r="NM53" s="68"/>
      <c r="NN53" s="68"/>
      <c r="NO53" s="68"/>
      <c r="NP53" s="68"/>
      <c r="NQ53" s="68"/>
      <c r="NR53" s="68"/>
      <c r="NS53" s="68"/>
      <c r="NT53" s="68"/>
      <c r="NU53" s="68"/>
      <c r="NV53" s="68"/>
      <c r="NW53" s="68"/>
      <c r="NX53" s="68"/>
      <c r="NY53" s="68"/>
      <c r="NZ53" s="68"/>
      <c r="OA53" s="68"/>
      <c r="OB53" s="68"/>
      <c r="OC53" s="68"/>
      <c r="OD53" s="68"/>
      <c r="OE53" s="68"/>
      <c r="OF53" s="68"/>
      <c r="OG53" s="68"/>
      <c r="OH53" s="68"/>
      <c r="OI53" s="68"/>
      <c r="OJ53" s="68"/>
      <c r="OK53" s="68"/>
      <c r="OL53" s="68"/>
      <c r="OM53" s="68"/>
      <c r="ON53" s="68"/>
      <c r="OO53" s="68"/>
      <c r="OP53" s="68"/>
      <c r="OQ53" s="68"/>
      <c r="OR53" s="68"/>
      <c r="OS53" s="68"/>
      <c r="OT53" s="68"/>
    </row>
    <row r="54" spans="1:410" ht="253.5" customHeight="1" x14ac:dyDescent="0.25">
      <c r="A54" s="136"/>
      <c r="B54" s="127"/>
      <c r="C54" s="84" t="s">
        <v>274</v>
      </c>
      <c r="D54" s="84" t="s">
        <v>275</v>
      </c>
      <c r="E54" s="104"/>
      <c r="F54" s="104"/>
      <c r="G54" s="104"/>
      <c r="H54" s="104"/>
      <c r="I54" s="104"/>
      <c r="J54" s="104"/>
      <c r="K54" s="104"/>
      <c r="L54" s="104"/>
      <c r="M54" s="104"/>
      <c r="N54" s="104"/>
      <c r="O54" s="84" t="s">
        <v>951</v>
      </c>
      <c r="P54" s="80" t="s">
        <v>52</v>
      </c>
      <c r="Q54" s="84" t="s">
        <v>264</v>
      </c>
      <c r="R54" s="80" t="s">
        <v>59</v>
      </c>
      <c r="S54" s="80">
        <f>VLOOKUP(R54,Hoja4!B$29:C$30,2,FALSE)</f>
        <v>15</v>
      </c>
      <c r="T54" s="80" t="s">
        <v>62</v>
      </c>
      <c r="U54" s="80">
        <f>VLOOKUP(T54,Hoja4!B$31:C$32,2,FALSE)</f>
        <v>15</v>
      </c>
      <c r="V54" s="84" t="s">
        <v>265</v>
      </c>
      <c r="W54" s="84" t="s">
        <v>65</v>
      </c>
      <c r="X54" s="80">
        <f>VLOOKUP(W54,[9]Hoja4!B$33:C$34,2,FALSE)</f>
        <v>15</v>
      </c>
      <c r="Y54" s="84" t="s">
        <v>952</v>
      </c>
      <c r="Z54" s="84" t="s">
        <v>70</v>
      </c>
      <c r="AA54" s="80">
        <f>VLOOKUP(Z54,[10]Hoja4!B$35:C$37,2,FALSE)</f>
        <v>15</v>
      </c>
      <c r="AB54" s="84" t="s">
        <v>953</v>
      </c>
      <c r="AC54" s="80" t="s">
        <v>72</v>
      </c>
      <c r="AD54" s="80">
        <f>VLOOKUP(AC54,[10]Hoja4!B$38:C$39,2,FALSE)</f>
        <v>15</v>
      </c>
      <c r="AE54" s="84" t="s">
        <v>954</v>
      </c>
      <c r="AF54" s="84" t="s">
        <v>75</v>
      </c>
      <c r="AG54" s="80">
        <f>VLOOKUP(AF54,[10]Hoja4!B$40:C$41,2,FALSE)</f>
        <v>15</v>
      </c>
      <c r="AH54" s="84" t="s">
        <v>276</v>
      </c>
      <c r="AI54" s="84" t="s">
        <v>78</v>
      </c>
      <c r="AJ54" s="80">
        <f>VLOOKUP(AI54,[10]Hoja4!B$42:C$44,2,FALSE)</f>
        <v>10</v>
      </c>
      <c r="AK54" s="80">
        <f>+AJ54+AG54+AD55+AA54+X54+U54+S54</f>
        <v>100</v>
      </c>
      <c r="AL54" s="80" t="str">
        <f t="shared" si="34"/>
        <v>Fuerte</v>
      </c>
      <c r="AM54" s="80">
        <f>VLOOKUP(AL54,[10]Hoja4!H$36:I$38,2,FALSE)</f>
        <v>3</v>
      </c>
      <c r="AN54" s="80" t="s">
        <v>83</v>
      </c>
      <c r="AO54" s="80">
        <f>VLOOKUP(AN54,[10]Hoja4!H$36:I$38,2,FALSE)</f>
        <v>3</v>
      </c>
      <c r="AP54" s="80" t="str">
        <f>INDEX(Hoja4!K$36:M$38,AM54,AO54)</f>
        <v>Fuerte</v>
      </c>
      <c r="AQ54" s="80">
        <f>VLOOKUP(AP54,Hoja4!I$28:J$30,2,FALSE)</f>
        <v>100</v>
      </c>
      <c r="AR54" s="104"/>
      <c r="AS54" s="104"/>
      <c r="AT54" s="104"/>
      <c r="AU54" s="104"/>
      <c r="AV54" s="104"/>
      <c r="AW54" s="104"/>
      <c r="AX54" s="104"/>
      <c r="AY54" s="104"/>
      <c r="AZ54" s="104"/>
      <c r="BA54" s="104"/>
      <c r="BB54" s="84" t="s">
        <v>953</v>
      </c>
      <c r="BC54" s="84" t="s">
        <v>276</v>
      </c>
      <c r="BD54" s="84" t="s">
        <v>268</v>
      </c>
      <c r="BE54" s="84" t="s">
        <v>269</v>
      </c>
      <c r="BF54" s="84" t="s">
        <v>277</v>
      </c>
      <c r="BG54" s="92"/>
      <c r="BH54" s="92"/>
      <c r="BI54" s="92"/>
      <c r="BJ54" s="92"/>
      <c r="BK54" s="92"/>
      <c r="BL54" s="92"/>
      <c r="BM54" s="92"/>
      <c r="BN54" s="92"/>
      <c r="BO54" s="92"/>
      <c r="BP54" s="92"/>
      <c r="BQ54" s="92"/>
      <c r="BR54" s="92"/>
      <c r="BS54" s="92"/>
      <c r="BT54" s="92"/>
      <c r="BU54" s="92"/>
      <c r="BV54" s="92"/>
      <c r="BW54" s="92"/>
      <c r="BX54" s="92"/>
      <c r="BY54" s="92"/>
      <c r="BZ54" s="92"/>
      <c r="CA54" s="92"/>
      <c r="CB54" s="92"/>
      <c r="CC54" s="92"/>
      <c r="CD54" s="92"/>
      <c r="CE54" s="92"/>
      <c r="CF54" s="92"/>
      <c r="CG54" s="92"/>
      <c r="CH54" s="92"/>
      <c r="CI54" s="92"/>
      <c r="CJ54" s="92"/>
      <c r="CK54" s="92"/>
      <c r="CL54" s="92"/>
      <c r="CM54" s="92"/>
      <c r="CN54" s="92"/>
      <c r="CO54" s="92"/>
      <c r="CP54" s="92"/>
      <c r="CQ54" s="92"/>
      <c r="CR54" s="92"/>
      <c r="CS54" s="92"/>
      <c r="CT54" s="92"/>
      <c r="CU54" s="92"/>
      <c r="CV54" s="92"/>
      <c r="CW54" s="92"/>
      <c r="CX54" s="92"/>
      <c r="CY54" s="92"/>
      <c r="CZ54" s="92"/>
      <c r="DA54" s="92"/>
      <c r="DB54" s="92"/>
      <c r="DC54" s="92"/>
      <c r="DD54" s="92"/>
      <c r="DE54" s="92"/>
      <c r="DF54" s="92"/>
      <c r="DG54" s="92"/>
      <c r="DH54" s="92"/>
      <c r="DI54" s="92"/>
      <c r="DJ54" s="92"/>
      <c r="DK54" s="92"/>
      <c r="DL54" s="92"/>
      <c r="DM54" s="92"/>
      <c r="DN54" s="92"/>
      <c r="DO54" s="92"/>
      <c r="DP54" s="92"/>
      <c r="DQ54" s="92"/>
      <c r="DR54" s="92"/>
      <c r="DS54" s="92"/>
      <c r="DT54" s="92"/>
      <c r="DU54" s="92"/>
      <c r="DV54" s="92"/>
      <c r="DW54" s="92"/>
      <c r="DX54" s="92"/>
      <c r="DY54" s="92"/>
      <c r="DZ54" s="92"/>
      <c r="EA54" s="92"/>
      <c r="EB54" s="92"/>
      <c r="EC54" s="92"/>
      <c r="ED54" s="92"/>
      <c r="EE54" s="92"/>
      <c r="EF54" s="92"/>
      <c r="EG54" s="92"/>
      <c r="EH54" s="92"/>
      <c r="EI54" s="92"/>
      <c r="EJ54" s="92"/>
      <c r="EK54" s="92"/>
      <c r="EL54" s="92"/>
      <c r="EM54" s="92"/>
      <c r="EN54" s="92"/>
      <c r="EO54" s="92"/>
      <c r="EP54" s="92"/>
      <c r="EQ54" s="92"/>
      <c r="ER54" s="92"/>
      <c r="ES54" s="92"/>
      <c r="ET54" s="92"/>
      <c r="EU54" s="92"/>
      <c r="EV54" s="92"/>
      <c r="EW54" s="92"/>
      <c r="EX54" s="92"/>
      <c r="EY54" s="92"/>
      <c r="EZ54" s="92"/>
      <c r="FA54" s="92"/>
      <c r="FB54" s="92"/>
      <c r="FC54" s="92"/>
      <c r="FD54" s="92"/>
      <c r="FE54" s="92"/>
      <c r="FF54" s="92"/>
      <c r="FG54" s="92"/>
      <c r="FH54" s="92"/>
      <c r="FI54" s="92"/>
      <c r="FJ54" s="92"/>
      <c r="FK54" s="92"/>
      <c r="FL54" s="92"/>
      <c r="FM54" s="92"/>
      <c r="FN54" s="92"/>
      <c r="FO54" s="92"/>
      <c r="FP54" s="92"/>
      <c r="FQ54" s="92"/>
      <c r="FR54" s="92"/>
      <c r="FS54" s="92"/>
      <c r="FT54" s="92"/>
      <c r="FU54" s="92"/>
      <c r="FV54" s="92"/>
      <c r="FW54" s="92"/>
      <c r="FX54" s="92"/>
      <c r="FY54" s="92"/>
      <c r="FZ54" s="92"/>
      <c r="GA54" s="92"/>
      <c r="GB54" s="92"/>
      <c r="GC54" s="92"/>
      <c r="GD54" s="92"/>
      <c r="GE54" s="92"/>
      <c r="GF54" s="92"/>
      <c r="GG54" s="92"/>
      <c r="GH54" s="92"/>
      <c r="GI54" s="92"/>
      <c r="GJ54" s="92"/>
      <c r="GK54" s="92"/>
      <c r="GL54" s="92"/>
      <c r="GM54" s="92"/>
      <c r="GN54" s="92"/>
      <c r="GO54" s="92"/>
      <c r="GP54" s="92"/>
      <c r="GQ54" s="92"/>
      <c r="GR54" s="92"/>
      <c r="GS54" s="92"/>
      <c r="GT54" s="92"/>
      <c r="GU54" s="92"/>
      <c r="GV54" s="92"/>
      <c r="GW54" s="92"/>
      <c r="GX54" s="92"/>
      <c r="GY54" s="92"/>
      <c r="GZ54" s="92"/>
      <c r="HA54" s="92"/>
      <c r="HB54" s="92"/>
      <c r="HC54" s="92"/>
      <c r="HD54" s="92"/>
      <c r="HE54" s="92"/>
      <c r="HF54" s="92"/>
      <c r="HG54" s="92"/>
      <c r="HH54" s="92"/>
      <c r="HI54" s="92"/>
      <c r="HJ54" s="92"/>
      <c r="HK54" s="92"/>
      <c r="HL54" s="92"/>
      <c r="HM54" s="92"/>
      <c r="HN54" s="92"/>
      <c r="HO54" s="92"/>
      <c r="HP54" s="92"/>
      <c r="HQ54" s="92"/>
      <c r="HR54" s="92"/>
      <c r="HS54" s="92"/>
      <c r="HT54" s="92"/>
      <c r="HU54" s="92"/>
      <c r="HV54" s="92"/>
      <c r="HW54" s="92"/>
      <c r="HX54" s="92"/>
      <c r="HY54" s="92"/>
      <c r="HZ54" s="92"/>
      <c r="IA54" s="92"/>
      <c r="IB54" s="92"/>
      <c r="IC54" s="92"/>
      <c r="ID54" s="92"/>
      <c r="IE54" s="92"/>
      <c r="IF54" s="92"/>
      <c r="IG54" s="92"/>
      <c r="IH54" s="92"/>
      <c r="II54" s="92"/>
      <c r="IJ54" s="92"/>
      <c r="IK54" s="92"/>
      <c r="IL54" s="92"/>
      <c r="IM54" s="92"/>
      <c r="IN54" s="92"/>
      <c r="IO54" s="92"/>
      <c r="IP54" s="92"/>
      <c r="IQ54" s="92"/>
      <c r="IR54" s="92"/>
      <c r="IS54" s="92"/>
      <c r="IT54" s="92"/>
      <c r="IU54" s="92"/>
      <c r="IV54" s="92"/>
      <c r="IW54" s="92"/>
      <c r="IX54" s="92"/>
      <c r="IY54" s="92"/>
      <c r="IZ54" s="92"/>
      <c r="JA54" s="92"/>
      <c r="JB54" s="92"/>
      <c r="JC54" s="92"/>
      <c r="JD54" s="92"/>
      <c r="JE54" s="92"/>
      <c r="JF54" s="92"/>
      <c r="JG54" s="92"/>
      <c r="JH54" s="92"/>
      <c r="JI54" s="92"/>
      <c r="JJ54" s="92"/>
      <c r="JK54" s="92"/>
      <c r="JL54" s="92"/>
      <c r="JM54" s="92"/>
      <c r="JN54" s="92"/>
      <c r="JO54" s="92"/>
      <c r="JP54" s="92"/>
      <c r="JQ54" s="92"/>
      <c r="JR54" s="92"/>
      <c r="JS54" s="92"/>
      <c r="JT54" s="92"/>
      <c r="JU54" s="92"/>
      <c r="JV54" s="92"/>
      <c r="JW54" s="92"/>
      <c r="JX54" s="92"/>
      <c r="JY54" s="92"/>
      <c r="JZ54" s="92"/>
      <c r="KA54" s="92"/>
      <c r="KB54" s="92"/>
      <c r="KC54" s="92"/>
      <c r="KD54" s="92"/>
      <c r="KE54" s="92"/>
      <c r="KF54" s="92"/>
      <c r="KG54" s="92"/>
      <c r="KH54" s="92"/>
      <c r="KI54" s="92"/>
      <c r="KJ54" s="92"/>
      <c r="KK54" s="92"/>
      <c r="KL54" s="92"/>
      <c r="KM54" s="92"/>
      <c r="KN54" s="92"/>
      <c r="KO54" s="92"/>
      <c r="KP54" s="92"/>
      <c r="KQ54" s="92"/>
      <c r="KR54" s="92"/>
      <c r="KS54" s="92"/>
      <c r="KT54" s="92"/>
      <c r="KU54" s="92"/>
      <c r="KV54" s="92"/>
      <c r="KW54" s="92"/>
      <c r="KX54" s="92"/>
      <c r="KY54" s="92"/>
      <c r="KZ54" s="92"/>
      <c r="LA54" s="92"/>
      <c r="LB54" s="92"/>
      <c r="LC54" s="92"/>
      <c r="LD54" s="92"/>
      <c r="LE54" s="92"/>
      <c r="LF54" s="92"/>
      <c r="LG54" s="92"/>
      <c r="LH54" s="92"/>
      <c r="LI54" s="92"/>
      <c r="LJ54" s="92"/>
      <c r="LK54" s="92"/>
      <c r="LL54" s="92"/>
      <c r="LM54" s="92"/>
      <c r="LN54" s="92"/>
      <c r="LO54" s="92"/>
      <c r="LP54" s="92"/>
      <c r="LQ54" s="92"/>
      <c r="LR54" s="92"/>
      <c r="LS54" s="92"/>
      <c r="LT54" s="92"/>
      <c r="LU54" s="92"/>
      <c r="LV54" s="92"/>
      <c r="LW54" s="92"/>
      <c r="LX54" s="92"/>
      <c r="LY54" s="92"/>
      <c r="LZ54" s="92"/>
      <c r="MA54" s="92"/>
      <c r="MB54" s="92"/>
      <c r="MC54" s="92"/>
      <c r="MD54" s="92"/>
      <c r="ME54" s="92"/>
      <c r="MF54" s="92"/>
      <c r="MG54" s="92"/>
      <c r="MH54" s="92"/>
      <c r="MI54" s="92"/>
      <c r="MJ54" s="92"/>
      <c r="MK54" s="92"/>
      <c r="ML54" s="92"/>
      <c r="MM54" s="92"/>
      <c r="MN54" s="92"/>
      <c r="MO54" s="92"/>
      <c r="MP54" s="92"/>
      <c r="MQ54" s="92"/>
      <c r="MR54" s="92"/>
      <c r="MS54" s="92"/>
      <c r="MT54" s="92"/>
      <c r="MU54" s="92"/>
      <c r="MV54" s="92"/>
      <c r="MW54" s="92"/>
      <c r="MX54" s="92"/>
      <c r="MY54" s="92"/>
      <c r="MZ54" s="92"/>
      <c r="NA54" s="92"/>
      <c r="NB54" s="92"/>
      <c r="NC54" s="92"/>
      <c r="ND54" s="92"/>
      <c r="NE54" s="92"/>
      <c r="NF54" s="92"/>
      <c r="NG54" s="92"/>
      <c r="NH54" s="92"/>
      <c r="NI54" s="92"/>
      <c r="NJ54" s="92"/>
      <c r="NK54" s="92"/>
      <c r="NL54" s="92"/>
      <c r="NM54" s="92"/>
      <c r="NN54" s="92"/>
      <c r="NO54" s="92"/>
      <c r="NP54" s="92"/>
      <c r="NQ54" s="92"/>
      <c r="NR54" s="92"/>
      <c r="NS54" s="92"/>
      <c r="NT54" s="92"/>
      <c r="NU54" s="92"/>
      <c r="NV54" s="92"/>
      <c r="NW54" s="92"/>
      <c r="NX54" s="92"/>
      <c r="NY54" s="92"/>
      <c r="NZ54" s="92"/>
      <c r="OA54" s="92"/>
      <c r="OB54" s="92"/>
      <c r="OC54" s="92"/>
      <c r="OD54" s="92"/>
      <c r="OE54" s="92"/>
      <c r="OF54" s="92"/>
      <c r="OG54" s="92"/>
      <c r="OH54" s="92"/>
      <c r="OI54" s="92"/>
      <c r="OJ54" s="92"/>
      <c r="OK54" s="92"/>
      <c r="OL54" s="92"/>
      <c r="OM54" s="92"/>
      <c r="ON54" s="92"/>
      <c r="OO54" s="92"/>
      <c r="OP54" s="92"/>
      <c r="OQ54" s="92"/>
      <c r="OR54" s="92"/>
      <c r="OS54" s="92"/>
      <c r="OT54" s="92"/>
    </row>
    <row r="55" spans="1:410" ht="58.5" customHeight="1" x14ac:dyDescent="0.25">
      <c r="A55" s="113">
        <v>15</v>
      </c>
      <c r="B55" s="127" t="s">
        <v>758</v>
      </c>
      <c r="C55" s="84" t="s">
        <v>469</v>
      </c>
      <c r="D55" s="84" t="s">
        <v>714</v>
      </c>
      <c r="E55" s="102" t="s">
        <v>715</v>
      </c>
      <c r="F55" s="102" t="s">
        <v>716</v>
      </c>
      <c r="G55" s="102" t="s">
        <v>717</v>
      </c>
      <c r="H55" s="102" t="s">
        <v>718</v>
      </c>
      <c r="I55" s="102" t="s">
        <v>33</v>
      </c>
      <c r="J55" s="102" t="s">
        <v>39</v>
      </c>
      <c r="K55" s="102">
        <v>1</v>
      </c>
      <c r="L55" s="102" t="s">
        <v>46</v>
      </c>
      <c r="M55" s="102">
        <v>4</v>
      </c>
      <c r="N55" s="102" t="str">
        <f>INDEX(Hoja4!J$19:N$23,K55,M55)</f>
        <v>Alto</v>
      </c>
      <c r="O55" s="84" t="s">
        <v>719</v>
      </c>
      <c r="P55" s="80" t="s">
        <v>52</v>
      </c>
      <c r="Q55" s="84" t="s">
        <v>720</v>
      </c>
      <c r="R55" s="80" t="s">
        <v>59</v>
      </c>
      <c r="S55" s="80">
        <f>VLOOKUP(R55,Hoja4!B$29:C$30,2,FALSE)</f>
        <v>15</v>
      </c>
      <c r="T55" s="80" t="s">
        <v>62</v>
      </c>
      <c r="U55" s="80">
        <f>VLOOKUP(T55,Hoja4!B$31:C$32,2,FALSE)</f>
        <v>15</v>
      </c>
      <c r="V55" s="84" t="s">
        <v>721</v>
      </c>
      <c r="W55" s="84" t="s">
        <v>65</v>
      </c>
      <c r="X55" s="80">
        <f>VLOOKUP(W55,[9]Hoja4!B$33:C$34,2,FALSE)</f>
        <v>15</v>
      </c>
      <c r="Y55" s="84" t="s">
        <v>722</v>
      </c>
      <c r="Z55" s="84" t="s">
        <v>70</v>
      </c>
      <c r="AA55" s="80">
        <f>VLOOKUP(Z55,[10]Hoja4!B$35:C$37,2,FALSE)</f>
        <v>15</v>
      </c>
      <c r="AB55" s="84" t="s">
        <v>723</v>
      </c>
      <c r="AC55" s="80" t="s">
        <v>72</v>
      </c>
      <c r="AD55" s="80">
        <f>VLOOKUP(AC54,[10]Hoja4!B$38:C$39,2,FALSE)</f>
        <v>15</v>
      </c>
      <c r="AE55" s="84" t="s">
        <v>724</v>
      </c>
      <c r="AF55" s="84" t="s">
        <v>75</v>
      </c>
      <c r="AG55" s="80">
        <f>VLOOKUP(AF55,[1]Hoja4!B$40:C$41,2,FALSE)</f>
        <v>15</v>
      </c>
      <c r="AH55" s="84" t="s">
        <v>725</v>
      </c>
      <c r="AI55" s="84" t="s">
        <v>78</v>
      </c>
      <c r="AJ55" s="80">
        <f>VLOOKUP(AI55,[10]Hoja4!B$42:C$44,2,FALSE)</f>
        <v>10</v>
      </c>
      <c r="AK55" s="80">
        <f>+AJ55+AG55+AD55+AA55+X55+U55+S55</f>
        <v>100</v>
      </c>
      <c r="AL55" s="80" t="str">
        <f>IF(AK55&lt;86,"Débil",IF(AK55&lt;96,"Moderado",IF(AK55&gt;95,"Fuerte")))</f>
        <v>Fuerte</v>
      </c>
      <c r="AM55" s="80">
        <f>VLOOKUP(AL55,Hoja4!H$36:I$38,2,FALSE)</f>
        <v>3</v>
      </c>
      <c r="AN55" s="80" t="s">
        <v>83</v>
      </c>
      <c r="AO55" s="80">
        <f>VLOOKUP(AN55,Hoja4!H$36:I$38,2,FALSE)</f>
        <v>3</v>
      </c>
      <c r="AP55" s="80" t="str">
        <f>INDEX(Hoja4!K$36:M$38,AM55,AO55)</f>
        <v>Fuerte</v>
      </c>
      <c r="AQ55" s="80">
        <f>VLOOKUP(AP55,Hoja4!I$28:J$30,2,FALSE)</f>
        <v>100</v>
      </c>
      <c r="AR55" s="102">
        <f>AVERAGE(AQ55:AQ56)</f>
        <v>100</v>
      </c>
      <c r="AS55" s="102" t="str">
        <f>IF(AR55&lt;50,"Débil",IF(AR55&lt;99,"Moderado",IF(AR55=100,"Fuerte")))</f>
        <v>Fuerte</v>
      </c>
      <c r="AT55" s="102" t="s">
        <v>116</v>
      </c>
      <c r="AU55" s="102" t="s">
        <v>117</v>
      </c>
      <c r="AV55" s="102">
        <v>2</v>
      </c>
      <c r="AW55" s="102">
        <v>0</v>
      </c>
      <c r="AX55" s="102">
        <f>IF(1&lt;=(K55-AV55),(+K55-AV55),1)</f>
        <v>1</v>
      </c>
      <c r="AY55" s="102">
        <f>IF(1&lt;=(M55-AW55),(+M55-AW55),1)</f>
        <v>4</v>
      </c>
      <c r="AZ55" s="102" t="str">
        <f>INDEX(Hoja4!J$19:N$23,AX55,AY55)</f>
        <v>Alto</v>
      </c>
      <c r="BA55" s="102" t="str">
        <f>VLOOKUP(AZ55,Hoja4!E$50:F$57,2,FALSE)</f>
        <v xml:space="preserve">Reducir el riesgo – evitar el riesgo – compartir o transferir el riesgo </v>
      </c>
      <c r="BB55" s="84" t="s">
        <v>726</v>
      </c>
      <c r="BC55" s="84" t="s">
        <v>727</v>
      </c>
      <c r="BD55" s="84" t="s">
        <v>728</v>
      </c>
      <c r="BE55" s="84" t="s">
        <v>729</v>
      </c>
      <c r="BF55" s="84" t="s">
        <v>730</v>
      </c>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c r="DW55" s="92"/>
      <c r="DX55" s="92"/>
      <c r="DY55" s="92"/>
      <c r="DZ55" s="92"/>
      <c r="EA55" s="92"/>
      <c r="EB55" s="92"/>
      <c r="EC55" s="92"/>
      <c r="ED55" s="92"/>
      <c r="EE55" s="92"/>
      <c r="EF55" s="92"/>
      <c r="EG55" s="92"/>
      <c r="EH55" s="92"/>
      <c r="EI55" s="92"/>
      <c r="EJ55" s="92"/>
      <c r="EK55" s="92"/>
      <c r="EL55" s="92"/>
      <c r="EM55" s="92"/>
      <c r="EN55" s="92"/>
      <c r="EO55" s="92"/>
      <c r="EP55" s="92"/>
      <c r="EQ55" s="92"/>
      <c r="ER55" s="92"/>
      <c r="ES55" s="92"/>
      <c r="ET55" s="92"/>
      <c r="EU55" s="92"/>
      <c r="EV55" s="92"/>
      <c r="EW55" s="92"/>
      <c r="EX55" s="92"/>
      <c r="EY55" s="92"/>
      <c r="EZ55" s="92"/>
      <c r="FA55" s="92"/>
      <c r="FB55" s="92"/>
      <c r="FC55" s="92"/>
      <c r="FD55" s="92"/>
      <c r="FE55" s="92"/>
      <c r="FF55" s="92"/>
      <c r="FG55" s="92"/>
      <c r="FH55" s="92"/>
      <c r="FI55" s="92"/>
      <c r="FJ55" s="92"/>
      <c r="FK55" s="92"/>
      <c r="FL55" s="92"/>
      <c r="FM55" s="92"/>
      <c r="FN55" s="92"/>
      <c r="FO55" s="92"/>
      <c r="FP55" s="92"/>
      <c r="FQ55" s="92"/>
      <c r="FR55" s="92"/>
      <c r="FS55" s="92"/>
      <c r="FT55" s="92"/>
      <c r="FU55" s="92"/>
      <c r="FV55" s="92"/>
      <c r="FW55" s="92"/>
      <c r="FX55" s="92"/>
      <c r="FY55" s="92"/>
      <c r="FZ55" s="92"/>
      <c r="GA55" s="92"/>
      <c r="GB55" s="92"/>
      <c r="GC55" s="92"/>
      <c r="GD55" s="92"/>
      <c r="GE55" s="92"/>
      <c r="GF55" s="92"/>
      <c r="GG55" s="92"/>
      <c r="GH55" s="92"/>
      <c r="GI55" s="92"/>
      <c r="GJ55" s="92"/>
      <c r="GK55" s="92"/>
      <c r="GL55" s="92"/>
      <c r="GM55" s="92"/>
      <c r="GN55" s="92"/>
      <c r="GO55" s="92"/>
      <c r="GP55" s="92"/>
      <c r="GQ55" s="92"/>
      <c r="GR55" s="92"/>
      <c r="GS55" s="92"/>
      <c r="GT55" s="92"/>
      <c r="GU55" s="92"/>
      <c r="GV55" s="92"/>
      <c r="GW55" s="92"/>
      <c r="GX55" s="92"/>
      <c r="GY55" s="92"/>
      <c r="GZ55" s="92"/>
      <c r="HA55" s="92"/>
      <c r="HB55" s="92"/>
      <c r="HC55" s="92"/>
      <c r="HD55" s="92"/>
      <c r="HE55" s="92"/>
      <c r="HF55" s="92"/>
      <c r="HG55" s="92"/>
      <c r="HH55" s="92"/>
      <c r="HI55" s="92"/>
      <c r="HJ55" s="92"/>
      <c r="HK55" s="92"/>
      <c r="HL55" s="92"/>
      <c r="HM55" s="92"/>
      <c r="HN55" s="92"/>
      <c r="HO55" s="92"/>
      <c r="HP55" s="92"/>
      <c r="HQ55" s="92"/>
      <c r="HR55" s="92"/>
      <c r="HS55" s="92"/>
      <c r="HT55" s="92"/>
      <c r="HU55" s="92"/>
      <c r="HV55" s="92"/>
      <c r="HW55" s="92"/>
      <c r="HX55" s="92"/>
      <c r="HY55" s="92"/>
      <c r="HZ55" s="92"/>
      <c r="IA55" s="92"/>
      <c r="IB55" s="92"/>
      <c r="IC55" s="92"/>
      <c r="ID55" s="92"/>
      <c r="IE55" s="92"/>
      <c r="IF55" s="92"/>
      <c r="IG55" s="92"/>
      <c r="IH55" s="92"/>
      <c r="II55" s="92"/>
      <c r="IJ55" s="92"/>
      <c r="IK55" s="92"/>
      <c r="IL55" s="92"/>
      <c r="IM55" s="92"/>
      <c r="IN55" s="92"/>
      <c r="IO55" s="92"/>
      <c r="IP55" s="92"/>
      <c r="IQ55" s="92"/>
      <c r="IR55" s="92"/>
      <c r="IS55" s="92"/>
      <c r="IT55" s="92"/>
      <c r="IU55" s="92"/>
      <c r="IV55" s="92"/>
      <c r="IW55" s="92"/>
      <c r="IX55" s="92"/>
      <c r="IY55" s="92"/>
      <c r="IZ55" s="92"/>
      <c r="JA55" s="92"/>
      <c r="JB55" s="92"/>
      <c r="JC55" s="92"/>
      <c r="JD55" s="92"/>
      <c r="JE55" s="92"/>
      <c r="JF55" s="92"/>
      <c r="JG55" s="92"/>
      <c r="JH55" s="92"/>
      <c r="JI55" s="92"/>
      <c r="JJ55" s="92"/>
      <c r="JK55" s="92"/>
      <c r="JL55" s="92"/>
      <c r="JM55" s="92"/>
      <c r="JN55" s="92"/>
      <c r="JO55" s="92"/>
      <c r="JP55" s="92"/>
      <c r="JQ55" s="92"/>
      <c r="JR55" s="92"/>
      <c r="JS55" s="92"/>
      <c r="JT55" s="92"/>
      <c r="JU55" s="92"/>
      <c r="JV55" s="92"/>
      <c r="JW55" s="92"/>
      <c r="JX55" s="92"/>
      <c r="JY55" s="92"/>
      <c r="JZ55" s="92"/>
      <c r="KA55" s="92"/>
      <c r="KB55" s="92"/>
      <c r="KC55" s="92"/>
      <c r="KD55" s="92"/>
      <c r="KE55" s="92"/>
      <c r="KF55" s="92"/>
      <c r="KG55" s="92"/>
      <c r="KH55" s="92"/>
      <c r="KI55" s="92"/>
      <c r="KJ55" s="92"/>
      <c r="KK55" s="92"/>
      <c r="KL55" s="92"/>
      <c r="KM55" s="92"/>
      <c r="KN55" s="92"/>
      <c r="KO55" s="92"/>
      <c r="KP55" s="92"/>
      <c r="KQ55" s="92"/>
      <c r="KR55" s="92"/>
      <c r="KS55" s="92"/>
      <c r="KT55" s="92"/>
      <c r="KU55" s="92"/>
      <c r="KV55" s="92"/>
      <c r="KW55" s="92"/>
      <c r="KX55" s="92"/>
      <c r="KY55" s="92"/>
      <c r="KZ55" s="92"/>
      <c r="LA55" s="92"/>
      <c r="LB55" s="92"/>
      <c r="LC55" s="92"/>
      <c r="LD55" s="92"/>
      <c r="LE55" s="92"/>
      <c r="LF55" s="92"/>
      <c r="LG55" s="92"/>
      <c r="LH55" s="92"/>
      <c r="LI55" s="92"/>
      <c r="LJ55" s="92"/>
      <c r="LK55" s="92"/>
      <c r="LL55" s="92"/>
      <c r="LM55" s="92"/>
      <c r="LN55" s="92"/>
      <c r="LO55" s="92"/>
      <c r="LP55" s="92"/>
      <c r="LQ55" s="92"/>
      <c r="LR55" s="92"/>
      <c r="LS55" s="92"/>
      <c r="LT55" s="92"/>
      <c r="LU55" s="92"/>
      <c r="LV55" s="92"/>
      <c r="LW55" s="92"/>
      <c r="LX55" s="92"/>
      <c r="LY55" s="92"/>
      <c r="LZ55" s="92"/>
      <c r="MA55" s="92"/>
      <c r="MB55" s="92"/>
      <c r="MC55" s="92"/>
      <c r="MD55" s="92"/>
      <c r="ME55" s="92"/>
      <c r="MF55" s="92"/>
      <c r="MG55" s="92"/>
      <c r="MH55" s="92"/>
      <c r="MI55" s="92"/>
      <c r="MJ55" s="92"/>
      <c r="MK55" s="92"/>
      <c r="ML55" s="92"/>
      <c r="MM55" s="92"/>
      <c r="MN55" s="92"/>
      <c r="MO55" s="92"/>
      <c r="MP55" s="92"/>
      <c r="MQ55" s="92"/>
      <c r="MR55" s="92"/>
      <c r="MS55" s="92"/>
      <c r="MT55" s="92"/>
      <c r="MU55" s="92"/>
      <c r="MV55" s="92"/>
      <c r="MW55" s="92"/>
      <c r="MX55" s="92"/>
      <c r="MY55" s="92"/>
      <c r="MZ55" s="92"/>
      <c r="NA55" s="92"/>
      <c r="NB55" s="92"/>
      <c r="NC55" s="92"/>
      <c r="ND55" s="92"/>
      <c r="NE55" s="92"/>
      <c r="NF55" s="92"/>
      <c r="NG55" s="92"/>
      <c r="NH55" s="92"/>
      <c r="NI55" s="92"/>
      <c r="NJ55" s="92"/>
      <c r="NK55" s="92"/>
      <c r="NL55" s="92"/>
      <c r="NM55" s="92"/>
      <c r="NN55" s="92"/>
      <c r="NO55" s="92"/>
      <c r="NP55" s="92"/>
      <c r="NQ55" s="92"/>
      <c r="NR55" s="92"/>
      <c r="NS55" s="92"/>
      <c r="NT55" s="92"/>
      <c r="NU55" s="92"/>
      <c r="NV55" s="92"/>
      <c r="NW55" s="92"/>
      <c r="NX55" s="92"/>
      <c r="NY55" s="92"/>
      <c r="NZ55" s="92"/>
      <c r="OA55" s="92"/>
      <c r="OB55" s="92"/>
      <c r="OC55" s="92"/>
      <c r="OD55" s="92"/>
      <c r="OE55" s="92"/>
      <c r="OF55" s="92"/>
      <c r="OG55" s="92"/>
      <c r="OH55" s="92"/>
      <c r="OI55" s="92"/>
      <c r="OJ55" s="92"/>
      <c r="OK55" s="92"/>
      <c r="OL55" s="92"/>
      <c r="OM55" s="92"/>
      <c r="ON55" s="92"/>
      <c r="OO55" s="92"/>
      <c r="OP55" s="92"/>
      <c r="OQ55" s="92"/>
      <c r="OR55" s="92"/>
      <c r="OS55" s="92"/>
      <c r="OT55" s="92"/>
    </row>
    <row r="56" spans="1:410" ht="58.5" customHeight="1" x14ac:dyDescent="0.25">
      <c r="A56" s="108"/>
      <c r="B56" s="127"/>
      <c r="C56" s="84" t="s">
        <v>731</v>
      </c>
      <c r="D56" s="84" t="s">
        <v>732</v>
      </c>
      <c r="E56" s="104"/>
      <c r="F56" s="104"/>
      <c r="G56" s="104"/>
      <c r="H56" s="104"/>
      <c r="I56" s="104"/>
      <c r="J56" s="104"/>
      <c r="K56" s="104"/>
      <c r="L56" s="104"/>
      <c r="M56" s="104"/>
      <c r="N56" s="104"/>
      <c r="O56" s="84" t="s">
        <v>733</v>
      </c>
      <c r="P56" s="80" t="s">
        <v>52</v>
      </c>
      <c r="Q56" s="84" t="s">
        <v>720</v>
      </c>
      <c r="R56" s="80" t="s">
        <v>59</v>
      </c>
      <c r="S56" s="80">
        <f>VLOOKUP(R56,Hoja4!B$29:C$30,2,FALSE)</f>
        <v>15</v>
      </c>
      <c r="T56" s="80" t="s">
        <v>62</v>
      </c>
      <c r="U56" s="80">
        <f>VLOOKUP(T56,Hoja4!B$31:C$32,2,FALSE)</f>
        <v>15</v>
      </c>
      <c r="V56" s="84" t="s">
        <v>734</v>
      </c>
      <c r="W56" s="84" t="s">
        <v>65</v>
      </c>
      <c r="X56" s="80">
        <f>VLOOKUP(W56,[9]Hoja4!B$33:C$34,2,FALSE)</f>
        <v>15</v>
      </c>
      <c r="Y56" s="84" t="s">
        <v>722</v>
      </c>
      <c r="Z56" s="84" t="s">
        <v>70</v>
      </c>
      <c r="AA56" s="80">
        <f>VLOOKUP(Z56,[10]Hoja4!B$35:C$37,2,FALSE)</f>
        <v>15</v>
      </c>
      <c r="AB56" s="84" t="s">
        <v>735</v>
      </c>
      <c r="AC56" s="80" t="s">
        <v>72</v>
      </c>
      <c r="AD56" s="80">
        <f>VLOOKUP(AC56,Hoja4!B$38:C$39,2,FALSE)</f>
        <v>15</v>
      </c>
      <c r="AE56" s="84" t="s">
        <v>736</v>
      </c>
      <c r="AF56" s="84" t="s">
        <v>75</v>
      </c>
      <c r="AG56" s="80">
        <f>VLOOKUP(AF56,[1]Hoja4!B$40:C$41,2,FALSE)</f>
        <v>15</v>
      </c>
      <c r="AH56" s="84" t="s">
        <v>737</v>
      </c>
      <c r="AI56" s="84" t="s">
        <v>78</v>
      </c>
      <c r="AJ56" s="80">
        <f>VLOOKUP(AI56,[10]Hoja4!B$42:C$44,2,FALSE)</f>
        <v>10</v>
      </c>
      <c r="AK56" s="80">
        <f t="shared" ref="AK56:AK58" si="35">+AJ56+AG56+AD56+AA56+X56+U56+S56</f>
        <v>100</v>
      </c>
      <c r="AL56" s="80" t="str">
        <f t="shared" ref="AL56:AL58" si="36">IF(AK56&lt;86,"Débil",IF(AK56&lt;96,"Moderado",IF(AK56&gt;95,"Fuerte")))</f>
        <v>Fuerte</v>
      </c>
      <c r="AM56" s="80">
        <f>VLOOKUP(AL56,Hoja4!H$36:I$38,2,FALSE)</f>
        <v>3</v>
      </c>
      <c r="AN56" s="80" t="s">
        <v>83</v>
      </c>
      <c r="AO56" s="80">
        <f>VLOOKUP(AN56,Hoja4!H$36:I$38,2,FALSE)</f>
        <v>3</v>
      </c>
      <c r="AP56" s="80" t="str">
        <f>INDEX(Hoja4!K$36:M$38,AM56,AO56)</f>
        <v>Fuerte</v>
      </c>
      <c r="AQ56" s="80">
        <f>VLOOKUP(AP56,Hoja4!I$28:J$30,2,FALSE)</f>
        <v>100</v>
      </c>
      <c r="AR56" s="104"/>
      <c r="AS56" s="104"/>
      <c r="AT56" s="104"/>
      <c r="AU56" s="104"/>
      <c r="AV56" s="104"/>
      <c r="AW56" s="104"/>
      <c r="AX56" s="104"/>
      <c r="AY56" s="104"/>
      <c r="AZ56" s="104"/>
      <c r="BA56" s="104"/>
      <c r="BB56" s="84"/>
      <c r="BC56" s="84"/>
      <c r="BD56" s="84"/>
      <c r="BE56" s="84"/>
      <c r="BF56" s="84"/>
      <c r="BG56" s="92"/>
      <c r="BH56" s="92"/>
      <c r="BI56" s="92"/>
      <c r="BJ56" s="92"/>
      <c r="BK56" s="92"/>
      <c r="BL56" s="92"/>
      <c r="BM56" s="92"/>
      <c r="BN56" s="92"/>
      <c r="BO56" s="92"/>
      <c r="BP56" s="92"/>
      <c r="BQ56" s="92"/>
      <c r="BR56" s="92"/>
      <c r="BS56" s="92"/>
      <c r="BT56" s="92"/>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c r="CS56" s="92"/>
      <c r="CT56" s="92"/>
      <c r="CU56" s="92"/>
      <c r="CV56" s="92"/>
      <c r="CW56" s="92"/>
      <c r="CX56" s="92"/>
      <c r="CY56" s="92"/>
      <c r="CZ56" s="92"/>
      <c r="DA56" s="92"/>
      <c r="DB56" s="92"/>
      <c r="DC56" s="92"/>
      <c r="DD56" s="92"/>
      <c r="DE56" s="92"/>
      <c r="DF56" s="92"/>
      <c r="DG56" s="92"/>
      <c r="DH56" s="92"/>
      <c r="DI56" s="92"/>
      <c r="DJ56" s="92"/>
      <c r="DK56" s="92"/>
      <c r="DL56" s="92"/>
      <c r="DM56" s="92"/>
      <c r="DN56" s="92"/>
      <c r="DO56" s="92"/>
      <c r="DP56" s="92"/>
      <c r="DQ56" s="92"/>
      <c r="DR56" s="92"/>
      <c r="DS56" s="92"/>
      <c r="DT56" s="92"/>
      <c r="DU56" s="92"/>
      <c r="DV56" s="92"/>
      <c r="DW56" s="92"/>
      <c r="DX56" s="92"/>
      <c r="DY56" s="92"/>
      <c r="DZ56" s="92"/>
      <c r="EA56" s="92"/>
      <c r="EB56" s="92"/>
      <c r="EC56" s="92"/>
      <c r="ED56" s="92"/>
      <c r="EE56" s="92"/>
      <c r="EF56" s="92"/>
      <c r="EG56" s="92"/>
      <c r="EH56" s="92"/>
      <c r="EI56" s="92"/>
      <c r="EJ56" s="92"/>
      <c r="EK56" s="92"/>
      <c r="EL56" s="92"/>
      <c r="EM56" s="92"/>
      <c r="EN56" s="92"/>
      <c r="EO56" s="92"/>
      <c r="EP56" s="92"/>
      <c r="EQ56" s="92"/>
      <c r="ER56" s="92"/>
      <c r="ES56" s="92"/>
      <c r="ET56" s="92"/>
      <c r="EU56" s="92"/>
      <c r="EV56" s="92"/>
      <c r="EW56" s="92"/>
      <c r="EX56" s="92"/>
      <c r="EY56" s="92"/>
      <c r="EZ56" s="92"/>
      <c r="FA56" s="92"/>
      <c r="FB56" s="92"/>
      <c r="FC56" s="92"/>
      <c r="FD56" s="92"/>
      <c r="FE56" s="92"/>
      <c r="FF56" s="92"/>
      <c r="FG56" s="92"/>
      <c r="FH56" s="92"/>
      <c r="FI56" s="92"/>
      <c r="FJ56" s="92"/>
      <c r="FK56" s="92"/>
      <c r="FL56" s="92"/>
      <c r="FM56" s="92"/>
      <c r="FN56" s="92"/>
      <c r="FO56" s="92"/>
      <c r="FP56" s="92"/>
      <c r="FQ56" s="92"/>
      <c r="FR56" s="92"/>
      <c r="FS56" s="92"/>
      <c r="FT56" s="92"/>
      <c r="FU56" s="92"/>
      <c r="FV56" s="92"/>
      <c r="FW56" s="92"/>
      <c r="FX56" s="92"/>
      <c r="FY56" s="92"/>
      <c r="FZ56" s="92"/>
      <c r="GA56" s="92"/>
      <c r="GB56" s="92"/>
      <c r="GC56" s="92"/>
      <c r="GD56" s="92"/>
      <c r="GE56" s="92"/>
      <c r="GF56" s="92"/>
      <c r="GG56" s="92"/>
      <c r="GH56" s="92"/>
      <c r="GI56" s="92"/>
      <c r="GJ56" s="92"/>
      <c r="GK56" s="92"/>
      <c r="GL56" s="92"/>
      <c r="GM56" s="92"/>
      <c r="GN56" s="92"/>
      <c r="GO56" s="92"/>
      <c r="GP56" s="92"/>
      <c r="GQ56" s="92"/>
      <c r="GR56" s="92"/>
      <c r="GS56" s="92"/>
      <c r="GT56" s="92"/>
      <c r="GU56" s="92"/>
      <c r="GV56" s="92"/>
      <c r="GW56" s="92"/>
      <c r="GX56" s="92"/>
      <c r="GY56" s="92"/>
      <c r="GZ56" s="92"/>
      <c r="HA56" s="92"/>
      <c r="HB56" s="92"/>
      <c r="HC56" s="92"/>
      <c r="HD56" s="92"/>
      <c r="HE56" s="92"/>
      <c r="HF56" s="92"/>
      <c r="HG56" s="92"/>
      <c r="HH56" s="92"/>
      <c r="HI56" s="92"/>
      <c r="HJ56" s="92"/>
      <c r="HK56" s="92"/>
      <c r="HL56" s="92"/>
      <c r="HM56" s="92"/>
      <c r="HN56" s="92"/>
      <c r="HO56" s="92"/>
      <c r="HP56" s="92"/>
      <c r="HQ56" s="92"/>
      <c r="HR56" s="92"/>
      <c r="HS56" s="92"/>
      <c r="HT56" s="92"/>
      <c r="HU56" s="92"/>
      <c r="HV56" s="92"/>
      <c r="HW56" s="92"/>
      <c r="HX56" s="92"/>
      <c r="HY56" s="92"/>
      <c r="HZ56" s="92"/>
      <c r="IA56" s="92"/>
      <c r="IB56" s="92"/>
      <c r="IC56" s="92"/>
      <c r="ID56" s="92"/>
      <c r="IE56" s="92"/>
      <c r="IF56" s="92"/>
      <c r="IG56" s="92"/>
      <c r="IH56" s="92"/>
      <c r="II56" s="92"/>
      <c r="IJ56" s="92"/>
      <c r="IK56" s="92"/>
      <c r="IL56" s="92"/>
      <c r="IM56" s="92"/>
      <c r="IN56" s="92"/>
      <c r="IO56" s="92"/>
      <c r="IP56" s="92"/>
      <c r="IQ56" s="92"/>
      <c r="IR56" s="92"/>
      <c r="IS56" s="92"/>
      <c r="IT56" s="92"/>
      <c r="IU56" s="92"/>
      <c r="IV56" s="92"/>
      <c r="IW56" s="92"/>
      <c r="IX56" s="92"/>
      <c r="IY56" s="92"/>
      <c r="IZ56" s="92"/>
      <c r="JA56" s="92"/>
      <c r="JB56" s="92"/>
      <c r="JC56" s="92"/>
      <c r="JD56" s="92"/>
      <c r="JE56" s="92"/>
      <c r="JF56" s="92"/>
      <c r="JG56" s="92"/>
      <c r="JH56" s="92"/>
      <c r="JI56" s="92"/>
      <c r="JJ56" s="92"/>
      <c r="JK56" s="92"/>
      <c r="JL56" s="92"/>
      <c r="JM56" s="92"/>
      <c r="JN56" s="92"/>
      <c r="JO56" s="92"/>
      <c r="JP56" s="92"/>
      <c r="JQ56" s="92"/>
      <c r="JR56" s="92"/>
      <c r="JS56" s="92"/>
      <c r="JT56" s="92"/>
      <c r="JU56" s="92"/>
      <c r="JV56" s="92"/>
      <c r="JW56" s="92"/>
      <c r="JX56" s="92"/>
      <c r="JY56" s="92"/>
      <c r="JZ56" s="92"/>
      <c r="KA56" s="92"/>
      <c r="KB56" s="92"/>
      <c r="KC56" s="92"/>
      <c r="KD56" s="92"/>
      <c r="KE56" s="92"/>
      <c r="KF56" s="92"/>
      <c r="KG56" s="92"/>
      <c r="KH56" s="92"/>
      <c r="KI56" s="92"/>
      <c r="KJ56" s="92"/>
      <c r="KK56" s="92"/>
      <c r="KL56" s="92"/>
      <c r="KM56" s="92"/>
      <c r="KN56" s="92"/>
      <c r="KO56" s="92"/>
      <c r="KP56" s="92"/>
      <c r="KQ56" s="92"/>
      <c r="KR56" s="92"/>
      <c r="KS56" s="92"/>
      <c r="KT56" s="92"/>
      <c r="KU56" s="92"/>
      <c r="KV56" s="92"/>
      <c r="KW56" s="92"/>
      <c r="KX56" s="92"/>
      <c r="KY56" s="92"/>
      <c r="KZ56" s="92"/>
      <c r="LA56" s="92"/>
      <c r="LB56" s="92"/>
      <c r="LC56" s="92"/>
      <c r="LD56" s="92"/>
      <c r="LE56" s="92"/>
      <c r="LF56" s="92"/>
      <c r="LG56" s="92"/>
      <c r="LH56" s="92"/>
      <c r="LI56" s="92"/>
      <c r="LJ56" s="92"/>
      <c r="LK56" s="92"/>
      <c r="LL56" s="92"/>
      <c r="LM56" s="92"/>
      <c r="LN56" s="92"/>
      <c r="LO56" s="92"/>
      <c r="LP56" s="92"/>
      <c r="LQ56" s="92"/>
      <c r="LR56" s="92"/>
      <c r="LS56" s="92"/>
      <c r="LT56" s="92"/>
      <c r="LU56" s="92"/>
      <c r="LV56" s="92"/>
      <c r="LW56" s="92"/>
      <c r="LX56" s="92"/>
      <c r="LY56" s="92"/>
      <c r="LZ56" s="92"/>
      <c r="MA56" s="92"/>
      <c r="MB56" s="92"/>
      <c r="MC56" s="92"/>
      <c r="MD56" s="92"/>
      <c r="ME56" s="92"/>
      <c r="MF56" s="92"/>
      <c r="MG56" s="92"/>
      <c r="MH56" s="92"/>
      <c r="MI56" s="92"/>
      <c r="MJ56" s="92"/>
      <c r="MK56" s="92"/>
      <c r="ML56" s="92"/>
      <c r="MM56" s="92"/>
      <c r="MN56" s="92"/>
      <c r="MO56" s="92"/>
      <c r="MP56" s="92"/>
      <c r="MQ56" s="92"/>
      <c r="MR56" s="92"/>
      <c r="MS56" s="92"/>
      <c r="MT56" s="92"/>
      <c r="MU56" s="92"/>
      <c r="MV56" s="92"/>
      <c r="MW56" s="92"/>
      <c r="MX56" s="92"/>
      <c r="MY56" s="92"/>
      <c r="MZ56" s="92"/>
      <c r="NA56" s="92"/>
      <c r="NB56" s="92"/>
      <c r="NC56" s="92"/>
      <c r="ND56" s="92"/>
      <c r="NE56" s="92"/>
      <c r="NF56" s="92"/>
      <c r="NG56" s="92"/>
      <c r="NH56" s="92"/>
      <c r="NI56" s="92"/>
      <c r="NJ56" s="92"/>
      <c r="NK56" s="92"/>
      <c r="NL56" s="92"/>
      <c r="NM56" s="92"/>
      <c r="NN56" s="92"/>
      <c r="NO56" s="92"/>
      <c r="NP56" s="92"/>
      <c r="NQ56" s="92"/>
      <c r="NR56" s="92"/>
      <c r="NS56" s="92"/>
      <c r="NT56" s="92"/>
      <c r="NU56" s="92"/>
      <c r="NV56" s="92"/>
      <c r="NW56" s="92"/>
      <c r="NX56" s="92"/>
      <c r="NY56" s="92"/>
      <c r="NZ56" s="92"/>
      <c r="OA56" s="92"/>
      <c r="OB56" s="92"/>
      <c r="OC56" s="92"/>
      <c r="OD56" s="92"/>
      <c r="OE56" s="92"/>
      <c r="OF56" s="92"/>
      <c r="OG56" s="92"/>
      <c r="OH56" s="92"/>
      <c r="OI56" s="92"/>
      <c r="OJ56" s="92"/>
      <c r="OK56" s="92"/>
      <c r="OL56" s="92"/>
      <c r="OM56" s="92"/>
      <c r="ON56" s="92"/>
      <c r="OO56" s="92"/>
      <c r="OP56" s="92"/>
      <c r="OQ56" s="92"/>
      <c r="OR56" s="92"/>
      <c r="OS56" s="92"/>
      <c r="OT56" s="92"/>
    </row>
    <row r="57" spans="1:410" ht="114.75" customHeight="1" x14ac:dyDescent="0.25">
      <c r="A57" s="108"/>
      <c r="B57" s="127"/>
      <c r="C57" s="84" t="s">
        <v>469</v>
      </c>
      <c r="D57" s="84" t="s">
        <v>714</v>
      </c>
      <c r="E57" s="102" t="s">
        <v>738</v>
      </c>
      <c r="F57" s="102" t="s">
        <v>739</v>
      </c>
      <c r="G57" s="102" t="s">
        <v>740</v>
      </c>
      <c r="H57" s="102" t="s">
        <v>741</v>
      </c>
      <c r="I57" s="102" t="s">
        <v>33</v>
      </c>
      <c r="J57" s="102" t="s">
        <v>39</v>
      </c>
      <c r="K57" s="102">
        <v>1</v>
      </c>
      <c r="L57" s="102" t="s">
        <v>46</v>
      </c>
      <c r="M57" s="102">
        <v>4</v>
      </c>
      <c r="N57" s="102" t="str">
        <f>INDEX([11]Hoja4!K$19:O$23,K57,M57)</f>
        <v>Extremo</v>
      </c>
      <c r="O57" s="84" t="s">
        <v>742</v>
      </c>
      <c r="P57" s="80" t="s">
        <v>52</v>
      </c>
      <c r="Q57" s="84" t="s">
        <v>720</v>
      </c>
      <c r="R57" s="80" t="s">
        <v>59</v>
      </c>
      <c r="S57" s="80">
        <f>VLOOKUP(R57,Hoja4!B$29:C$30,2,FALSE)</f>
        <v>15</v>
      </c>
      <c r="T57" s="80" t="s">
        <v>62</v>
      </c>
      <c r="U57" s="80">
        <f>VLOOKUP(T57,Hoja4!B$31:C$32,2,FALSE)</f>
        <v>15</v>
      </c>
      <c r="V57" s="84" t="s">
        <v>743</v>
      </c>
      <c r="W57" s="84" t="s">
        <v>65</v>
      </c>
      <c r="X57" s="80">
        <f>VLOOKUP(W57,[9]Hoja4!B$33:C$34,2,FALSE)</f>
        <v>15</v>
      </c>
      <c r="Y57" s="84" t="s">
        <v>744</v>
      </c>
      <c r="Z57" s="84" t="s">
        <v>70</v>
      </c>
      <c r="AA57" s="80">
        <f>VLOOKUP(Z57,[10]Hoja4!B$35:C$37,2,FALSE)</f>
        <v>15</v>
      </c>
      <c r="AB57" s="84" t="s">
        <v>745</v>
      </c>
      <c r="AC57" s="80" t="s">
        <v>72</v>
      </c>
      <c r="AD57" s="80">
        <f>VLOOKUP(AC57,Hoja4!B$38:C$39,2,FALSE)</f>
        <v>15</v>
      </c>
      <c r="AE57" s="84" t="s">
        <v>746</v>
      </c>
      <c r="AF57" s="84" t="s">
        <v>75</v>
      </c>
      <c r="AG57" s="80">
        <f>VLOOKUP(AF57,[1]Hoja4!B$40:C$41,2,FALSE)</f>
        <v>15</v>
      </c>
      <c r="AH57" s="84" t="s">
        <v>747</v>
      </c>
      <c r="AI57" s="84" t="s">
        <v>78</v>
      </c>
      <c r="AJ57" s="80">
        <f>VLOOKUP(AI57,[10]Hoja4!B$42:C$44,2,FALSE)</f>
        <v>10</v>
      </c>
      <c r="AK57" s="80">
        <f t="shared" si="35"/>
        <v>100</v>
      </c>
      <c r="AL57" s="80" t="str">
        <f t="shared" si="36"/>
        <v>Fuerte</v>
      </c>
      <c r="AM57" s="80">
        <f>VLOOKUP(AL57,Hoja4!H$36:I$38,2,FALSE)</f>
        <v>3</v>
      </c>
      <c r="AN57" s="80" t="s">
        <v>83</v>
      </c>
      <c r="AO57" s="80">
        <f>VLOOKUP(AN57,Hoja4!H$36:I$38,2,FALSE)</f>
        <v>3</v>
      </c>
      <c r="AP57" s="80" t="str">
        <f>INDEX(Hoja4!K$36:M$38,AM57,AO57)</f>
        <v>Fuerte</v>
      </c>
      <c r="AQ57" s="80">
        <f>VLOOKUP(AP57,Hoja4!I$28:J$30,2,FALSE)</f>
        <v>100</v>
      </c>
      <c r="AR57" s="102">
        <f>AVERAGE(AQ57:AQ58)</f>
        <v>75</v>
      </c>
      <c r="AS57" s="102" t="str">
        <f t="shared" ref="AS57" si="37">IF(AR57&lt;50,"Débil",IF(AR57&lt;99,"Moderado",IF(AR57=100,"Fuerte")))</f>
        <v>Moderado</v>
      </c>
      <c r="AT57" s="102" t="s">
        <v>116</v>
      </c>
      <c r="AU57" s="102" t="s">
        <v>117</v>
      </c>
      <c r="AV57" s="102">
        <v>1</v>
      </c>
      <c r="AW57" s="102">
        <v>0</v>
      </c>
      <c r="AX57" s="102">
        <f t="shared" ref="AX57" si="38">IF(1&lt;=(K57-AV57),(+K57-AV57),1)</f>
        <v>1</v>
      </c>
      <c r="AY57" s="102">
        <f t="shared" ref="AY57" si="39">IF(1&lt;=(M57-AW57),(+M57-AW57),1)</f>
        <v>4</v>
      </c>
      <c r="AZ57" s="102" t="str">
        <f>INDEX(Hoja4!J$19:N$23,AX57,AY57)</f>
        <v>Alto</v>
      </c>
      <c r="BA57" s="102" t="str">
        <f>VLOOKUP(AZ57,Hoja4!E$50:F$57,2,FALSE)</f>
        <v xml:space="preserve">Reducir el riesgo – evitar el riesgo – compartir o transferir el riesgo </v>
      </c>
      <c r="BB57" s="84" t="s">
        <v>748</v>
      </c>
      <c r="BC57" s="84" t="s">
        <v>727</v>
      </c>
      <c r="BD57" s="84" t="s">
        <v>749</v>
      </c>
      <c r="BE57" s="84" t="s">
        <v>729</v>
      </c>
      <c r="BF57" s="84" t="s">
        <v>750</v>
      </c>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92"/>
      <c r="DF57" s="92"/>
      <c r="DG57" s="92"/>
      <c r="DH57" s="92"/>
      <c r="DI57" s="92"/>
      <c r="DJ57" s="92"/>
      <c r="DK57" s="92"/>
      <c r="DL57" s="92"/>
      <c r="DM57" s="92"/>
      <c r="DN57" s="92"/>
      <c r="DO57" s="92"/>
      <c r="DP57" s="92"/>
      <c r="DQ57" s="92"/>
      <c r="DR57" s="92"/>
      <c r="DS57" s="92"/>
      <c r="DT57" s="92"/>
      <c r="DU57" s="92"/>
      <c r="DV57" s="92"/>
      <c r="DW57" s="92"/>
      <c r="DX57" s="92"/>
      <c r="DY57" s="92"/>
      <c r="DZ57" s="92"/>
      <c r="EA57" s="92"/>
      <c r="EB57" s="92"/>
      <c r="EC57" s="92"/>
      <c r="ED57" s="92"/>
      <c r="EE57" s="92"/>
      <c r="EF57" s="92"/>
      <c r="EG57" s="92"/>
      <c r="EH57" s="92"/>
      <c r="EI57" s="92"/>
      <c r="EJ57" s="92"/>
      <c r="EK57" s="92"/>
      <c r="EL57" s="92"/>
      <c r="EM57" s="92"/>
      <c r="EN57" s="92"/>
      <c r="EO57" s="92"/>
      <c r="EP57" s="92"/>
      <c r="EQ57" s="92"/>
      <c r="ER57" s="92"/>
      <c r="ES57" s="92"/>
      <c r="ET57" s="92"/>
      <c r="EU57" s="92"/>
      <c r="EV57" s="92"/>
      <c r="EW57" s="92"/>
      <c r="EX57" s="92"/>
      <c r="EY57" s="92"/>
      <c r="EZ57" s="92"/>
      <c r="FA57" s="92"/>
      <c r="FB57" s="92"/>
      <c r="FC57" s="92"/>
      <c r="FD57" s="92"/>
      <c r="FE57" s="92"/>
      <c r="FF57" s="92"/>
      <c r="FG57" s="92"/>
      <c r="FH57" s="92"/>
      <c r="FI57" s="92"/>
      <c r="FJ57" s="92"/>
      <c r="FK57" s="92"/>
      <c r="FL57" s="92"/>
      <c r="FM57" s="92"/>
      <c r="FN57" s="92"/>
      <c r="FO57" s="92"/>
      <c r="FP57" s="92"/>
      <c r="FQ57" s="92"/>
      <c r="FR57" s="92"/>
      <c r="FS57" s="92"/>
      <c r="FT57" s="92"/>
      <c r="FU57" s="92"/>
      <c r="FV57" s="92"/>
      <c r="FW57" s="92"/>
      <c r="FX57" s="92"/>
      <c r="FY57" s="92"/>
      <c r="FZ57" s="92"/>
      <c r="GA57" s="92"/>
      <c r="GB57" s="92"/>
      <c r="GC57" s="92"/>
      <c r="GD57" s="92"/>
      <c r="GE57" s="92"/>
      <c r="GF57" s="92"/>
      <c r="GG57" s="92"/>
      <c r="GH57" s="92"/>
      <c r="GI57" s="92"/>
      <c r="GJ57" s="92"/>
      <c r="GK57" s="92"/>
      <c r="GL57" s="92"/>
      <c r="GM57" s="92"/>
      <c r="GN57" s="92"/>
      <c r="GO57" s="92"/>
      <c r="GP57" s="92"/>
      <c r="GQ57" s="92"/>
      <c r="GR57" s="92"/>
      <c r="GS57" s="92"/>
      <c r="GT57" s="92"/>
      <c r="GU57" s="92"/>
      <c r="GV57" s="92"/>
      <c r="GW57" s="92"/>
      <c r="GX57" s="92"/>
      <c r="GY57" s="92"/>
      <c r="GZ57" s="92"/>
      <c r="HA57" s="92"/>
      <c r="HB57" s="92"/>
      <c r="HC57" s="92"/>
      <c r="HD57" s="92"/>
      <c r="HE57" s="92"/>
      <c r="HF57" s="92"/>
      <c r="HG57" s="92"/>
      <c r="HH57" s="92"/>
      <c r="HI57" s="92"/>
      <c r="HJ57" s="92"/>
      <c r="HK57" s="92"/>
      <c r="HL57" s="92"/>
      <c r="HM57" s="92"/>
      <c r="HN57" s="92"/>
      <c r="HO57" s="92"/>
      <c r="HP57" s="92"/>
      <c r="HQ57" s="92"/>
      <c r="HR57" s="92"/>
      <c r="HS57" s="92"/>
      <c r="HT57" s="92"/>
      <c r="HU57" s="92"/>
      <c r="HV57" s="92"/>
      <c r="HW57" s="92"/>
      <c r="HX57" s="92"/>
      <c r="HY57" s="92"/>
      <c r="HZ57" s="92"/>
      <c r="IA57" s="92"/>
      <c r="IB57" s="92"/>
      <c r="IC57" s="92"/>
      <c r="ID57" s="92"/>
      <c r="IE57" s="92"/>
      <c r="IF57" s="92"/>
      <c r="IG57" s="92"/>
      <c r="IH57" s="92"/>
      <c r="II57" s="92"/>
      <c r="IJ57" s="92"/>
      <c r="IK57" s="92"/>
      <c r="IL57" s="92"/>
      <c r="IM57" s="92"/>
      <c r="IN57" s="92"/>
      <c r="IO57" s="92"/>
      <c r="IP57" s="92"/>
      <c r="IQ57" s="92"/>
      <c r="IR57" s="92"/>
      <c r="IS57" s="92"/>
      <c r="IT57" s="92"/>
      <c r="IU57" s="92"/>
      <c r="IV57" s="92"/>
      <c r="IW57" s="92"/>
      <c r="IX57" s="92"/>
      <c r="IY57" s="92"/>
      <c r="IZ57" s="92"/>
      <c r="JA57" s="92"/>
      <c r="JB57" s="92"/>
      <c r="JC57" s="92"/>
      <c r="JD57" s="92"/>
      <c r="JE57" s="92"/>
      <c r="JF57" s="92"/>
      <c r="JG57" s="92"/>
      <c r="JH57" s="92"/>
      <c r="JI57" s="92"/>
      <c r="JJ57" s="92"/>
      <c r="JK57" s="92"/>
      <c r="JL57" s="92"/>
      <c r="JM57" s="92"/>
      <c r="JN57" s="92"/>
      <c r="JO57" s="92"/>
      <c r="JP57" s="92"/>
      <c r="JQ57" s="92"/>
      <c r="JR57" s="92"/>
      <c r="JS57" s="92"/>
      <c r="JT57" s="92"/>
      <c r="JU57" s="92"/>
      <c r="JV57" s="92"/>
      <c r="JW57" s="92"/>
      <c r="JX57" s="92"/>
      <c r="JY57" s="92"/>
      <c r="JZ57" s="92"/>
      <c r="KA57" s="92"/>
      <c r="KB57" s="92"/>
      <c r="KC57" s="92"/>
      <c r="KD57" s="92"/>
      <c r="KE57" s="92"/>
      <c r="KF57" s="92"/>
      <c r="KG57" s="92"/>
      <c r="KH57" s="92"/>
      <c r="KI57" s="92"/>
      <c r="KJ57" s="92"/>
      <c r="KK57" s="92"/>
      <c r="KL57" s="92"/>
      <c r="KM57" s="92"/>
      <c r="KN57" s="92"/>
      <c r="KO57" s="92"/>
      <c r="KP57" s="92"/>
      <c r="KQ57" s="92"/>
      <c r="KR57" s="92"/>
      <c r="KS57" s="92"/>
      <c r="KT57" s="92"/>
      <c r="KU57" s="92"/>
      <c r="KV57" s="92"/>
      <c r="KW57" s="92"/>
      <c r="KX57" s="92"/>
      <c r="KY57" s="92"/>
      <c r="KZ57" s="92"/>
      <c r="LA57" s="92"/>
      <c r="LB57" s="92"/>
      <c r="LC57" s="92"/>
      <c r="LD57" s="92"/>
      <c r="LE57" s="92"/>
      <c r="LF57" s="92"/>
      <c r="LG57" s="92"/>
      <c r="LH57" s="92"/>
      <c r="LI57" s="92"/>
      <c r="LJ57" s="92"/>
      <c r="LK57" s="92"/>
      <c r="LL57" s="92"/>
      <c r="LM57" s="92"/>
      <c r="LN57" s="92"/>
      <c r="LO57" s="92"/>
      <c r="LP57" s="92"/>
      <c r="LQ57" s="92"/>
      <c r="LR57" s="92"/>
      <c r="LS57" s="92"/>
      <c r="LT57" s="92"/>
      <c r="LU57" s="92"/>
      <c r="LV57" s="92"/>
      <c r="LW57" s="92"/>
      <c r="LX57" s="92"/>
      <c r="LY57" s="92"/>
      <c r="LZ57" s="92"/>
      <c r="MA57" s="92"/>
      <c r="MB57" s="92"/>
      <c r="MC57" s="92"/>
      <c r="MD57" s="92"/>
      <c r="ME57" s="92"/>
      <c r="MF57" s="92"/>
      <c r="MG57" s="92"/>
      <c r="MH57" s="92"/>
      <c r="MI57" s="92"/>
      <c r="MJ57" s="92"/>
      <c r="MK57" s="92"/>
      <c r="ML57" s="92"/>
      <c r="MM57" s="92"/>
      <c r="MN57" s="92"/>
      <c r="MO57" s="92"/>
      <c r="MP57" s="92"/>
      <c r="MQ57" s="92"/>
      <c r="MR57" s="92"/>
      <c r="MS57" s="92"/>
      <c r="MT57" s="92"/>
      <c r="MU57" s="92"/>
      <c r="MV57" s="92"/>
      <c r="MW57" s="92"/>
      <c r="MX57" s="92"/>
      <c r="MY57" s="92"/>
      <c r="MZ57" s="92"/>
      <c r="NA57" s="92"/>
      <c r="NB57" s="92"/>
      <c r="NC57" s="92"/>
      <c r="ND57" s="92"/>
      <c r="NE57" s="92"/>
      <c r="NF57" s="92"/>
      <c r="NG57" s="92"/>
      <c r="NH57" s="92"/>
      <c r="NI57" s="92"/>
      <c r="NJ57" s="92"/>
      <c r="NK57" s="92"/>
      <c r="NL57" s="92"/>
      <c r="NM57" s="92"/>
      <c r="NN57" s="92"/>
      <c r="NO57" s="92"/>
      <c r="NP57" s="92"/>
      <c r="NQ57" s="92"/>
      <c r="NR57" s="92"/>
      <c r="NS57" s="92"/>
      <c r="NT57" s="92"/>
      <c r="NU57" s="92"/>
      <c r="NV57" s="92"/>
      <c r="NW57" s="92"/>
      <c r="NX57" s="92"/>
      <c r="NY57" s="92"/>
      <c r="NZ57" s="92"/>
      <c r="OA57" s="92"/>
      <c r="OB57" s="92"/>
      <c r="OC57" s="92"/>
      <c r="OD57" s="92"/>
      <c r="OE57" s="92"/>
      <c r="OF57" s="92"/>
      <c r="OG57" s="92"/>
      <c r="OH57" s="92"/>
      <c r="OI57" s="92"/>
      <c r="OJ57" s="92"/>
      <c r="OK57" s="92"/>
      <c r="OL57" s="92"/>
      <c r="OM57" s="92"/>
      <c r="ON57" s="92"/>
      <c r="OO57" s="92"/>
      <c r="OP57" s="92"/>
      <c r="OQ57" s="92"/>
      <c r="OR57" s="92"/>
      <c r="OS57" s="92"/>
      <c r="OT57" s="92"/>
    </row>
    <row r="58" spans="1:410" ht="83.25" customHeight="1" x14ac:dyDescent="0.25">
      <c r="A58" s="108"/>
      <c r="B58" s="127"/>
      <c r="C58" s="84" t="s">
        <v>751</v>
      </c>
      <c r="D58" s="84" t="s">
        <v>732</v>
      </c>
      <c r="E58" s="104"/>
      <c r="F58" s="104"/>
      <c r="G58" s="104"/>
      <c r="H58" s="104"/>
      <c r="I58" s="104"/>
      <c r="J58" s="104"/>
      <c r="K58" s="104"/>
      <c r="L58" s="104"/>
      <c r="M58" s="104"/>
      <c r="N58" s="104"/>
      <c r="O58" s="84" t="s">
        <v>752</v>
      </c>
      <c r="P58" s="80" t="s">
        <v>53</v>
      </c>
      <c r="Q58" s="84" t="s">
        <v>720</v>
      </c>
      <c r="R58" s="80" t="s">
        <v>59</v>
      </c>
      <c r="S58" s="80">
        <f>VLOOKUP(R58,Hoja4!B$29:C$30,2,FALSE)</f>
        <v>15</v>
      </c>
      <c r="T58" s="80" t="s">
        <v>62</v>
      </c>
      <c r="U58" s="80">
        <f>VLOOKUP(T58,Hoja4!B$31:C$32,2,FALSE)</f>
        <v>15</v>
      </c>
      <c r="V58" s="84" t="s">
        <v>753</v>
      </c>
      <c r="W58" s="84" t="s">
        <v>65</v>
      </c>
      <c r="X58" s="80">
        <f>VLOOKUP(W58,[9]Hoja4!B$33:C$34,2,FALSE)</f>
        <v>15</v>
      </c>
      <c r="Y58" s="84" t="s">
        <v>754</v>
      </c>
      <c r="Z58" s="84" t="s">
        <v>68</v>
      </c>
      <c r="AA58" s="80">
        <f>VLOOKUP(Z58,[10]Hoja4!B$35:C$37,2,FALSE)</f>
        <v>10</v>
      </c>
      <c r="AB58" s="84" t="s">
        <v>755</v>
      </c>
      <c r="AC58" s="80" t="s">
        <v>72</v>
      </c>
      <c r="AD58" s="80">
        <f>VLOOKUP(AC58,Hoja4!B$38:C$39,2,FALSE)</f>
        <v>15</v>
      </c>
      <c r="AE58" s="84" t="s">
        <v>756</v>
      </c>
      <c r="AF58" s="84" t="s">
        <v>75</v>
      </c>
      <c r="AG58" s="80">
        <f>VLOOKUP(AF58,[1]Hoja4!B$40:C$41,2,FALSE)</f>
        <v>15</v>
      </c>
      <c r="AH58" s="84" t="s">
        <v>757</v>
      </c>
      <c r="AI58" s="84" t="s">
        <v>78</v>
      </c>
      <c r="AJ58" s="80">
        <f>VLOOKUP(AI58,[10]Hoja4!B$42:C$44,2,FALSE)</f>
        <v>10</v>
      </c>
      <c r="AK58" s="80">
        <f t="shared" si="35"/>
        <v>95</v>
      </c>
      <c r="AL58" s="80" t="str">
        <f t="shared" si="36"/>
        <v>Moderado</v>
      </c>
      <c r="AM58" s="80">
        <f>VLOOKUP(AL58,Hoja4!H$36:I$38,2,FALSE)</f>
        <v>2</v>
      </c>
      <c r="AN58" s="80" t="s">
        <v>83</v>
      </c>
      <c r="AO58" s="80">
        <f>VLOOKUP(AN58,Hoja4!H$36:I$38,2,FALSE)</f>
        <v>3</v>
      </c>
      <c r="AP58" s="80" t="str">
        <f>INDEX(Hoja4!K$36:M$38,AM58,AO58)</f>
        <v>Moderado</v>
      </c>
      <c r="AQ58" s="80">
        <f>VLOOKUP(AP58,Hoja4!I$28:J$30,2,FALSE)</f>
        <v>50</v>
      </c>
      <c r="AR58" s="104"/>
      <c r="AS58" s="104"/>
      <c r="AT58" s="104"/>
      <c r="AU58" s="104"/>
      <c r="AV58" s="104"/>
      <c r="AW58" s="104"/>
      <c r="AX58" s="104"/>
      <c r="AY58" s="104"/>
      <c r="AZ58" s="104"/>
      <c r="BA58" s="104"/>
      <c r="BB58" s="84"/>
      <c r="BC58" s="84"/>
      <c r="BD58" s="84"/>
      <c r="BE58" s="84"/>
      <c r="BF58" s="84"/>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92"/>
      <c r="DF58" s="92"/>
      <c r="DG58" s="92"/>
      <c r="DH58" s="92"/>
      <c r="DI58" s="92"/>
      <c r="DJ58" s="92"/>
      <c r="DK58" s="92"/>
      <c r="DL58" s="92"/>
      <c r="DM58" s="92"/>
      <c r="DN58" s="92"/>
      <c r="DO58" s="92"/>
      <c r="DP58" s="92"/>
      <c r="DQ58" s="92"/>
      <c r="DR58" s="92"/>
      <c r="DS58" s="92"/>
      <c r="DT58" s="92"/>
      <c r="DU58" s="92"/>
      <c r="DV58" s="92"/>
      <c r="DW58" s="92"/>
      <c r="DX58" s="92"/>
      <c r="DY58" s="92"/>
      <c r="DZ58" s="92"/>
      <c r="EA58" s="92"/>
      <c r="EB58" s="92"/>
      <c r="EC58" s="92"/>
      <c r="ED58" s="92"/>
      <c r="EE58" s="92"/>
      <c r="EF58" s="92"/>
      <c r="EG58" s="92"/>
      <c r="EH58" s="92"/>
      <c r="EI58" s="92"/>
      <c r="EJ58" s="92"/>
      <c r="EK58" s="92"/>
      <c r="EL58" s="92"/>
      <c r="EM58" s="92"/>
      <c r="EN58" s="92"/>
      <c r="EO58" s="92"/>
      <c r="EP58" s="92"/>
      <c r="EQ58" s="92"/>
      <c r="ER58" s="92"/>
      <c r="ES58" s="92"/>
      <c r="ET58" s="92"/>
      <c r="EU58" s="92"/>
      <c r="EV58" s="92"/>
      <c r="EW58" s="92"/>
      <c r="EX58" s="92"/>
      <c r="EY58" s="92"/>
      <c r="EZ58" s="92"/>
      <c r="FA58" s="92"/>
      <c r="FB58" s="92"/>
      <c r="FC58" s="92"/>
      <c r="FD58" s="92"/>
      <c r="FE58" s="92"/>
      <c r="FF58" s="92"/>
      <c r="FG58" s="92"/>
      <c r="FH58" s="92"/>
      <c r="FI58" s="92"/>
      <c r="FJ58" s="92"/>
      <c r="FK58" s="92"/>
      <c r="FL58" s="92"/>
      <c r="FM58" s="92"/>
      <c r="FN58" s="92"/>
      <c r="FO58" s="92"/>
      <c r="FP58" s="92"/>
      <c r="FQ58" s="92"/>
      <c r="FR58" s="92"/>
      <c r="FS58" s="92"/>
      <c r="FT58" s="92"/>
      <c r="FU58" s="92"/>
      <c r="FV58" s="92"/>
      <c r="FW58" s="92"/>
      <c r="FX58" s="92"/>
      <c r="FY58" s="92"/>
      <c r="FZ58" s="92"/>
      <c r="GA58" s="92"/>
      <c r="GB58" s="92"/>
      <c r="GC58" s="92"/>
      <c r="GD58" s="92"/>
      <c r="GE58" s="92"/>
      <c r="GF58" s="92"/>
      <c r="GG58" s="92"/>
      <c r="GH58" s="92"/>
      <c r="GI58" s="92"/>
      <c r="GJ58" s="92"/>
      <c r="GK58" s="92"/>
      <c r="GL58" s="92"/>
      <c r="GM58" s="92"/>
      <c r="GN58" s="92"/>
      <c r="GO58" s="92"/>
      <c r="GP58" s="92"/>
      <c r="GQ58" s="92"/>
      <c r="GR58" s="92"/>
      <c r="GS58" s="92"/>
      <c r="GT58" s="92"/>
      <c r="GU58" s="92"/>
      <c r="GV58" s="92"/>
      <c r="GW58" s="92"/>
      <c r="GX58" s="92"/>
      <c r="GY58" s="92"/>
      <c r="GZ58" s="92"/>
      <c r="HA58" s="92"/>
      <c r="HB58" s="92"/>
      <c r="HC58" s="92"/>
      <c r="HD58" s="92"/>
      <c r="HE58" s="92"/>
      <c r="HF58" s="92"/>
      <c r="HG58" s="92"/>
      <c r="HH58" s="92"/>
      <c r="HI58" s="92"/>
      <c r="HJ58" s="92"/>
      <c r="HK58" s="92"/>
      <c r="HL58" s="92"/>
      <c r="HM58" s="92"/>
      <c r="HN58" s="92"/>
      <c r="HO58" s="92"/>
      <c r="HP58" s="92"/>
      <c r="HQ58" s="92"/>
      <c r="HR58" s="92"/>
      <c r="HS58" s="92"/>
      <c r="HT58" s="92"/>
      <c r="HU58" s="92"/>
      <c r="HV58" s="92"/>
      <c r="HW58" s="92"/>
      <c r="HX58" s="92"/>
      <c r="HY58" s="92"/>
      <c r="HZ58" s="92"/>
      <c r="IA58" s="92"/>
      <c r="IB58" s="92"/>
      <c r="IC58" s="92"/>
      <c r="ID58" s="92"/>
      <c r="IE58" s="92"/>
      <c r="IF58" s="92"/>
      <c r="IG58" s="92"/>
      <c r="IH58" s="92"/>
      <c r="II58" s="92"/>
      <c r="IJ58" s="92"/>
      <c r="IK58" s="92"/>
      <c r="IL58" s="92"/>
      <c r="IM58" s="92"/>
      <c r="IN58" s="92"/>
      <c r="IO58" s="92"/>
      <c r="IP58" s="92"/>
      <c r="IQ58" s="92"/>
      <c r="IR58" s="92"/>
      <c r="IS58" s="92"/>
      <c r="IT58" s="92"/>
      <c r="IU58" s="92"/>
      <c r="IV58" s="92"/>
      <c r="IW58" s="92"/>
      <c r="IX58" s="92"/>
      <c r="IY58" s="92"/>
      <c r="IZ58" s="92"/>
      <c r="JA58" s="92"/>
      <c r="JB58" s="92"/>
      <c r="JC58" s="92"/>
      <c r="JD58" s="92"/>
      <c r="JE58" s="92"/>
      <c r="JF58" s="92"/>
      <c r="JG58" s="92"/>
      <c r="JH58" s="92"/>
      <c r="JI58" s="92"/>
      <c r="JJ58" s="92"/>
      <c r="JK58" s="92"/>
      <c r="JL58" s="92"/>
      <c r="JM58" s="92"/>
      <c r="JN58" s="92"/>
      <c r="JO58" s="92"/>
      <c r="JP58" s="92"/>
      <c r="JQ58" s="92"/>
      <c r="JR58" s="92"/>
      <c r="JS58" s="92"/>
      <c r="JT58" s="92"/>
      <c r="JU58" s="92"/>
      <c r="JV58" s="92"/>
      <c r="JW58" s="92"/>
      <c r="JX58" s="92"/>
      <c r="JY58" s="92"/>
      <c r="JZ58" s="92"/>
      <c r="KA58" s="92"/>
      <c r="KB58" s="92"/>
      <c r="KC58" s="92"/>
      <c r="KD58" s="92"/>
      <c r="KE58" s="92"/>
      <c r="KF58" s="92"/>
      <c r="KG58" s="92"/>
      <c r="KH58" s="92"/>
      <c r="KI58" s="92"/>
      <c r="KJ58" s="92"/>
      <c r="KK58" s="92"/>
      <c r="KL58" s="92"/>
      <c r="KM58" s="92"/>
      <c r="KN58" s="92"/>
      <c r="KO58" s="92"/>
      <c r="KP58" s="92"/>
      <c r="KQ58" s="92"/>
      <c r="KR58" s="92"/>
      <c r="KS58" s="92"/>
      <c r="KT58" s="92"/>
      <c r="KU58" s="92"/>
      <c r="KV58" s="92"/>
      <c r="KW58" s="92"/>
      <c r="KX58" s="92"/>
      <c r="KY58" s="92"/>
      <c r="KZ58" s="92"/>
      <c r="LA58" s="92"/>
      <c r="LB58" s="92"/>
      <c r="LC58" s="92"/>
      <c r="LD58" s="92"/>
      <c r="LE58" s="92"/>
      <c r="LF58" s="92"/>
      <c r="LG58" s="92"/>
      <c r="LH58" s="92"/>
      <c r="LI58" s="92"/>
      <c r="LJ58" s="92"/>
      <c r="LK58" s="92"/>
      <c r="LL58" s="92"/>
      <c r="LM58" s="92"/>
      <c r="LN58" s="92"/>
      <c r="LO58" s="92"/>
      <c r="LP58" s="92"/>
      <c r="LQ58" s="92"/>
      <c r="LR58" s="92"/>
      <c r="LS58" s="92"/>
      <c r="LT58" s="92"/>
      <c r="LU58" s="92"/>
      <c r="LV58" s="92"/>
      <c r="LW58" s="92"/>
      <c r="LX58" s="92"/>
      <c r="LY58" s="92"/>
      <c r="LZ58" s="92"/>
      <c r="MA58" s="92"/>
      <c r="MB58" s="92"/>
      <c r="MC58" s="92"/>
      <c r="MD58" s="92"/>
      <c r="ME58" s="92"/>
      <c r="MF58" s="92"/>
      <c r="MG58" s="92"/>
      <c r="MH58" s="92"/>
      <c r="MI58" s="92"/>
      <c r="MJ58" s="92"/>
      <c r="MK58" s="92"/>
      <c r="ML58" s="92"/>
      <c r="MM58" s="92"/>
      <c r="MN58" s="92"/>
      <c r="MO58" s="92"/>
      <c r="MP58" s="92"/>
      <c r="MQ58" s="92"/>
      <c r="MR58" s="92"/>
      <c r="MS58" s="92"/>
      <c r="MT58" s="92"/>
      <c r="MU58" s="92"/>
      <c r="MV58" s="92"/>
      <c r="MW58" s="92"/>
      <c r="MX58" s="92"/>
      <c r="MY58" s="92"/>
      <c r="MZ58" s="92"/>
      <c r="NA58" s="92"/>
      <c r="NB58" s="92"/>
      <c r="NC58" s="92"/>
      <c r="ND58" s="92"/>
      <c r="NE58" s="92"/>
      <c r="NF58" s="92"/>
      <c r="NG58" s="92"/>
      <c r="NH58" s="92"/>
      <c r="NI58" s="92"/>
      <c r="NJ58" s="92"/>
      <c r="NK58" s="92"/>
      <c r="NL58" s="92"/>
      <c r="NM58" s="92"/>
      <c r="NN58" s="92"/>
      <c r="NO58" s="92"/>
      <c r="NP58" s="92"/>
      <c r="NQ58" s="92"/>
      <c r="NR58" s="92"/>
      <c r="NS58" s="92"/>
      <c r="NT58" s="92"/>
      <c r="NU58" s="92"/>
      <c r="NV58" s="92"/>
      <c r="NW58" s="92"/>
      <c r="NX58" s="92"/>
      <c r="NY58" s="92"/>
      <c r="NZ58" s="92"/>
      <c r="OA58" s="92"/>
      <c r="OB58" s="92"/>
      <c r="OC58" s="92"/>
      <c r="OD58" s="92"/>
      <c r="OE58" s="92"/>
      <c r="OF58" s="92"/>
      <c r="OG58" s="92"/>
      <c r="OH58" s="92"/>
      <c r="OI58" s="92"/>
      <c r="OJ58" s="92"/>
      <c r="OK58" s="92"/>
      <c r="OL58" s="92"/>
      <c r="OM58" s="92"/>
      <c r="ON58" s="92"/>
      <c r="OO58" s="92"/>
      <c r="OP58" s="92"/>
      <c r="OQ58" s="92"/>
      <c r="OR58" s="92"/>
      <c r="OS58" s="92"/>
      <c r="OT58" s="92"/>
    </row>
    <row r="59" spans="1:410" ht="156" customHeight="1" x14ac:dyDescent="0.25">
      <c r="A59" s="108">
        <v>16</v>
      </c>
      <c r="B59" s="127" t="s">
        <v>792</v>
      </c>
      <c r="C59" s="84" t="s">
        <v>198</v>
      </c>
      <c r="D59" s="84" t="s">
        <v>759</v>
      </c>
      <c r="E59" s="102" t="s">
        <v>760</v>
      </c>
      <c r="F59" s="102" t="s">
        <v>955</v>
      </c>
      <c r="G59" s="102" t="s">
        <v>761</v>
      </c>
      <c r="H59" s="102" t="s">
        <v>762</v>
      </c>
      <c r="I59" s="102" t="s">
        <v>33</v>
      </c>
      <c r="J59" s="102" t="s">
        <v>37</v>
      </c>
      <c r="K59" s="102">
        <v>3</v>
      </c>
      <c r="L59" s="102" t="s">
        <v>47</v>
      </c>
      <c r="M59" s="102">
        <v>5</v>
      </c>
      <c r="N59" s="102" t="s">
        <v>51</v>
      </c>
      <c r="O59" s="84" t="s">
        <v>763</v>
      </c>
      <c r="P59" s="80" t="s">
        <v>52</v>
      </c>
      <c r="Q59" s="84" t="s">
        <v>764</v>
      </c>
      <c r="R59" s="80" t="s">
        <v>59</v>
      </c>
      <c r="S59" s="80">
        <f>VLOOKUP(R59,Hoja4!B$29:C$30,2,FALSE)</f>
        <v>15</v>
      </c>
      <c r="T59" s="80" t="s">
        <v>62</v>
      </c>
      <c r="U59" s="80">
        <f>VLOOKUP(T59,Hoja4!B$31:C$32,2,FALSE)</f>
        <v>15</v>
      </c>
      <c r="V59" s="84" t="s">
        <v>513</v>
      </c>
      <c r="W59" s="84" t="s">
        <v>65</v>
      </c>
      <c r="X59" s="80">
        <f>VLOOKUP(W59,[9]Hoja4!B$33:C$34,2,FALSE)</f>
        <v>15</v>
      </c>
      <c r="Y59" s="84" t="s">
        <v>765</v>
      </c>
      <c r="Z59" s="84" t="s">
        <v>70</v>
      </c>
      <c r="AA59" s="80">
        <v>15</v>
      </c>
      <c r="AB59" s="84" t="s">
        <v>766</v>
      </c>
      <c r="AC59" s="80" t="s">
        <v>72</v>
      </c>
      <c r="AD59" s="80">
        <f>VLOOKUP(AC59,Hoja4!B$38:C$39,2,FALSE)</f>
        <v>15</v>
      </c>
      <c r="AE59" s="84" t="s">
        <v>767</v>
      </c>
      <c r="AF59" s="84" t="s">
        <v>75</v>
      </c>
      <c r="AG59" s="80">
        <v>15</v>
      </c>
      <c r="AH59" s="84" t="s">
        <v>768</v>
      </c>
      <c r="AI59" s="84" t="s">
        <v>78</v>
      </c>
      <c r="AJ59" s="80">
        <v>10</v>
      </c>
      <c r="AK59" s="80">
        <v>100</v>
      </c>
      <c r="AL59" s="80" t="s">
        <v>83</v>
      </c>
      <c r="AM59" s="80">
        <v>3</v>
      </c>
      <c r="AN59" s="80" t="s">
        <v>83</v>
      </c>
      <c r="AO59" s="80">
        <v>3</v>
      </c>
      <c r="AP59" s="80" t="str">
        <f>INDEX(Hoja4!K$36:M$38,AM59,AO59)</f>
        <v>Fuerte</v>
      </c>
      <c r="AQ59" s="80">
        <f>VLOOKUP(AP59,Hoja4!I$28:J$30,2,FALSE)</f>
        <v>100</v>
      </c>
      <c r="AR59" s="102">
        <v>100</v>
      </c>
      <c r="AS59" s="102" t="s">
        <v>83</v>
      </c>
      <c r="AT59" s="102" t="s">
        <v>116</v>
      </c>
      <c r="AU59" s="102" t="s">
        <v>117</v>
      </c>
      <c r="AV59" s="102">
        <v>2</v>
      </c>
      <c r="AW59" s="102">
        <v>2</v>
      </c>
      <c r="AX59" s="102">
        <v>1</v>
      </c>
      <c r="AY59" s="102">
        <v>3</v>
      </c>
      <c r="AZ59" s="102" t="str">
        <f>INDEX(Hoja4!J$19:N$23,AX59,AY59)</f>
        <v>Moderado</v>
      </c>
      <c r="BA59" s="102" t="s">
        <v>121</v>
      </c>
      <c r="BB59" s="84" t="s">
        <v>769</v>
      </c>
      <c r="BC59" s="65" t="s">
        <v>989</v>
      </c>
      <c r="BD59" s="84" t="s">
        <v>770</v>
      </c>
      <c r="BE59" s="84" t="s">
        <v>771</v>
      </c>
      <c r="BF59" s="84" t="s">
        <v>772</v>
      </c>
    </row>
    <row r="60" spans="1:410" ht="114" customHeight="1" x14ac:dyDescent="0.25">
      <c r="A60" s="108"/>
      <c r="B60" s="127"/>
      <c r="C60" s="84" t="s">
        <v>198</v>
      </c>
      <c r="D60" s="84" t="s">
        <v>773</v>
      </c>
      <c r="E60" s="104"/>
      <c r="F60" s="104"/>
      <c r="G60" s="104"/>
      <c r="H60" s="104"/>
      <c r="I60" s="104"/>
      <c r="J60" s="104"/>
      <c r="K60" s="104"/>
      <c r="L60" s="104"/>
      <c r="M60" s="104"/>
      <c r="N60" s="104"/>
      <c r="O60" s="84" t="s">
        <v>774</v>
      </c>
      <c r="P60" s="80" t="s">
        <v>52</v>
      </c>
      <c r="Q60" s="84" t="s">
        <v>764</v>
      </c>
      <c r="R60" s="80" t="s">
        <v>59</v>
      </c>
      <c r="S60" s="80">
        <f>VLOOKUP(R60,Hoja4!B$29:C$30,2,FALSE)</f>
        <v>15</v>
      </c>
      <c r="T60" s="80" t="s">
        <v>62</v>
      </c>
      <c r="U60" s="80">
        <f>VLOOKUP(T60,Hoja4!B$31:C$32,2,FALSE)</f>
        <v>15</v>
      </c>
      <c r="V60" s="84" t="s">
        <v>513</v>
      </c>
      <c r="W60" s="84" t="s">
        <v>65</v>
      </c>
      <c r="X60" s="80">
        <f>VLOOKUP(W60,[9]Hoja4!B$33:C$34,2,FALSE)</f>
        <v>15</v>
      </c>
      <c r="Y60" s="84" t="s">
        <v>775</v>
      </c>
      <c r="Z60" s="84" t="s">
        <v>70</v>
      </c>
      <c r="AA60" s="80">
        <v>15</v>
      </c>
      <c r="AB60" s="84" t="s">
        <v>776</v>
      </c>
      <c r="AC60" s="80" t="s">
        <v>72</v>
      </c>
      <c r="AD60" s="80">
        <v>15</v>
      </c>
      <c r="AE60" s="84" t="s">
        <v>777</v>
      </c>
      <c r="AF60" s="84" t="s">
        <v>75</v>
      </c>
      <c r="AG60" s="80">
        <v>15</v>
      </c>
      <c r="AH60" s="84" t="s">
        <v>778</v>
      </c>
      <c r="AI60" s="84" t="s">
        <v>78</v>
      </c>
      <c r="AJ60" s="80">
        <v>10</v>
      </c>
      <c r="AK60" s="80">
        <v>100</v>
      </c>
      <c r="AL60" s="80" t="s">
        <v>83</v>
      </c>
      <c r="AM60" s="80">
        <v>3</v>
      </c>
      <c r="AN60" s="80" t="s">
        <v>83</v>
      </c>
      <c r="AO60" s="80">
        <v>3</v>
      </c>
      <c r="AP60" s="80" t="str">
        <f>INDEX(Hoja4!K$36:M$38,AM60,AO60)</f>
        <v>Fuerte</v>
      </c>
      <c r="AQ60" s="80">
        <f>VLOOKUP(AP60,Hoja4!I$28:J$30,2,FALSE)</f>
        <v>100</v>
      </c>
      <c r="AR60" s="104"/>
      <c r="AS60" s="104"/>
      <c r="AT60" s="104"/>
      <c r="AU60" s="104"/>
      <c r="AV60" s="104"/>
      <c r="AW60" s="104"/>
      <c r="AX60" s="104"/>
      <c r="AY60" s="104"/>
      <c r="AZ60" s="104"/>
      <c r="BA60" s="104"/>
      <c r="BB60" s="84" t="s">
        <v>779</v>
      </c>
      <c r="BC60" s="98" t="s">
        <v>989</v>
      </c>
      <c r="BD60" s="84" t="s">
        <v>770</v>
      </c>
      <c r="BE60" s="84" t="s">
        <v>771</v>
      </c>
      <c r="BF60" s="84"/>
    </row>
    <row r="61" spans="1:410" ht="110.25" customHeight="1" x14ac:dyDescent="0.25">
      <c r="A61" s="109"/>
      <c r="B61" s="127"/>
      <c r="C61" s="84" t="s">
        <v>198</v>
      </c>
      <c r="D61" s="84" t="s">
        <v>780</v>
      </c>
      <c r="E61" s="84" t="s">
        <v>963</v>
      </c>
      <c r="F61" s="84" t="s">
        <v>781</v>
      </c>
      <c r="G61" s="84" t="s">
        <v>782</v>
      </c>
      <c r="H61" s="84" t="s">
        <v>964</v>
      </c>
      <c r="I61" s="84" t="s">
        <v>33</v>
      </c>
      <c r="J61" s="80" t="s">
        <v>37</v>
      </c>
      <c r="K61" s="85">
        <v>3</v>
      </c>
      <c r="L61" s="80" t="s">
        <v>46</v>
      </c>
      <c r="M61" s="80">
        <v>4</v>
      </c>
      <c r="N61" s="80" t="s">
        <v>51</v>
      </c>
      <c r="O61" s="84" t="s">
        <v>783</v>
      </c>
      <c r="P61" s="80" t="s">
        <v>52</v>
      </c>
      <c r="Q61" s="84" t="s">
        <v>784</v>
      </c>
      <c r="R61" s="80" t="s">
        <v>59</v>
      </c>
      <c r="S61" s="80">
        <f>VLOOKUP(R61,Hoja4!B$29:C$30,2,FALSE)</f>
        <v>15</v>
      </c>
      <c r="T61" s="80" t="s">
        <v>62</v>
      </c>
      <c r="U61" s="80">
        <f>VLOOKUP(T61,Hoja4!B$31:C$32,2,FALSE)</f>
        <v>15</v>
      </c>
      <c r="V61" s="84" t="s">
        <v>269</v>
      </c>
      <c r="W61" s="84" t="s">
        <v>65</v>
      </c>
      <c r="X61" s="80">
        <v>15</v>
      </c>
      <c r="Y61" s="84" t="s">
        <v>785</v>
      </c>
      <c r="Z61" s="84" t="s">
        <v>70</v>
      </c>
      <c r="AA61" s="80">
        <v>15</v>
      </c>
      <c r="AB61" s="84" t="s">
        <v>786</v>
      </c>
      <c r="AC61" s="80" t="s">
        <v>72</v>
      </c>
      <c r="AD61" s="80">
        <v>15</v>
      </c>
      <c r="AE61" s="84" t="s">
        <v>787</v>
      </c>
      <c r="AF61" s="84" t="s">
        <v>75</v>
      </c>
      <c r="AG61" s="80">
        <v>15</v>
      </c>
      <c r="AH61" s="84" t="s">
        <v>788</v>
      </c>
      <c r="AI61" s="84" t="s">
        <v>78</v>
      </c>
      <c r="AJ61" s="80">
        <v>10</v>
      </c>
      <c r="AK61" s="80">
        <v>100</v>
      </c>
      <c r="AL61" s="80" t="s">
        <v>83</v>
      </c>
      <c r="AM61" s="80">
        <v>3</v>
      </c>
      <c r="AN61" s="80" t="s">
        <v>83</v>
      </c>
      <c r="AO61" s="80">
        <v>3</v>
      </c>
      <c r="AP61" s="80" t="str">
        <f>INDEX(Hoja4!K$36:M$38,AM61,AO61)</f>
        <v>Fuerte</v>
      </c>
      <c r="AQ61" s="80">
        <f>VLOOKUP(AP61,Hoja4!I$28:J$30,2,FALSE)</f>
        <v>100</v>
      </c>
      <c r="AR61" s="80">
        <v>100</v>
      </c>
      <c r="AS61" s="80" t="s">
        <v>83</v>
      </c>
      <c r="AT61" s="80" t="s">
        <v>116</v>
      </c>
      <c r="AU61" s="80" t="s">
        <v>117</v>
      </c>
      <c r="AV61" s="80">
        <v>2</v>
      </c>
      <c r="AW61" s="80">
        <v>0</v>
      </c>
      <c r="AX61" s="80">
        <v>1</v>
      </c>
      <c r="AY61" s="80">
        <v>4</v>
      </c>
      <c r="AZ61" s="80" t="str">
        <f>INDEX(Hoja4!J$19:N$23,AX61,AY61)</f>
        <v>Alto</v>
      </c>
      <c r="BA61" s="84" t="s">
        <v>122</v>
      </c>
      <c r="BB61" s="84" t="s">
        <v>789</v>
      </c>
      <c r="BC61" s="98" t="s">
        <v>989</v>
      </c>
      <c r="BD61" s="84" t="s">
        <v>770</v>
      </c>
      <c r="BE61" s="84" t="s">
        <v>790</v>
      </c>
      <c r="BF61" s="84" t="s">
        <v>791</v>
      </c>
    </row>
    <row r="62" spans="1:410" s="49" customFormat="1" ht="144.75" customHeight="1" x14ac:dyDescent="0.25">
      <c r="A62" s="136">
        <v>17</v>
      </c>
      <c r="B62" s="127" t="s">
        <v>956</v>
      </c>
      <c r="C62" s="84" t="s">
        <v>239</v>
      </c>
      <c r="D62" s="84" t="s">
        <v>240</v>
      </c>
      <c r="E62" s="102" t="s">
        <v>957</v>
      </c>
      <c r="F62" s="102" t="s">
        <v>257</v>
      </c>
      <c r="G62" s="102" t="s">
        <v>258</v>
      </c>
      <c r="H62" s="102" t="s">
        <v>958</v>
      </c>
      <c r="I62" s="102" t="s">
        <v>33</v>
      </c>
      <c r="J62" s="102" t="s">
        <v>37</v>
      </c>
      <c r="K62" s="102">
        <f>VLOOKUP(J62,[12]Hoja4!C$2:D$6,2,FALSE)</f>
        <v>3</v>
      </c>
      <c r="L62" s="102" t="s">
        <v>46</v>
      </c>
      <c r="M62" s="102">
        <f>VLOOKUP(L62,[12]Hoja4!F$2:G$6,2,FALSE)</f>
        <v>4</v>
      </c>
      <c r="N62" s="102" t="str">
        <f>INDEX([12]Hoja4!J$19:N$23,K62,M62)</f>
        <v>Extremo</v>
      </c>
      <c r="O62" s="84" t="s">
        <v>959</v>
      </c>
      <c r="P62" s="80" t="s">
        <v>52</v>
      </c>
      <c r="Q62" s="84" t="s">
        <v>241</v>
      </c>
      <c r="R62" s="80" t="s">
        <v>59</v>
      </c>
      <c r="S62" s="80">
        <f>VLOOKUP(R62,Hoja4!B$29:C$30,2,FALSE)</f>
        <v>15</v>
      </c>
      <c r="T62" s="80" t="s">
        <v>62</v>
      </c>
      <c r="U62" s="80">
        <f>VLOOKUP(T62,Hoja4!B$31:C$32,2,FALSE)</f>
        <v>15</v>
      </c>
      <c r="V62" s="84" t="s">
        <v>209</v>
      </c>
      <c r="W62" s="84" t="s">
        <v>65</v>
      </c>
      <c r="X62" s="80">
        <f>VLOOKUP(W62,[12]Hoja4!B$33:C$34,2,FALSE)</f>
        <v>15</v>
      </c>
      <c r="Y62" s="84" t="s">
        <v>960</v>
      </c>
      <c r="Z62" s="84" t="s">
        <v>70</v>
      </c>
      <c r="AA62" s="80">
        <f>VLOOKUP(Z62,[12]Hoja4!B$35:C$37,2,FALSE)</f>
        <v>15</v>
      </c>
      <c r="AB62" s="84" t="s">
        <v>242</v>
      </c>
      <c r="AC62" s="80" t="s">
        <v>72</v>
      </c>
      <c r="AD62" s="80">
        <f>VLOOKUP(AC62,[12]Hoja4!B$38:C$39,2,FALSE)</f>
        <v>15</v>
      </c>
      <c r="AE62" s="84" t="s">
        <v>243</v>
      </c>
      <c r="AF62" s="84" t="s">
        <v>75</v>
      </c>
      <c r="AG62" s="80">
        <f>VLOOKUP(AF62,[12]Hoja4!B$40:C$41,2,FALSE)</f>
        <v>15</v>
      </c>
      <c r="AH62" s="84" t="s">
        <v>244</v>
      </c>
      <c r="AI62" s="84" t="s">
        <v>78</v>
      </c>
      <c r="AJ62" s="80">
        <f>VLOOKUP(AI62,[12]Hoja4!B$42:C$44,2,FALSE)</f>
        <v>10</v>
      </c>
      <c r="AK62" s="80">
        <f>+AJ62+AG62+AD62+AA62+X62+U62+S62</f>
        <v>100</v>
      </c>
      <c r="AL62" s="80" t="str">
        <f>IF(AK62&lt;86,"Débil",IF(AK62&lt;96,"Moderado",IF(AK62&gt;95,"Fuerte")))</f>
        <v>Fuerte</v>
      </c>
      <c r="AM62" s="80">
        <f>VLOOKUP(AL62,[12]Hoja4!H$36:I$38,2,FALSE)</f>
        <v>3</v>
      </c>
      <c r="AN62" s="80" t="s">
        <v>83</v>
      </c>
      <c r="AO62" s="80">
        <f>VLOOKUP(AN62,[12]Hoja4!H$36:I$38,2,FALSE)</f>
        <v>3</v>
      </c>
      <c r="AP62" s="80" t="str">
        <f>INDEX(Hoja4!K$36:M$38,AM62,AO62)</f>
        <v>Fuerte</v>
      </c>
      <c r="AQ62" s="80">
        <f>VLOOKUP(AP62,Hoja4!I$28:J$30,2,FALSE)</f>
        <v>100</v>
      </c>
      <c r="AR62" s="102">
        <f>AVERAGE(AQ62:AQ63)</f>
        <v>75</v>
      </c>
      <c r="AS62" s="102" t="str">
        <f>IF(AR62&lt;50,"Débil",IF(AR62&lt;99,"Moderado",IF(AR62=100,"Fuerte")))</f>
        <v>Moderado</v>
      </c>
      <c r="AT62" s="102" t="s">
        <v>116</v>
      </c>
      <c r="AU62" s="102" t="s">
        <v>116</v>
      </c>
      <c r="AV62" s="102">
        <v>1</v>
      </c>
      <c r="AW62" s="102">
        <v>1</v>
      </c>
      <c r="AX62" s="102">
        <f>IF(1&lt;=(K62-AV62),(+K62-AV62),1)</f>
        <v>2</v>
      </c>
      <c r="AY62" s="102">
        <f>IF(1&lt;=(M62-AW62),(+M62-AW62),1)</f>
        <v>3</v>
      </c>
      <c r="AZ62" s="102" t="str">
        <f>INDEX(Hoja4!J$19:N$23,AX62,AY62)</f>
        <v>Moderado</v>
      </c>
      <c r="BA62" s="102" t="str">
        <f>VLOOKUP(AZ62,[12]Hoja4!E$50:F$57,2,FALSE)</f>
        <v xml:space="preserve">Reducir el riesgo </v>
      </c>
      <c r="BB62" s="84" t="s">
        <v>961</v>
      </c>
      <c r="BC62" s="84" t="s">
        <v>244</v>
      </c>
      <c r="BD62" s="84" t="s">
        <v>245</v>
      </c>
      <c r="BE62" s="84" t="s">
        <v>246</v>
      </c>
      <c r="BF62" s="84" t="s">
        <v>247</v>
      </c>
    </row>
    <row r="63" spans="1:410" ht="108.75" customHeight="1" thickBot="1" x14ac:dyDescent="0.3">
      <c r="A63" s="136"/>
      <c r="B63" s="127"/>
      <c r="C63" s="84" t="s">
        <v>248</v>
      </c>
      <c r="D63" s="84" t="s">
        <v>249</v>
      </c>
      <c r="E63" s="104"/>
      <c r="F63" s="104"/>
      <c r="G63" s="104"/>
      <c r="H63" s="104"/>
      <c r="I63" s="104"/>
      <c r="J63" s="104"/>
      <c r="K63" s="104"/>
      <c r="L63" s="104"/>
      <c r="M63" s="104"/>
      <c r="N63" s="104"/>
      <c r="O63" s="84" t="s">
        <v>250</v>
      </c>
      <c r="P63" s="80" t="s">
        <v>53</v>
      </c>
      <c r="Q63" s="84" t="s">
        <v>241</v>
      </c>
      <c r="R63" s="80" t="s">
        <v>59</v>
      </c>
      <c r="S63" s="80">
        <f>VLOOKUP(R63,Hoja4!B$29:C$30,2,FALSE)</f>
        <v>15</v>
      </c>
      <c r="T63" s="80" t="s">
        <v>62</v>
      </c>
      <c r="U63" s="80">
        <f>VLOOKUP(T63,Hoja4!B$31:C$32,2,FALSE)</f>
        <v>15</v>
      </c>
      <c r="V63" s="84" t="s">
        <v>209</v>
      </c>
      <c r="W63" s="84" t="s">
        <v>65</v>
      </c>
      <c r="X63" s="80">
        <f>VLOOKUP(W63,[12]Hoja4!B$33:C$34,2,FALSE)</f>
        <v>15</v>
      </c>
      <c r="Y63" s="84" t="s">
        <v>251</v>
      </c>
      <c r="Z63" s="84" t="s">
        <v>68</v>
      </c>
      <c r="AA63" s="80">
        <f>VLOOKUP(Z63,[12]Hoja4!B$35:C$37,2,FALSE)</f>
        <v>10</v>
      </c>
      <c r="AB63" s="84" t="s">
        <v>252</v>
      </c>
      <c r="AC63" s="80" t="s">
        <v>72</v>
      </c>
      <c r="AD63" s="80">
        <f>VLOOKUP(AC63,[12]Hoja4!B$38:C$39,2,FALSE)</f>
        <v>15</v>
      </c>
      <c r="AE63" s="84" t="s">
        <v>253</v>
      </c>
      <c r="AF63" s="84" t="s">
        <v>75</v>
      </c>
      <c r="AG63" s="80">
        <f>VLOOKUP(AF63,[12]Hoja4!B$40:C$41,2,FALSE)</f>
        <v>15</v>
      </c>
      <c r="AH63" s="84" t="s">
        <v>254</v>
      </c>
      <c r="AI63" s="84" t="s">
        <v>78</v>
      </c>
      <c r="AJ63" s="80">
        <f>VLOOKUP(AI63,[12]Hoja4!B$42:C$44,2,FALSE)</f>
        <v>10</v>
      </c>
      <c r="AK63" s="80">
        <f t="shared" ref="AK63" si="40">+AJ63+AG63+AD63+AA63+X63+U63+S63</f>
        <v>95</v>
      </c>
      <c r="AL63" s="80" t="str">
        <f t="shared" ref="AL63" si="41">IF(AK63&lt;86,"Débil",IF(AK63&lt;96,"Moderado",IF(AK63&gt;95,"Fuerte")))</f>
        <v>Moderado</v>
      </c>
      <c r="AM63" s="80">
        <f>VLOOKUP(AL63,[12]Hoja4!H$36:I$38,2,FALSE)</f>
        <v>2</v>
      </c>
      <c r="AN63" s="80" t="s">
        <v>83</v>
      </c>
      <c r="AO63" s="80">
        <f>VLOOKUP(AN63,[12]Hoja4!H$36:I$38,2,FALSE)</f>
        <v>3</v>
      </c>
      <c r="AP63" s="80" t="str">
        <f>INDEX(Hoja4!K$36:M$38,AM63,AO63)</f>
        <v>Moderado</v>
      </c>
      <c r="AQ63" s="80">
        <f>VLOOKUP(AP63,Hoja4!I$28:J$30,2,FALSE)</f>
        <v>50</v>
      </c>
      <c r="AR63" s="104"/>
      <c r="AS63" s="104"/>
      <c r="AT63" s="104"/>
      <c r="AU63" s="104"/>
      <c r="AV63" s="104"/>
      <c r="AW63" s="104"/>
      <c r="AX63" s="104"/>
      <c r="AY63" s="104"/>
      <c r="AZ63" s="104"/>
      <c r="BA63" s="104"/>
      <c r="BB63" s="84" t="s">
        <v>255</v>
      </c>
      <c r="BC63" s="84" t="s">
        <v>254</v>
      </c>
      <c r="BD63" s="84" t="s">
        <v>245</v>
      </c>
      <c r="BE63" s="84" t="s">
        <v>209</v>
      </c>
      <c r="BF63" s="84" t="s">
        <v>256</v>
      </c>
    </row>
    <row r="64" spans="1:410" s="63" customFormat="1" ht="282" customHeight="1" x14ac:dyDescent="0.25">
      <c r="A64" s="147">
        <v>18</v>
      </c>
      <c r="B64" s="147" t="s">
        <v>646</v>
      </c>
      <c r="C64" s="84" t="s">
        <v>322</v>
      </c>
      <c r="D64" s="84" t="s">
        <v>323</v>
      </c>
      <c r="E64" s="102" t="s">
        <v>324</v>
      </c>
      <c r="F64" s="102" t="s">
        <v>325</v>
      </c>
      <c r="G64" s="102" t="s">
        <v>326</v>
      </c>
      <c r="H64" s="102" t="s">
        <v>327</v>
      </c>
      <c r="I64" s="102" t="s">
        <v>33</v>
      </c>
      <c r="J64" s="102" t="s">
        <v>37</v>
      </c>
      <c r="K64" s="102">
        <f>VLOOKUP(J64,[13]Hoja4!C$2:D$6,2,FALSE)</f>
        <v>3</v>
      </c>
      <c r="L64" s="102" t="s">
        <v>46</v>
      </c>
      <c r="M64" s="102">
        <f>VLOOKUP(L64,[13]Hoja4!F$2:G$6,2,FALSE)</f>
        <v>4</v>
      </c>
      <c r="N64" s="102" t="str">
        <f>INDEX([13]Hoja4!J$19:N$23,K64,M64)</f>
        <v>Extremo</v>
      </c>
      <c r="O64" s="84" t="s">
        <v>328</v>
      </c>
      <c r="P64" s="80" t="s">
        <v>52</v>
      </c>
      <c r="Q64" s="84" t="s">
        <v>348</v>
      </c>
      <c r="R64" s="80" t="s">
        <v>59</v>
      </c>
      <c r="S64" s="80">
        <f>VLOOKUP(R64,Hoja4!B$29:C$30,2,FALSE)</f>
        <v>15</v>
      </c>
      <c r="T64" s="80" t="s">
        <v>62</v>
      </c>
      <c r="U64" s="80">
        <f>VLOOKUP(T64,Hoja4!B$31:C$32,2,FALSE)</f>
        <v>15</v>
      </c>
      <c r="V64" s="84" t="s">
        <v>329</v>
      </c>
      <c r="W64" s="84" t="s">
        <v>65</v>
      </c>
      <c r="X64" s="80">
        <f>VLOOKUP(W64,[13]Hoja4!B$33:C$34,2,FALSE)</f>
        <v>15</v>
      </c>
      <c r="Y64" s="84" t="s">
        <v>330</v>
      </c>
      <c r="Z64" s="84" t="s">
        <v>70</v>
      </c>
      <c r="AA64" s="80">
        <f>VLOOKUP(Z64,[13]Hoja4!B$35:C$37,2,FALSE)</f>
        <v>15</v>
      </c>
      <c r="AB64" s="84" t="s">
        <v>331</v>
      </c>
      <c r="AC64" s="80" t="s">
        <v>72</v>
      </c>
      <c r="AD64" s="80">
        <f>VLOOKUP(AC64,[13]Hoja4!B$38:C$39,2,FALSE)</f>
        <v>15</v>
      </c>
      <c r="AE64" s="84" t="s">
        <v>332</v>
      </c>
      <c r="AF64" s="84" t="s">
        <v>76</v>
      </c>
      <c r="AG64" s="80">
        <f>VLOOKUP(AF64,[13]Hoja4!B$40:C$41,2,FALSE)</f>
        <v>0</v>
      </c>
      <c r="AH64" s="84" t="s">
        <v>333</v>
      </c>
      <c r="AI64" s="84" t="s">
        <v>78</v>
      </c>
      <c r="AJ64" s="80">
        <f>VLOOKUP(AI64,[13]Hoja4!B$42:C$44,2,FALSE)</f>
        <v>10</v>
      </c>
      <c r="AK64" s="80">
        <f>+AJ64+AG64+AD64+AA64+X64+U64+S64</f>
        <v>85</v>
      </c>
      <c r="AL64" s="80" t="str">
        <f>IF(AK64&lt;86,"Débil",IF(AK64&lt;96,"Moderado",IF(AK64&gt;95,"Fuerte")))</f>
        <v>Débil</v>
      </c>
      <c r="AM64" s="80">
        <f>VLOOKUP(AL64,[13]Hoja4!H$36:I$38,2,FALSE)</f>
        <v>1</v>
      </c>
      <c r="AN64" s="80" t="s">
        <v>83</v>
      </c>
      <c r="AO64" s="80">
        <f>VLOOKUP(AN64,[13]Hoja4!H$36:I$38,2,FALSE)</f>
        <v>3</v>
      </c>
      <c r="AP64" s="80" t="str">
        <f>INDEX(Hoja4!K$36:M$38,AM64,AO64)</f>
        <v>Débil</v>
      </c>
      <c r="AQ64" s="80">
        <f>VLOOKUP(AP64,Hoja4!I$28:J$30,2,FALSE)</f>
        <v>0</v>
      </c>
      <c r="AR64" s="102">
        <f>AVERAGE(AQ64:AQ65)</f>
        <v>50</v>
      </c>
      <c r="AS64" s="102" t="str">
        <f>IF(AR64&lt;50,"Débil",IF(AR64&lt;99,"Moderado",IF(AR64=100,"Fuerte")))</f>
        <v>Moderado</v>
      </c>
      <c r="AT64" s="102" t="s">
        <v>116</v>
      </c>
      <c r="AU64" s="102" t="s">
        <v>117</v>
      </c>
      <c r="AV64" s="102">
        <v>1</v>
      </c>
      <c r="AW64" s="102">
        <v>0</v>
      </c>
      <c r="AX64" s="102">
        <f>IF(1&lt;=(K64-AV64),(+K64-AV64),1)</f>
        <v>2</v>
      </c>
      <c r="AY64" s="102">
        <f>IF(1&lt;=(M64-AW64),(+M64-AW64),1)</f>
        <v>4</v>
      </c>
      <c r="AZ64" s="102" t="str">
        <f>INDEX(Hoja4!J$19:N$23,AX64,AY64)</f>
        <v>Alto</v>
      </c>
      <c r="BA64" s="102" t="str">
        <f>VLOOKUP(AZ64,[13]Hoja4!E$50:F$57,2,FALSE)</f>
        <v xml:space="preserve">Reducir el riesgo – evitar el riesgo – compartir o transferir el riesgo </v>
      </c>
      <c r="BB64" s="84" t="s">
        <v>334</v>
      </c>
      <c r="BC64" s="84" t="s">
        <v>335</v>
      </c>
      <c r="BD64" s="84" t="s">
        <v>336</v>
      </c>
      <c r="BE64" s="84" t="s">
        <v>992</v>
      </c>
      <c r="BF64" s="84" t="s">
        <v>337</v>
      </c>
    </row>
    <row r="65" spans="1:58" s="50" customFormat="1" ht="184.5" customHeight="1" thickBot="1" x14ac:dyDescent="0.3">
      <c r="A65" s="148"/>
      <c r="B65" s="149"/>
      <c r="C65" s="84" t="s">
        <v>338</v>
      </c>
      <c r="D65" s="84" t="s">
        <v>339</v>
      </c>
      <c r="E65" s="104"/>
      <c r="F65" s="104"/>
      <c r="G65" s="104"/>
      <c r="H65" s="104"/>
      <c r="I65" s="104"/>
      <c r="J65" s="104"/>
      <c r="K65" s="104"/>
      <c r="L65" s="104"/>
      <c r="M65" s="104"/>
      <c r="N65" s="104"/>
      <c r="O65" s="84" t="s">
        <v>340</v>
      </c>
      <c r="P65" s="80" t="s">
        <v>52</v>
      </c>
      <c r="Q65" s="84" t="s">
        <v>341</v>
      </c>
      <c r="R65" s="80" t="s">
        <v>59</v>
      </c>
      <c r="S65" s="80">
        <f>VLOOKUP(R65,Hoja4!B$29:C$30,2,FALSE)</f>
        <v>15</v>
      </c>
      <c r="T65" s="80" t="s">
        <v>62</v>
      </c>
      <c r="U65" s="80">
        <f>VLOOKUP(T65,Hoja4!B$31:C$32,2,FALSE)</f>
        <v>15</v>
      </c>
      <c r="V65" s="84" t="s">
        <v>293</v>
      </c>
      <c r="W65" s="84" t="s">
        <v>65</v>
      </c>
      <c r="X65" s="80">
        <f>VLOOKUP(W65,[13]Hoja4!B$33:C$34,2,FALSE)</f>
        <v>15</v>
      </c>
      <c r="Y65" s="84" t="s">
        <v>342</v>
      </c>
      <c r="Z65" s="84" t="s">
        <v>70</v>
      </c>
      <c r="AA65" s="80">
        <f>VLOOKUP(Z65,[13]Hoja4!B$35:C$37,2,FALSE)</f>
        <v>15</v>
      </c>
      <c r="AB65" s="84" t="s">
        <v>343</v>
      </c>
      <c r="AC65" s="80" t="s">
        <v>72</v>
      </c>
      <c r="AD65" s="80">
        <f>VLOOKUP(AC65,[13]Hoja4!B$38:C$39,2,FALSE)</f>
        <v>15</v>
      </c>
      <c r="AE65" s="84" t="s">
        <v>344</v>
      </c>
      <c r="AF65" s="84" t="s">
        <v>75</v>
      </c>
      <c r="AG65" s="80">
        <f>VLOOKUP(AF65,[13]Hoja4!B$40:C$41,2,FALSE)</f>
        <v>15</v>
      </c>
      <c r="AH65" s="84" t="s">
        <v>345</v>
      </c>
      <c r="AI65" s="84" t="s">
        <v>78</v>
      </c>
      <c r="AJ65" s="80">
        <f>VLOOKUP(AI65,[13]Hoja4!B$42:C$44,2,FALSE)</f>
        <v>10</v>
      </c>
      <c r="AK65" s="80">
        <f t="shared" ref="AK65" si="42">+AJ65+AG65+AD65+AA65+X65+U65+S65</f>
        <v>100</v>
      </c>
      <c r="AL65" s="80" t="str">
        <f t="shared" ref="AL65" si="43">IF(AK65&lt;86,"Débil",IF(AK65&lt;96,"Moderado",IF(AK65&gt;95,"Fuerte")))</f>
        <v>Fuerte</v>
      </c>
      <c r="AM65" s="80">
        <f>VLOOKUP(AL65,[13]Hoja4!H$36:I$38,2,FALSE)</f>
        <v>3</v>
      </c>
      <c r="AN65" s="80" t="s">
        <v>83</v>
      </c>
      <c r="AO65" s="80">
        <f>VLOOKUP(AN65,[13]Hoja4!H$36:I$38,2,FALSE)</f>
        <v>3</v>
      </c>
      <c r="AP65" s="80" t="str">
        <f>INDEX(Hoja4!K$36:M$38,AM65,AO65)</f>
        <v>Fuerte</v>
      </c>
      <c r="AQ65" s="80">
        <f>VLOOKUP(AP65,Hoja4!I$28:J$30,2,FALSE)</f>
        <v>100</v>
      </c>
      <c r="AR65" s="104"/>
      <c r="AS65" s="104"/>
      <c r="AT65" s="104"/>
      <c r="AU65" s="104"/>
      <c r="AV65" s="104"/>
      <c r="AW65" s="104"/>
      <c r="AX65" s="104"/>
      <c r="AY65" s="104"/>
      <c r="AZ65" s="104"/>
      <c r="BA65" s="104"/>
      <c r="BB65" s="84" t="s">
        <v>346</v>
      </c>
      <c r="BC65" s="84" t="s">
        <v>347</v>
      </c>
      <c r="BD65" s="84" t="s">
        <v>347</v>
      </c>
      <c r="BE65" s="84" t="s">
        <v>347</v>
      </c>
      <c r="BF65" s="84" t="s">
        <v>347</v>
      </c>
    </row>
    <row r="66" spans="1:58" ht="90" customHeight="1" x14ac:dyDescent="0.25">
      <c r="A66" s="110">
        <v>19</v>
      </c>
      <c r="B66" s="127" t="s">
        <v>829</v>
      </c>
      <c r="C66" s="84" t="s">
        <v>594</v>
      </c>
      <c r="D66" s="84" t="s">
        <v>595</v>
      </c>
      <c r="E66" s="102" t="s">
        <v>596</v>
      </c>
      <c r="F66" s="102" t="s">
        <v>597</v>
      </c>
      <c r="G66" s="102" t="s">
        <v>598</v>
      </c>
      <c r="H66" s="102" t="s">
        <v>599</v>
      </c>
      <c r="I66" s="102" t="s">
        <v>33</v>
      </c>
      <c r="J66" s="102" t="s">
        <v>37</v>
      </c>
      <c r="K66" s="102">
        <v>3</v>
      </c>
      <c r="L66" s="102" t="s">
        <v>46</v>
      </c>
      <c r="M66" s="102">
        <v>4</v>
      </c>
      <c r="N66" s="102" t="str">
        <f>INDEX([14]Hoja4!K$19:O$23,K66,M66)</f>
        <v>Extremo</v>
      </c>
      <c r="O66" s="84" t="s">
        <v>600</v>
      </c>
      <c r="P66" s="80" t="s">
        <v>52</v>
      </c>
      <c r="Q66" s="84" t="s">
        <v>601</v>
      </c>
      <c r="R66" s="80" t="s">
        <v>59</v>
      </c>
      <c r="S66" s="80">
        <f>VLOOKUP(R66,Hoja4!B$29:C$30,2,FALSE)</f>
        <v>15</v>
      </c>
      <c r="T66" s="80" t="s">
        <v>62</v>
      </c>
      <c r="U66" s="80">
        <f>VLOOKUP(T66,Hoja4!B$31:C$32,2,FALSE)</f>
        <v>15</v>
      </c>
      <c r="V66" s="84" t="s">
        <v>513</v>
      </c>
      <c r="W66" s="84" t="s">
        <v>65</v>
      </c>
      <c r="X66" s="80">
        <f>VLOOKUP(W66,[13]Hoja4!B$33:C$34,2,FALSE)</f>
        <v>15</v>
      </c>
      <c r="Y66" s="84" t="s">
        <v>602</v>
      </c>
      <c r="Z66" s="84" t="s">
        <v>70</v>
      </c>
      <c r="AA66" s="80">
        <f>VLOOKUP(Z66,[13]Hoja4!B$35:C$37,2,FALSE)</f>
        <v>15</v>
      </c>
      <c r="AB66" s="84" t="s">
        <v>603</v>
      </c>
      <c r="AC66" s="80" t="s">
        <v>72</v>
      </c>
      <c r="AD66" s="80">
        <f>VLOOKUP(AC66,[13]Hoja4!B$38:C$39,2,FALSE)</f>
        <v>15</v>
      </c>
      <c r="AE66" s="84" t="s">
        <v>604</v>
      </c>
      <c r="AF66" s="84" t="s">
        <v>75</v>
      </c>
      <c r="AG66" s="80">
        <f>VLOOKUP(AF66,[1]Hoja4!B$40:C$41,2,FALSE)</f>
        <v>15</v>
      </c>
      <c r="AH66" s="84" t="s">
        <v>605</v>
      </c>
      <c r="AI66" s="84" t="s">
        <v>78</v>
      </c>
      <c r="AJ66" s="80">
        <f>VLOOKUP(AI66,[13]Hoja4!B$42:C$44,2,FALSE)</f>
        <v>10</v>
      </c>
      <c r="AK66" s="80">
        <f>+AJ66+AG66+AD66+AA66+X66+U66+S66</f>
        <v>100</v>
      </c>
      <c r="AL66" s="80" t="str">
        <f>IF(AK66&lt;86,"Débil",IF(AK66&lt;96,"Moderado",IF(AK66&gt;95,"Fuerte")))</f>
        <v>Fuerte</v>
      </c>
      <c r="AM66" s="80">
        <f>VLOOKUP(AL66,Hoja4!H$36:I$38,2,FALSE)</f>
        <v>3</v>
      </c>
      <c r="AN66" s="80" t="s">
        <v>83</v>
      </c>
      <c r="AO66" s="80">
        <f>VLOOKUP(AN66,Hoja4!H$36:I$38,2,FALSE)</f>
        <v>3</v>
      </c>
      <c r="AP66" s="80" t="str">
        <f>INDEX(Hoja4!K$36:M$38,AM66,AO66)</f>
        <v>Fuerte</v>
      </c>
      <c r="AQ66" s="80">
        <f>VLOOKUP(AP66,Hoja4!I$28:J$30,2,FALSE)</f>
        <v>100</v>
      </c>
      <c r="AR66" s="105">
        <f>AVERAGE(AQ66:AQ68)</f>
        <v>83.333333333333329</v>
      </c>
      <c r="AS66" s="102" t="str">
        <f>IF(AR66&lt;50,"Débil",IF(AR66&lt;99,"Moderado",IF(AR66=100,"Fuerte")))</f>
        <v>Moderado</v>
      </c>
      <c r="AT66" s="102" t="s">
        <v>116</v>
      </c>
      <c r="AU66" s="102" t="s">
        <v>117</v>
      </c>
      <c r="AV66" s="102">
        <v>1</v>
      </c>
      <c r="AW66" s="102">
        <v>0</v>
      </c>
      <c r="AX66" s="102">
        <f>IF(1&lt;=(K66-AV66),(+K66-AV66),1)</f>
        <v>2</v>
      </c>
      <c r="AY66" s="102">
        <f>IF(1&lt;=(M66-AW66),(+M66-AW66),1)</f>
        <v>4</v>
      </c>
      <c r="AZ66" s="102" t="str">
        <f>INDEX(Hoja4!J$19:N$23,AX66,AY66)</f>
        <v>Alto</v>
      </c>
      <c r="BA66" s="102" t="str">
        <f>VLOOKUP(AZ66,Hoja4!E$50:F$57,2,FALSE)</f>
        <v xml:space="preserve">Reducir el riesgo – evitar el riesgo – compartir o transferir el riesgo </v>
      </c>
      <c r="BB66" s="84" t="s">
        <v>606</v>
      </c>
      <c r="BC66" s="84" t="s">
        <v>990</v>
      </c>
      <c r="BD66" s="84" t="s">
        <v>607</v>
      </c>
      <c r="BE66" s="84" t="s">
        <v>541</v>
      </c>
      <c r="BF66" s="84" t="s">
        <v>608</v>
      </c>
    </row>
    <row r="67" spans="1:58" ht="75" x14ac:dyDescent="0.25">
      <c r="A67" s="108"/>
      <c r="B67" s="127"/>
      <c r="C67" s="84" t="s">
        <v>609</v>
      </c>
      <c r="D67" s="84" t="s">
        <v>610</v>
      </c>
      <c r="E67" s="103"/>
      <c r="F67" s="103"/>
      <c r="G67" s="103"/>
      <c r="H67" s="103"/>
      <c r="I67" s="103"/>
      <c r="J67" s="103"/>
      <c r="K67" s="103"/>
      <c r="L67" s="103"/>
      <c r="M67" s="103"/>
      <c r="N67" s="103"/>
      <c r="O67" s="84" t="s">
        <v>611</v>
      </c>
      <c r="P67" s="80" t="s">
        <v>53</v>
      </c>
      <c r="Q67" s="84" t="s">
        <v>601</v>
      </c>
      <c r="R67" s="80" t="s">
        <v>59</v>
      </c>
      <c r="S67" s="80">
        <f>VLOOKUP(R67,Hoja4!B$29:C$30,2,FALSE)</f>
        <v>15</v>
      </c>
      <c r="T67" s="80" t="s">
        <v>62</v>
      </c>
      <c r="U67" s="80">
        <f>VLOOKUP(T67,Hoja4!B$31:C$32,2,FALSE)</f>
        <v>15</v>
      </c>
      <c r="V67" s="84" t="s">
        <v>612</v>
      </c>
      <c r="W67" s="84" t="s">
        <v>65</v>
      </c>
      <c r="X67" s="80">
        <f>VLOOKUP(W67,[13]Hoja4!B$33:C$34,2,FALSE)</f>
        <v>15</v>
      </c>
      <c r="Y67" s="84" t="s">
        <v>613</v>
      </c>
      <c r="Z67" s="84" t="s">
        <v>68</v>
      </c>
      <c r="AA67" s="80">
        <f>VLOOKUP(Z67,[13]Hoja4!B$35:C$37,2,FALSE)</f>
        <v>10</v>
      </c>
      <c r="AB67" s="84" t="s">
        <v>614</v>
      </c>
      <c r="AC67" s="80" t="s">
        <v>72</v>
      </c>
      <c r="AD67" s="80">
        <f>VLOOKUP(AC67,[13]Hoja4!B$38:C$39,2,FALSE)</f>
        <v>15</v>
      </c>
      <c r="AE67" s="84" t="s">
        <v>615</v>
      </c>
      <c r="AF67" s="84" t="s">
        <v>75</v>
      </c>
      <c r="AG67" s="80">
        <f>VLOOKUP(AF67,[1]Hoja4!B$40:C$41,2,FALSE)</f>
        <v>15</v>
      </c>
      <c r="AH67" s="84" t="s">
        <v>616</v>
      </c>
      <c r="AI67" s="84" t="s">
        <v>78</v>
      </c>
      <c r="AJ67" s="80">
        <f>VLOOKUP(AI67,[13]Hoja4!B$42:C$44,2,FALSE)</f>
        <v>10</v>
      </c>
      <c r="AK67" s="80">
        <f t="shared" ref="AK67:AK70" si="44">+AJ67+AG67+AD67+AA67+X67+U67+S67</f>
        <v>95</v>
      </c>
      <c r="AL67" s="80" t="str">
        <f t="shared" ref="AL67:AL70" si="45">IF(AK67&lt;86,"Débil",IF(AK67&lt;96,"Moderado",IF(AK67&gt;95,"Fuerte")))</f>
        <v>Moderado</v>
      </c>
      <c r="AM67" s="80">
        <f>VLOOKUP(AL67,Hoja4!H$36:I$38,2,FALSE)</f>
        <v>2</v>
      </c>
      <c r="AN67" s="80" t="s">
        <v>83</v>
      </c>
      <c r="AO67" s="80">
        <f>VLOOKUP(AN67,Hoja4!H$36:I$38,2,FALSE)</f>
        <v>3</v>
      </c>
      <c r="AP67" s="80" t="str">
        <f>INDEX(Hoja4!K$36:M$38,AM67,AO67)</f>
        <v>Moderado</v>
      </c>
      <c r="AQ67" s="80">
        <f>VLOOKUP(AP67,Hoja4!I$28:J$30,2,FALSE)</f>
        <v>50</v>
      </c>
      <c r="AR67" s="106"/>
      <c r="AS67" s="103"/>
      <c r="AT67" s="103"/>
      <c r="AU67" s="103"/>
      <c r="AV67" s="103"/>
      <c r="AW67" s="103"/>
      <c r="AX67" s="103"/>
      <c r="AY67" s="103"/>
      <c r="AZ67" s="103"/>
      <c r="BA67" s="103"/>
      <c r="BB67" s="84" t="s">
        <v>606</v>
      </c>
      <c r="BC67" s="84"/>
      <c r="BD67" s="84" t="s">
        <v>607</v>
      </c>
      <c r="BE67" s="84" t="s">
        <v>541</v>
      </c>
      <c r="BF67" s="84" t="s">
        <v>617</v>
      </c>
    </row>
    <row r="68" spans="1:58" ht="90" x14ac:dyDescent="0.25">
      <c r="A68" s="108"/>
      <c r="B68" s="127"/>
      <c r="C68" s="84" t="s">
        <v>618</v>
      </c>
      <c r="D68" s="84" t="s">
        <v>619</v>
      </c>
      <c r="E68" s="104"/>
      <c r="F68" s="104"/>
      <c r="G68" s="104"/>
      <c r="H68" s="104"/>
      <c r="I68" s="104"/>
      <c r="J68" s="104"/>
      <c r="K68" s="104"/>
      <c r="L68" s="104"/>
      <c r="M68" s="104"/>
      <c r="N68" s="104"/>
      <c r="O68" s="84" t="s">
        <v>620</v>
      </c>
      <c r="P68" s="80" t="s">
        <v>52</v>
      </c>
      <c r="Q68" s="84" t="s">
        <v>621</v>
      </c>
      <c r="R68" s="80" t="s">
        <v>59</v>
      </c>
      <c r="S68" s="80">
        <f>VLOOKUP(R68,Hoja4!B$29:C$30,2,FALSE)</f>
        <v>15</v>
      </c>
      <c r="T68" s="80" t="s">
        <v>62</v>
      </c>
      <c r="U68" s="80">
        <f>VLOOKUP(T68,Hoja4!B$31:C$32,2,FALSE)</f>
        <v>15</v>
      </c>
      <c r="V68" s="84" t="s">
        <v>513</v>
      </c>
      <c r="W68" s="84" t="s">
        <v>65</v>
      </c>
      <c r="X68" s="80">
        <f>VLOOKUP(W68,[13]Hoja4!B$33:C$34,2,FALSE)</f>
        <v>15</v>
      </c>
      <c r="Y68" s="84" t="s">
        <v>622</v>
      </c>
      <c r="Z68" s="84" t="s">
        <v>70</v>
      </c>
      <c r="AA68" s="80">
        <f>VLOOKUP(Z68,[13]Hoja4!B$35:C$37,2,FALSE)</f>
        <v>15</v>
      </c>
      <c r="AB68" s="84" t="s">
        <v>623</v>
      </c>
      <c r="AC68" s="80" t="s">
        <v>72</v>
      </c>
      <c r="AD68" s="80">
        <f>VLOOKUP(AC68,[13]Hoja4!B$38:C$39,2,FALSE)</f>
        <v>15</v>
      </c>
      <c r="AE68" s="84" t="s">
        <v>624</v>
      </c>
      <c r="AF68" s="84" t="s">
        <v>75</v>
      </c>
      <c r="AG68" s="80">
        <f>VLOOKUP(AF68,[1]Hoja4!B$40:C$41,2,FALSE)</f>
        <v>15</v>
      </c>
      <c r="AH68" s="84" t="s">
        <v>625</v>
      </c>
      <c r="AI68" s="84" t="s">
        <v>78</v>
      </c>
      <c r="AJ68" s="80">
        <f>VLOOKUP(AI68,[13]Hoja4!B$42:C$44,2,FALSE)</f>
        <v>10</v>
      </c>
      <c r="AK68" s="80">
        <f t="shared" si="44"/>
        <v>100</v>
      </c>
      <c r="AL68" s="80" t="str">
        <f t="shared" si="45"/>
        <v>Fuerte</v>
      </c>
      <c r="AM68" s="80">
        <f>VLOOKUP(AL68,Hoja4!H$36:I$38,2,FALSE)</f>
        <v>3</v>
      </c>
      <c r="AN68" s="80" t="s">
        <v>83</v>
      </c>
      <c r="AO68" s="80">
        <f>VLOOKUP(AN68,Hoja4!H$36:I$38,2,FALSE)</f>
        <v>3</v>
      </c>
      <c r="AP68" s="80" t="str">
        <f>INDEX(Hoja4!K$36:M$38,AM68,AO68)</f>
        <v>Fuerte</v>
      </c>
      <c r="AQ68" s="80">
        <f>VLOOKUP(AP68,Hoja4!I$28:J$30,2,FALSE)</f>
        <v>100</v>
      </c>
      <c r="AR68" s="107"/>
      <c r="AS68" s="104"/>
      <c r="AT68" s="104"/>
      <c r="AU68" s="104"/>
      <c r="AV68" s="104"/>
      <c r="AW68" s="104"/>
      <c r="AX68" s="104"/>
      <c r="AY68" s="104"/>
      <c r="AZ68" s="104"/>
      <c r="BA68" s="104"/>
      <c r="BB68" s="84" t="s">
        <v>626</v>
      </c>
      <c r="BC68" s="84"/>
      <c r="BD68" s="84" t="s">
        <v>627</v>
      </c>
      <c r="BE68" s="84" t="s">
        <v>541</v>
      </c>
      <c r="BF68" s="84" t="s">
        <v>628</v>
      </c>
    </row>
    <row r="69" spans="1:58" ht="90" customHeight="1" x14ac:dyDescent="0.25">
      <c r="A69" s="108"/>
      <c r="B69" s="127"/>
      <c r="C69" s="84" t="s">
        <v>198</v>
      </c>
      <c r="D69" s="84" t="s">
        <v>629</v>
      </c>
      <c r="E69" s="102" t="s">
        <v>596</v>
      </c>
      <c r="F69" s="102" t="s">
        <v>630</v>
      </c>
      <c r="G69" s="102" t="s">
        <v>631</v>
      </c>
      <c r="H69" s="102" t="s">
        <v>632</v>
      </c>
      <c r="I69" s="102" t="s">
        <v>33</v>
      </c>
      <c r="J69" s="102" t="s">
        <v>37</v>
      </c>
      <c r="K69" s="102">
        <v>3</v>
      </c>
      <c r="L69" s="102" t="s">
        <v>46</v>
      </c>
      <c r="M69" s="102">
        <v>4</v>
      </c>
      <c r="N69" s="102" t="str">
        <f>INDEX([14]Hoja4!K$19:O$23,K69,M69)</f>
        <v>Extremo</v>
      </c>
      <c r="O69" s="84" t="s">
        <v>633</v>
      </c>
      <c r="P69" s="80" t="s">
        <v>52</v>
      </c>
      <c r="Q69" s="84" t="s">
        <v>634</v>
      </c>
      <c r="R69" s="80" t="s">
        <v>59</v>
      </c>
      <c r="S69" s="80">
        <f>VLOOKUP(R69,Hoja4!B$29:C$30,2,FALSE)</f>
        <v>15</v>
      </c>
      <c r="T69" s="80" t="s">
        <v>62</v>
      </c>
      <c r="U69" s="80">
        <f>VLOOKUP(T69,Hoja4!B$31:C$32,2,FALSE)</f>
        <v>15</v>
      </c>
      <c r="V69" s="84" t="s">
        <v>513</v>
      </c>
      <c r="W69" s="84" t="s">
        <v>65</v>
      </c>
      <c r="X69" s="80">
        <f>VLOOKUP(W69,[13]Hoja4!B$33:C$34,2,FALSE)</f>
        <v>15</v>
      </c>
      <c r="Y69" s="84" t="s">
        <v>635</v>
      </c>
      <c r="Z69" s="84" t="s">
        <v>70</v>
      </c>
      <c r="AA69" s="80">
        <f>VLOOKUP(Z69,[13]Hoja4!B$35:C$37,2,FALSE)</f>
        <v>15</v>
      </c>
      <c r="AB69" s="84" t="s">
        <v>636</v>
      </c>
      <c r="AC69" s="80" t="s">
        <v>72</v>
      </c>
      <c r="AD69" s="80">
        <f>VLOOKUP(AC69,[13]Hoja4!B$38:C$39,2,FALSE)</f>
        <v>15</v>
      </c>
      <c r="AE69" s="84" t="s">
        <v>637</v>
      </c>
      <c r="AF69" s="84" t="s">
        <v>75</v>
      </c>
      <c r="AG69" s="80">
        <f>VLOOKUP(AF69,[1]Hoja4!B$40:C$41,2,FALSE)</f>
        <v>15</v>
      </c>
      <c r="AH69" s="84" t="s">
        <v>638</v>
      </c>
      <c r="AI69" s="84" t="s">
        <v>78</v>
      </c>
      <c r="AJ69" s="80">
        <f>VLOOKUP(AI69,[13]Hoja4!B$42:C$44,2,FALSE)</f>
        <v>10</v>
      </c>
      <c r="AK69" s="80">
        <f t="shared" si="44"/>
        <v>100</v>
      </c>
      <c r="AL69" s="80" t="str">
        <f t="shared" si="45"/>
        <v>Fuerte</v>
      </c>
      <c r="AM69" s="80">
        <f>VLOOKUP(AL69,Hoja4!H$36:I$38,2,FALSE)</f>
        <v>3</v>
      </c>
      <c r="AN69" s="80" t="s">
        <v>83</v>
      </c>
      <c r="AO69" s="80">
        <f>VLOOKUP(AN69,Hoja4!H$36:I$38,2,FALSE)</f>
        <v>3</v>
      </c>
      <c r="AP69" s="80" t="str">
        <f>INDEX(Hoja4!K$36:M$38,AM69,AO69)</f>
        <v>Fuerte</v>
      </c>
      <c r="AQ69" s="80">
        <f>VLOOKUP(AP69,Hoja4!I$28:J$30,2,FALSE)</f>
        <v>100</v>
      </c>
      <c r="AR69" s="102">
        <f>AVERAGE(AQ69:AQ70)</f>
        <v>100</v>
      </c>
      <c r="AS69" s="102" t="str">
        <f t="shared" ref="AS69" si="46">IF(AR69&lt;50,"Débil",IF(AR69&lt;99,"Moderado",IF(AR69=100,"Fuerte")))</f>
        <v>Fuerte</v>
      </c>
      <c r="AT69" s="102" t="s">
        <v>116</v>
      </c>
      <c r="AU69" s="102" t="s">
        <v>117</v>
      </c>
      <c r="AV69" s="102">
        <v>2</v>
      </c>
      <c r="AW69" s="102">
        <v>0</v>
      </c>
      <c r="AX69" s="102">
        <f t="shared" ref="AX69" si="47">IF(1&lt;=(K69-AV69),(+K69-AV69),1)</f>
        <v>1</v>
      </c>
      <c r="AY69" s="102">
        <f t="shared" ref="AY69" si="48">IF(1&lt;=(M69-AW69),(+M69-AW69),1)</f>
        <v>4</v>
      </c>
      <c r="AZ69" s="102" t="str">
        <f>INDEX(Hoja4!J$19:N$23,AX69,AY69)</f>
        <v>Alto</v>
      </c>
      <c r="BA69" s="102" t="str">
        <f>VLOOKUP(AZ69,Hoja4!E$50:F$57,2,FALSE)</f>
        <v xml:space="preserve">Reducir el riesgo – evitar el riesgo – compartir o transferir el riesgo </v>
      </c>
      <c r="BB69" s="84" t="s">
        <v>639</v>
      </c>
      <c r="BC69" s="84" t="s">
        <v>991</v>
      </c>
      <c r="BD69" s="84" t="s">
        <v>640</v>
      </c>
      <c r="BE69" s="84" t="s">
        <v>641</v>
      </c>
      <c r="BF69" s="84" t="s">
        <v>642</v>
      </c>
    </row>
    <row r="70" spans="1:58" ht="90" x14ac:dyDescent="0.25">
      <c r="A70" s="108"/>
      <c r="B70" s="127"/>
      <c r="C70" s="84" t="s">
        <v>527</v>
      </c>
      <c r="D70" s="84" t="s">
        <v>643</v>
      </c>
      <c r="E70" s="104"/>
      <c r="F70" s="104"/>
      <c r="G70" s="104"/>
      <c r="H70" s="104"/>
      <c r="I70" s="104"/>
      <c r="J70" s="104"/>
      <c r="K70" s="104"/>
      <c r="L70" s="104"/>
      <c r="M70" s="104"/>
      <c r="N70" s="104"/>
      <c r="O70" s="84" t="s">
        <v>633</v>
      </c>
      <c r="P70" s="80" t="s">
        <v>52</v>
      </c>
      <c r="Q70" s="84" t="s">
        <v>644</v>
      </c>
      <c r="R70" s="80" t="s">
        <v>59</v>
      </c>
      <c r="S70" s="80">
        <f>VLOOKUP(R70,Hoja4!B$29:C$30,2,FALSE)</f>
        <v>15</v>
      </c>
      <c r="T70" s="80" t="s">
        <v>62</v>
      </c>
      <c r="U70" s="80">
        <f>VLOOKUP(T70,Hoja4!B$31:C$32,2,FALSE)</f>
        <v>15</v>
      </c>
      <c r="V70" s="84" t="s">
        <v>513</v>
      </c>
      <c r="W70" s="84" t="s">
        <v>65</v>
      </c>
      <c r="X70" s="80">
        <f>VLOOKUP(W70,[13]Hoja4!B$33:C$34,2,FALSE)</f>
        <v>15</v>
      </c>
      <c r="Y70" s="84" t="s">
        <v>635</v>
      </c>
      <c r="Z70" s="84" t="s">
        <v>70</v>
      </c>
      <c r="AA70" s="80">
        <f>VLOOKUP(Z70,[13]Hoja4!B$35:C$37,2,FALSE)</f>
        <v>15</v>
      </c>
      <c r="AB70" s="84" t="s">
        <v>636</v>
      </c>
      <c r="AC70" s="80" t="s">
        <v>72</v>
      </c>
      <c r="AD70" s="80">
        <f>VLOOKUP(AC70,[13]Hoja4!B$38:C$39,2,FALSE)</f>
        <v>15</v>
      </c>
      <c r="AE70" s="84" t="s">
        <v>637</v>
      </c>
      <c r="AF70" s="84" t="s">
        <v>75</v>
      </c>
      <c r="AG70" s="80">
        <f>VLOOKUP(AF70,[1]Hoja4!B$40:C$41,2,FALSE)</f>
        <v>15</v>
      </c>
      <c r="AH70" s="84" t="s">
        <v>638</v>
      </c>
      <c r="AI70" s="84" t="s">
        <v>78</v>
      </c>
      <c r="AJ70" s="80">
        <f>VLOOKUP(AI70,[13]Hoja4!B$42:C$44,2,FALSE)</f>
        <v>10</v>
      </c>
      <c r="AK70" s="80">
        <f t="shared" si="44"/>
        <v>100</v>
      </c>
      <c r="AL70" s="80" t="str">
        <f t="shared" si="45"/>
        <v>Fuerte</v>
      </c>
      <c r="AM70" s="80">
        <f>VLOOKUP(AL70,Hoja4!H$36:I$38,2,FALSE)</f>
        <v>3</v>
      </c>
      <c r="AN70" s="80" t="s">
        <v>83</v>
      </c>
      <c r="AO70" s="80">
        <f>VLOOKUP(AN70,Hoja4!H$36:I$38,2,FALSE)</f>
        <v>3</v>
      </c>
      <c r="AP70" s="80" t="str">
        <f>INDEX(Hoja4!K$36:M$38,AM70,AO70)</f>
        <v>Fuerte</v>
      </c>
      <c r="AQ70" s="80">
        <f>VLOOKUP(AP70,Hoja4!I$28:J$30,2,FALSE)</f>
        <v>100</v>
      </c>
      <c r="AR70" s="104"/>
      <c r="AS70" s="104"/>
      <c r="AT70" s="104"/>
      <c r="AU70" s="104"/>
      <c r="AV70" s="104"/>
      <c r="AW70" s="104"/>
      <c r="AX70" s="104"/>
      <c r="AY70" s="104"/>
      <c r="AZ70" s="104"/>
      <c r="BA70" s="104"/>
      <c r="BB70" s="84" t="s">
        <v>639</v>
      </c>
      <c r="BC70" s="84" t="s">
        <v>279</v>
      </c>
      <c r="BD70" s="84" t="s">
        <v>640</v>
      </c>
      <c r="BE70" s="84" t="s">
        <v>641</v>
      </c>
      <c r="BF70" s="84" t="s">
        <v>645</v>
      </c>
    </row>
  </sheetData>
  <sheetProtection sheet="1" objects="1" scenarios="1" insertRows="0" deleteRows="0" selectLockedCells="1" selectUnlockedCells="1"/>
  <protectedRanges>
    <protectedRange password="D0CA" sqref="BB18:BF19" name="tratamiento_3"/>
    <protectedRange password="D0CA" sqref="AT18:AW19" name="disminucion_3"/>
    <protectedRange password="D0CA" sqref="AN18:AN19" name="ejecucion_3"/>
    <protectedRange password="D0CA" sqref="AI18:AI19" name="evidencia_3"/>
    <protectedRange password="D0CA" sqref="AE18:AF19" name="Desviación_3"/>
    <protectedRange password="D0CA" sqref="AH18:AH19 AB18:AC19" name="realizacion_3"/>
    <protectedRange password="D0CA" sqref="Y18:Z19" name="proposito_3"/>
    <protectedRange password="D0CA" sqref="V18:W19" name="Periodicidad_3"/>
    <protectedRange password="D0CA" sqref="T18:T19" name="segregacion_3"/>
    <protectedRange sqref="R18:R19" name="asignacion responsable_3"/>
    <protectedRange password="D0CA" sqref="O18:Q19" name="control_3"/>
    <protectedRange password="D0CA" sqref="L18:L19" name="impacto_3"/>
    <protectedRange password="8155" sqref="J18:J19" name="Probabilidad_3"/>
    <protectedRange password="D0CA" sqref="E18:I19" name="identificacion del riesgo_3"/>
    <protectedRange password="AF0B" sqref="C18:C19" name="FACTORES DE RIESGO_3"/>
    <protectedRange password="D0CA" sqref="BB62:BB63 BD62:BF63" name="tratamiento_5"/>
    <protectedRange password="D0CA" sqref="AT62:AW63" name="disminucion_5"/>
    <protectedRange password="D0CA" sqref="AN62:AN63" name="ejecucion_5"/>
    <protectedRange password="D0CA" sqref="AH62:AI63 BC62:BC63" name="evidencia_5"/>
    <protectedRange password="D0CA" sqref="AE62:AF63" name="Desviación_5"/>
    <protectedRange password="D0CA" sqref="AB62:AC63" name="realizacion_5"/>
    <protectedRange password="D0CA" sqref="Y62:Z63" name="proposito_5"/>
    <protectedRange password="D0CA" sqref="V62:W63" name="Periodicidad_5"/>
    <protectedRange password="D0CA" sqref="T62:T63" name="segregacion_5"/>
    <protectedRange sqref="R62:R63" name="asignacion responsable_5"/>
    <protectedRange password="D0CA" sqref="O62:Q63" name="control_5"/>
    <protectedRange password="D0CA" sqref="L62:L63" name="impacto_5"/>
    <protectedRange password="8155" sqref="J62:J63" name="Probabilidad_5"/>
    <protectedRange password="D0CA" sqref="E62:I63" name="identificacion del riesgo_5"/>
    <protectedRange password="AF0B" sqref="C62:C63" name="FACTORES DE RIESGO_5"/>
    <protectedRange password="D0CA" sqref="BC52:BF54 BB52:BB54" name="tratamiento_6"/>
    <protectedRange password="D0CA" sqref="AT52:AW54" name="disminucion_6"/>
    <protectedRange password="D0CA" sqref="AN52:AN54" name="ejecucion_6"/>
    <protectedRange password="D0CA" sqref="AH52:AI54" name="evidencia_6"/>
    <protectedRange password="D0CA" sqref="AE52:AF54" name="Desviación_6"/>
    <protectedRange password="D0CA" sqref="AB52:AC54" name="realizacion_6"/>
    <protectedRange password="D0CA" sqref="Y52:Z54" name="proposito_6"/>
    <protectedRange password="D0CA" sqref="V52:W54" name="Periodicidad_6"/>
    <protectedRange password="D0CA" sqref="T52:T54" name="segregacion_6"/>
    <protectedRange sqref="R52:R54" name="asignacion responsable_6"/>
    <protectedRange password="D0CA" sqref="O52:Q54" name="control_6"/>
    <protectedRange password="D0CA" sqref="L52:L54" name="impacto_6"/>
    <protectedRange password="8155" sqref="J52:J54" name="Probabilidad_6"/>
    <protectedRange password="D0CA" sqref="E52:I54" name="identificacion del riesgo_6"/>
    <protectedRange password="AF0B" sqref="C52:D54" name="FACTORES DE RIESGO_6"/>
    <protectedRange password="D0CA" sqref="BC3:BF8 BB3:BB8" name="tratamiento_7"/>
    <protectedRange password="D0CA" sqref="AT3:AW8" name="disminucion_7"/>
    <protectedRange password="D0CA" sqref="AN3:AN8" name="ejecucion_7"/>
    <protectedRange password="D0CA" sqref="AH3:AI8" name="evidencia_7"/>
    <protectedRange password="D0CA" sqref="AE3:AF6 AE8:AF8 AF7" name="Desviación_7"/>
    <protectedRange password="D0CA" sqref="AB3:AC6 AB8:AC8 AC7" name="realizacion_7"/>
    <protectedRange password="D0CA" sqref="Y3:Z8 AB7 AE7" name="proposito_7"/>
    <protectedRange password="D0CA" sqref="V3:W8" name="Periodicidad_7"/>
    <protectedRange password="D0CA" sqref="T3:T8" name="segregacion_7"/>
    <protectedRange sqref="R3:R8" name="asignacion responsable_7"/>
    <protectedRange password="D0CA" sqref="O3:Q8" name="control_7"/>
    <protectedRange password="D0CA" sqref="L3:L8" name="impacto_7"/>
    <protectedRange password="8155" sqref="J3:J8" name="Probabilidad_7"/>
    <protectedRange password="D0CA" sqref="E3:I8" name="identificacion del riesgo_7"/>
    <protectedRange password="AF0B" sqref="D5 C3:C8" name="FACTORES DE RIESGO_7"/>
    <protectedRange password="D0CA" sqref="BB64:BF65" name="tratamiento_4"/>
    <protectedRange password="D0CA" sqref="AT64:AW65" name="disminucion_4"/>
    <protectedRange password="D0CA" sqref="AN64:AN65" name="ejecucion_4"/>
    <protectedRange password="D0CA" sqref="AH64:AI65" name="evidencia_4"/>
    <protectedRange password="D0CA" sqref="AE64:AF65" name="Desviación_4"/>
    <protectedRange password="D0CA" sqref="AB64:AC65" name="realizacion_4"/>
    <protectedRange password="D0CA" sqref="Y64:Z65" name="proposito_4"/>
    <protectedRange password="D0CA" sqref="V64:W65" name="Periodicidad_4"/>
    <protectedRange password="D0CA" sqref="T64:T65" name="segregacion_4"/>
    <protectedRange sqref="R64:R65" name="asignacion responsable_4"/>
    <protectedRange password="D0CA" sqref="O64:Q65" name="control_4"/>
    <protectedRange password="D0CA" sqref="L64:L65" name="impacto_4"/>
    <protectedRange password="8155" sqref="J64:J65" name="Probabilidad_4"/>
    <protectedRange password="D0CA" sqref="E64:I65" name="identificacion del riesgo_4"/>
    <protectedRange password="AF0B" sqref="C64:C65" name="FACTORES DE RIESGO_4"/>
    <protectedRange password="D0CA" sqref="BF29:BF35 BD29:BE31 BB29:BC35" name="tratamiento_8"/>
    <protectedRange password="D0CA" sqref="AT29:AW35" name="disminucion_8"/>
    <protectedRange password="D0CA" sqref="AN29:AN35" name="ejecucion_8"/>
    <protectedRange password="D0CA" sqref="AH29:AI35" name="evidencia_8"/>
    <protectedRange password="D0CA" sqref="AE29:AF35" name="Desviación_8"/>
    <protectedRange password="D0CA" sqref="AB29:AC35" name="realizacion_8"/>
    <protectedRange password="D0CA" sqref="Y29:Z35" name="proposito_8"/>
    <protectedRange password="D0CA" sqref="V29:W35" name="Periodicidad_8"/>
    <protectedRange password="D0CA" sqref="T29:T35" name="segregacion_8"/>
    <protectedRange sqref="R29:R35" name="asignacion responsable_8"/>
    <protectedRange password="D0CA" sqref="O29:Q35" name="control_8"/>
    <protectedRange password="D0CA" sqref="L29:L35" name="impacto_8"/>
    <protectedRange password="8155" sqref="J29:J35" name="Probabilidad_8"/>
    <protectedRange password="D0CA" sqref="E29:I35" name="identificacion del riesgo_8"/>
    <protectedRange password="AF0B" sqref="C29:C35" name="FACTORES DE RIESGO_8"/>
    <protectedRange password="D0CA" sqref="BC36:BF37" name="tratamiento_9"/>
    <protectedRange password="D0CA" sqref="AT36:AW37" name="disminucion_9"/>
    <protectedRange password="D0CA" sqref="AN36:AN37" name="ejecucion_9"/>
    <protectedRange password="D0CA" sqref="AH36:AI37" name="evidencia_9"/>
    <protectedRange password="D0CA" sqref="AE36:AF37" name="Desviación_9"/>
    <protectedRange password="D0CA" sqref="AB36:AC37" name="realizacion_9"/>
    <protectedRange password="D0CA" sqref="Y36:Z37" name="proposito_9"/>
    <protectedRange password="D0CA" sqref="V36:W37" name="Periodicidad_9"/>
    <protectedRange password="D0CA" sqref="T36:T37" name="segregacion_9"/>
    <protectedRange sqref="R36:R37" name="asignacion responsable_9"/>
    <protectedRange password="D0CA" sqref="O37:Q37 P36:Q36 BB36" name="control_9"/>
    <protectedRange password="D0CA" sqref="L36:L37" name="impacto_9"/>
    <protectedRange password="8155" sqref="J36:J37" name="Probabilidad_9"/>
    <protectedRange password="D0CA" sqref="E36:I37" name="identificacion del riesgo_9"/>
    <protectedRange password="AF0B" sqref="C36" name="FACTORES DE RIESGO_9"/>
    <protectedRange password="D0CA" sqref="BD9:BF10 BB9:BB10" name="tratamiento_10"/>
    <protectedRange password="D0CA" sqref="AT9:AW10" name="disminucion_10"/>
    <protectedRange password="D0CA" sqref="AN9:AN10" name="ejecucion_10"/>
    <protectedRange password="D0CA" sqref="AH9:AI10" name="evidencia_10"/>
    <protectedRange password="D0CA" sqref="AE9:AF10" name="Desviación_10"/>
    <protectedRange password="D0CA" sqref="AB9:AC10" name="realizacion_10"/>
    <protectedRange password="D0CA" sqref="Y9:Z10" name="proposito_10"/>
    <protectedRange password="D0CA" sqref="V9:W10" name="Periodicidad_10"/>
    <protectedRange password="D0CA" sqref="T9:T10" name="segregacion_10"/>
    <protectedRange sqref="R9:R10" name="asignacion responsable_10"/>
    <protectedRange password="D0CA" sqref="O9:Q10" name="control_10"/>
    <protectedRange password="D0CA" sqref="L9:L10" name="impacto_10"/>
    <protectedRange password="8155" sqref="J9:J10" name="Probabilidad_10"/>
    <protectedRange password="D0CA" sqref="E9:I10" name="identificacion del riesgo_10"/>
    <protectedRange password="AF0B" sqref="C9:C14" name="FACTORES DE RIESGO_10"/>
    <protectedRange password="D0CA" sqref="BB11:BF14" name="tratamiento_11"/>
    <protectedRange password="D0CA" sqref="AT11:AW14" name="disminucion_11"/>
    <protectedRange password="D0CA" sqref="AN11:AN14" name="ejecucion_11"/>
    <protectedRange password="D0CA" sqref="AH11:AI14" name="evidencia_11"/>
    <protectedRange password="D0CA" sqref="AE11:AF14" name="Desviación_11"/>
    <protectedRange password="D0CA" sqref="AB11:AC14" name="realizacion_11"/>
    <protectedRange password="D0CA" sqref="Y11:Z14" name="proposito_11"/>
    <protectedRange password="D0CA" sqref="V11:W14" name="Periodicidad_11"/>
    <protectedRange password="D0CA" sqref="T11:T14" name="segregacion_11"/>
    <protectedRange sqref="R11:R14" name="asignacion responsable_11"/>
    <protectedRange password="D0CA" sqref="O11:Q14" name="control_11"/>
    <protectedRange password="D0CA" sqref="L11:L14" name="impacto_11"/>
    <protectedRange password="8155" sqref="J11:J14" name="Probabilidad_11"/>
    <protectedRange password="D0CA" sqref="E11:I14" name="identificacion del riesgo_11"/>
    <protectedRange password="D0CA" sqref="BB20:BB23 BE20:BF24" name="tratamiento_14"/>
    <protectedRange password="D0CA" sqref="AT20:AW24" name="disminucion_14"/>
    <protectedRange password="D0CA" sqref="AN20:AN24" name="ejecucion_14"/>
    <protectedRange password="D0CA" sqref="BB24 BC20:BC24 AH20:AI24" name="evidencia_14"/>
    <protectedRange password="D0CA" sqref="AE20:AF24" name="Desviación_14"/>
    <protectedRange password="D0CA" sqref="AB20:AC24" name="realizacion_14"/>
    <protectedRange password="D0CA" sqref="Y20:Z24" name="proposito_14"/>
    <protectedRange password="D0CA" sqref="V20:W24" name="Periodicidad_14"/>
    <protectedRange password="D0CA" sqref="T20:T24" name="segregacion_14"/>
    <protectedRange sqref="R20:R24" name="asignacion responsable_14"/>
    <protectedRange password="D0CA" sqref="BD20:BD24 O20:Q24" name="control_14"/>
    <protectedRange password="D0CA" sqref="L20:L24" name="impacto_14"/>
    <protectedRange password="8155" sqref="J20:J24" name="Probabilidad_14"/>
    <protectedRange password="D0CA" sqref="E20:I24" name="identificacion del riesgo_14"/>
    <protectedRange password="AF0B" sqref="C20:C24" name="FACTORES DE RIESGO_13"/>
    <protectedRange password="D0CA" sqref="BC43:BF45 BB43:BB45" name="tratamiento"/>
    <protectedRange password="D0CA" sqref="AT43:AW45" name="disminucion"/>
    <protectedRange password="D0CA" sqref="AN43:AN45" name="ejecucion"/>
    <protectedRange password="D0CA" sqref="AH43:AI45" name="evidencia"/>
    <protectedRange password="D0CA" sqref="AE43:AF45" name="Desviación"/>
    <protectedRange password="D0CA" sqref="AB43:AC45" name="realizacion"/>
    <protectedRange password="D0CA" sqref="Y43:Z45" name="proposito"/>
    <protectedRange password="D0CA" sqref="V43:W45" name="Periodicidad"/>
    <protectedRange password="D0CA" sqref="T43:T45" name="segregacion"/>
    <protectedRange sqref="R43:R45" name="asignacion responsable"/>
    <protectedRange password="D0CA" sqref="O43:Q45" name="control"/>
    <protectedRange password="D0CA" sqref="L43:L45" name="impacto"/>
    <protectedRange password="8155" sqref="J43:J45" name="Probabilidad"/>
    <protectedRange password="D0CA" sqref="E43:I45" name="identificacion del riesgo"/>
    <protectedRange password="AF0B" sqref="C43:C45" name="FACTORES DE RIESGO"/>
    <protectedRange password="D0CA" sqref="BD66:BF70 BB66:BB70" name="tratamiento_12"/>
    <protectedRange password="D0CA" sqref="AT66:AW70" name="disminucion_12"/>
    <protectedRange password="D0CA" sqref="AN66:AN70" name="ejecucion_12"/>
    <protectedRange password="D0CA" sqref="AH66:AI70" name="evidencia_12"/>
    <protectedRange password="D0CA" sqref="AE66:AF70" name="Desviación_12"/>
    <protectedRange password="D0CA" sqref="AB66:AC70" name="realizacion_12"/>
    <protectedRange password="D0CA" sqref="Y66:Z70" name="proposito_12"/>
    <protectedRange password="D0CA" sqref="V66:W70" name="Periodicidad_12"/>
    <protectedRange password="D0CA" sqref="T66:T70" name="segregacion_12"/>
    <protectedRange sqref="R66:R70" name="asignacion responsable_12"/>
    <protectedRange password="D0CA" sqref="O66:Q70" name="control_12"/>
    <protectedRange password="D0CA" sqref="L66:L70" name="impacto_12"/>
    <protectedRange password="8155" sqref="J66:J70" name="Probabilidad_12"/>
    <protectedRange password="D0CA" sqref="E66:I70" name="identificacion del riesgo_12"/>
    <protectedRange password="AF0B" sqref="C66:C70" name="FACTORES DE RIESGO_11"/>
    <protectedRange password="D0CA" sqref="BB46:BF51" name="tratamiento_13"/>
    <protectedRange password="D0CA" sqref="AT46:AW51" name="disminucion_13"/>
    <protectedRange password="D0CA" sqref="AN46:AN51" name="ejecucion_13"/>
    <protectedRange password="D0CA" sqref="AH46:AI51" name="evidencia_13"/>
    <protectedRange password="D0CA" sqref="AE46:AF51" name="Desviación_13"/>
    <protectedRange password="D0CA" sqref="AB46:AC51" name="realizacion_13"/>
    <protectedRange password="D0CA" sqref="Y46:Z51" name="proposito_13"/>
    <protectedRange password="D0CA" sqref="V46:W51" name="Periodicidad_13"/>
    <protectedRange password="D0CA" sqref="T46:T51" name="segregacion_13"/>
    <protectedRange sqref="R46:R51" name="asignacion responsable_13"/>
    <protectedRange password="D0CA" sqref="O46:Q51" name="control_13"/>
    <protectedRange password="D0CA" sqref="L46:L51" name="impacto_13"/>
    <protectedRange password="8155" sqref="J46:J51" name="Probabilidad_13"/>
    <protectedRange password="D0CA" sqref="E46:I51" name="identificacion del riesgo_13"/>
    <protectedRange password="AF0B" sqref="C46:C51" name="FACTORES DE RIESGO_12"/>
    <protectedRange password="D0CA" sqref="BF55:BF61 BB55:BE57" name="tratamiento_15"/>
    <protectedRange password="D0CA" sqref="AT55:AW61" name="disminucion_15"/>
    <protectedRange password="D0CA" sqref="AN55:AN61" name="ejecucion_15"/>
    <protectedRange password="D0CA" sqref="AH55:AI61" name="evidencia_15"/>
    <protectedRange password="D0CA" sqref="AE55:AF61" name="Desviación_15"/>
    <protectedRange password="D0CA" sqref="AB55:AC61" name="realizacion_15"/>
    <protectedRange password="D0CA" sqref="Y55:Z61" name="proposito_15"/>
    <protectedRange password="D0CA" sqref="V55:W61" name="Periodicidad_15"/>
    <protectedRange password="D0CA" sqref="T55:T61" name="segregacion_15"/>
    <protectedRange sqref="R55:R61" name="asignacion responsable_15"/>
    <protectedRange password="D0CA" sqref="O55:Q61" name="control_15"/>
    <protectedRange password="D0CA" sqref="L55:L61" name="impacto_15"/>
    <protectedRange password="8155" sqref="J55:J61" name="Probabilidad_15"/>
    <protectedRange password="D0CA" sqref="E55:I61" name="identificacion del riesgo_15"/>
    <protectedRange password="AF0B" sqref="C55:C61" name="FACTORES DE RIESGO_14"/>
    <protectedRange password="D0CA" sqref="BE15:BF17 BB15:BB17" name="tratamiento_16"/>
    <protectedRange password="D0CA" sqref="AT15:AW17" name="disminucion_16"/>
    <protectedRange password="D0CA" sqref="AN15:AN17" name="ejecucion_16"/>
    <protectedRange password="D0CA" sqref="AH15:AI17" name="evidencia_16"/>
    <protectedRange password="D0CA" sqref="AE15:AF17" name="Desviación_16"/>
    <protectedRange password="D0CA" sqref="AB15:AC17" name="realizacion_16"/>
    <protectedRange password="D0CA" sqref="Y15:Z17" name="proposito_16"/>
    <protectedRange password="D0CA" sqref="V15:W17" name="Periodicidad_16"/>
    <protectedRange password="D0CA" sqref="T15:T17" name="segregacion_16"/>
    <protectedRange sqref="R15:R17" name="asignacion responsable_16"/>
    <protectedRange password="D0CA" sqref="O15:Q17" name="control_1"/>
    <protectedRange password="D0CA" sqref="L15:L17" name="impacto_2"/>
    <protectedRange password="8155" sqref="J15:J17" name="Probabilidad_2"/>
    <protectedRange password="D0CA" sqref="E15:I17" name="identificacion del riesgo_2"/>
    <protectedRange password="AF0B" sqref="C15:C17" name="FACTORES DE RIESGO_2"/>
  </protectedRanges>
  <mergeCells count="598">
    <mergeCell ref="BA29:BA30"/>
    <mergeCell ref="C31:C32"/>
    <mergeCell ref="D31:D32"/>
    <mergeCell ref="E31:E32"/>
    <mergeCell ref="F31:F32"/>
    <mergeCell ref="G31:G32"/>
    <mergeCell ref="AM29:AM30"/>
    <mergeCell ref="AN29:AN30"/>
    <mergeCell ref="AO29:AO30"/>
    <mergeCell ref="AP29:AP30"/>
    <mergeCell ref="AQ29:AQ30"/>
    <mergeCell ref="AR29:AR30"/>
    <mergeCell ref="AS29:AS30"/>
    <mergeCell ref="AT29:AT30"/>
    <mergeCell ref="H31:H32"/>
    <mergeCell ref="I31:I32"/>
    <mergeCell ref="AX31:AX32"/>
    <mergeCell ref="AW31:AW32"/>
    <mergeCell ref="AV31:AV32"/>
    <mergeCell ref="AU31:AU32"/>
    <mergeCell ref="AT31:AT32"/>
    <mergeCell ref="C29:C30"/>
    <mergeCell ref="D29:D30"/>
    <mergeCell ref="BA31:BA32"/>
    <mergeCell ref="AZ36:AZ37"/>
    <mergeCell ref="AY36:AY37"/>
    <mergeCell ref="E33:E35"/>
    <mergeCell ref="F33:F35"/>
    <mergeCell ref="A29:A32"/>
    <mergeCell ref="AU29:AU30"/>
    <mergeCell ref="AV29:AV30"/>
    <mergeCell ref="AW29:AW30"/>
    <mergeCell ref="AX29:AX30"/>
    <mergeCell ref="AY29:AY30"/>
    <mergeCell ref="AZ29:AZ30"/>
    <mergeCell ref="A36:A37"/>
    <mergeCell ref="B36:B37"/>
    <mergeCell ref="M36:M37"/>
    <mergeCell ref="N36:N37"/>
    <mergeCell ref="AR36:AR37"/>
    <mergeCell ref="AS36:AS37"/>
    <mergeCell ref="AT36:AT37"/>
    <mergeCell ref="AU36:AU37"/>
    <mergeCell ref="AV36:AV37"/>
    <mergeCell ref="AW36:AW37"/>
    <mergeCell ref="AX36:AX37"/>
    <mergeCell ref="AR31:AR32"/>
    <mergeCell ref="AS31:AS32"/>
    <mergeCell ref="B38:B42"/>
    <mergeCell ref="F41:F42"/>
    <mergeCell ref="G41:G42"/>
    <mergeCell ref="H41:H42"/>
    <mergeCell ref="I41:I42"/>
    <mergeCell ref="J41:J42"/>
    <mergeCell ref="AS33:AS35"/>
    <mergeCell ref="AR33:AR35"/>
    <mergeCell ref="M41:M42"/>
    <mergeCell ref="N41:N42"/>
    <mergeCell ref="E36:E37"/>
    <mergeCell ref="F36:F37"/>
    <mergeCell ref="G36:G37"/>
    <mergeCell ref="H36:H37"/>
    <mergeCell ref="I36:I37"/>
    <mergeCell ref="J36:J37"/>
    <mergeCell ref="K36:K37"/>
    <mergeCell ref="L36:L37"/>
    <mergeCell ref="AR38:AR40"/>
    <mergeCell ref="AS38:AS40"/>
    <mergeCell ref="AS41:AS42"/>
    <mergeCell ref="AR41:AR42"/>
    <mergeCell ref="L41:L42"/>
    <mergeCell ref="Q1:AH1"/>
    <mergeCell ref="N1:N2"/>
    <mergeCell ref="O1:O2"/>
    <mergeCell ref="P1:P2"/>
    <mergeCell ref="J1:K1"/>
    <mergeCell ref="L1:M1"/>
    <mergeCell ref="M3:M5"/>
    <mergeCell ref="K3:K5"/>
    <mergeCell ref="A64:A65"/>
    <mergeCell ref="M64:M65"/>
    <mergeCell ref="N64:N65"/>
    <mergeCell ref="B25:B28"/>
    <mergeCell ref="B64:B65"/>
    <mergeCell ref="E38:E40"/>
    <mergeCell ref="F38:F40"/>
    <mergeCell ref="G38:G40"/>
    <mergeCell ref="H38:H40"/>
    <mergeCell ref="I38:I40"/>
    <mergeCell ref="J38:J40"/>
    <mergeCell ref="K38:K40"/>
    <mergeCell ref="L38:L40"/>
    <mergeCell ref="M38:M40"/>
    <mergeCell ref="N38:N40"/>
    <mergeCell ref="A25:A28"/>
    <mergeCell ref="J31:J32"/>
    <mergeCell ref="K31:K32"/>
    <mergeCell ref="L31:L32"/>
    <mergeCell ref="M31:M32"/>
    <mergeCell ref="N31:N32"/>
    <mergeCell ref="I3:I5"/>
    <mergeCell ref="C1:C2"/>
    <mergeCell ref="D1:D2"/>
    <mergeCell ref="E1:E2"/>
    <mergeCell ref="F1:F2"/>
    <mergeCell ref="G1:G2"/>
    <mergeCell ref="H1:H2"/>
    <mergeCell ref="E25:E28"/>
    <mergeCell ref="F25:F28"/>
    <mergeCell ref="G25:G28"/>
    <mergeCell ref="H25:H28"/>
    <mergeCell ref="I25:I28"/>
    <mergeCell ref="G6:G8"/>
    <mergeCell ref="H6:H8"/>
    <mergeCell ref="I6:I8"/>
    <mergeCell ref="J6:J8"/>
    <mergeCell ref="E29:E30"/>
    <mergeCell ref="L29:L30"/>
    <mergeCell ref="M29:M30"/>
    <mergeCell ref="AY3:AY5"/>
    <mergeCell ref="BA3:BA5"/>
    <mergeCell ref="AZ3:AZ5"/>
    <mergeCell ref="AV3:AV5"/>
    <mergeCell ref="AW3:AW5"/>
    <mergeCell ref="AT3:AT5"/>
    <mergeCell ref="AU3:AU5"/>
    <mergeCell ref="L62:L63"/>
    <mergeCell ref="L52:L54"/>
    <mergeCell ref="L3:L5"/>
    <mergeCell ref="AR3:AR5"/>
    <mergeCell ref="AS3:AS5"/>
    <mergeCell ref="N52:N54"/>
    <mergeCell ref="N3:N5"/>
    <mergeCell ref="L6:L8"/>
    <mergeCell ref="M6:M8"/>
    <mergeCell ref="M18:M19"/>
    <mergeCell ref="M62:M63"/>
    <mergeCell ref="M55:M56"/>
    <mergeCell ref="N62:N63"/>
    <mergeCell ref="L15:L17"/>
    <mergeCell ref="M15:M17"/>
    <mergeCell ref="N15:N17"/>
    <mergeCell ref="M52:M54"/>
    <mergeCell ref="B1:B2"/>
    <mergeCell ref="B18:B19"/>
    <mergeCell ref="B15:B17"/>
    <mergeCell ref="B62:B63"/>
    <mergeCell ref="B52:B54"/>
    <mergeCell ref="I1:I2"/>
    <mergeCell ref="A18:A19"/>
    <mergeCell ref="A62:A63"/>
    <mergeCell ref="A52:A54"/>
    <mergeCell ref="H3:H5"/>
    <mergeCell ref="H52:H54"/>
    <mergeCell ref="E52:E54"/>
    <mergeCell ref="E3:E5"/>
    <mergeCell ref="G52:G54"/>
    <mergeCell ref="G3:G5"/>
    <mergeCell ref="F52:F54"/>
    <mergeCell ref="F3:F5"/>
    <mergeCell ref="I52:I54"/>
    <mergeCell ref="I18:I19"/>
    <mergeCell ref="I62:I63"/>
    <mergeCell ref="E18:E19"/>
    <mergeCell ref="E62:E63"/>
    <mergeCell ref="G15:G17"/>
    <mergeCell ref="F15:F17"/>
    <mergeCell ref="B3:B5"/>
    <mergeCell ref="B29:B32"/>
    <mergeCell ref="B55:B58"/>
    <mergeCell ref="N9:N10"/>
    <mergeCell ref="J9:J10"/>
    <mergeCell ref="L9:L10"/>
    <mergeCell ref="G9:G10"/>
    <mergeCell ref="F9:F10"/>
    <mergeCell ref="E9:E10"/>
    <mergeCell ref="H9:H10"/>
    <mergeCell ref="I9:I10"/>
    <mergeCell ref="K9:K10"/>
    <mergeCell ref="M9:M10"/>
    <mergeCell ref="J52:J54"/>
    <mergeCell ref="J3:J5"/>
    <mergeCell ref="K6:K8"/>
    <mergeCell ref="J18:J19"/>
    <mergeCell ref="K18:K19"/>
    <mergeCell ref="K52:K54"/>
    <mergeCell ref="K15:K17"/>
    <mergeCell ref="K41:K42"/>
    <mergeCell ref="J25:J28"/>
    <mergeCell ref="K25:K28"/>
    <mergeCell ref="L25:L28"/>
    <mergeCell ref="AX33:AX35"/>
    <mergeCell ref="AW33:AW35"/>
    <mergeCell ref="AV33:AV35"/>
    <mergeCell ref="AU33:AU35"/>
    <mergeCell ref="AT33:AT35"/>
    <mergeCell ref="B6:B8"/>
    <mergeCell ref="E55:E56"/>
    <mergeCell ref="F55:F56"/>
    <mergeCell ref="G55:G56"/>
    <mergeCell ref="H55:H56"/>
    <mergeCell ref="I55:I56"/>
    <mergeCell ref="J55:J56"/>
    <mergeCell ref="K55:K56"/>
    <mergeCell ref="L55:L56"/>
    <mergeCell ref="B9:B10"/>
    <mergeCell ref="H18:H19"/>
    <mergeCell ref="G18:G19"/>
    <mergeCell ref="F18:F19"/>
    <mergeCell ref="I15:I17"/>
    <mergeCell ref="J15:J17"/>
    <mergeCell ref="E41:E42"/>
    <mergeCell ref="F6:F8"/>
    <mergeCell ref="M25:M28"/>
    <mergeCell ref="N25:N28"/>
    <mergeCell ref="N69:N70"/>
    <mergeCell ref="N66:N68"/>
    <mergeCell ref="B66:B70"/>
    <mergeCell ref="B59:B61"/>
    <mergeCell ref="E6:E8"/>
    <mergeCell ref="N6:N8"/>
    <mergeCell ref="BA6:BA8"/>
    <mergeCell ref="N18:N19"/>
    <mergeCell ref="X29:X30"/>
    <mergeCell ref="Y29:Y30"/>
    <mergeCell ref="Z29:Z30"/>
    <mergeCell ref="AA29:AA30"/>
    <mergeCell ref="AB29:AB30"/>
    <mergeCell ref="F29:F30"/>
    <mergeCell ref="G29:G30"/>
    <mergeCell ref="H29:H30"/>
    <mergeCell ref="I29:I30"/>
    <mergeCell ref="J29:J30"/>
    <mergeCell ref="E20:E24"/>
    <mergeCell ref="F20:F24"/>
    <mergeCell ref="G20:G24"/>
    <mergeCell ref="K29:K30"/>
    <mergeCell ref="E69:E70"/>
    <mergeCell ref="F69:F70"/>
    <mergeCell ref="G69:G70"/>
    <mergeCell ref="H69:H70"/>
    <mergeCell ref="I69:I70"/>
    <mergeCell ref="J69:J70"/>
    <mergeCell ref="K69:K70"/>
    <mergeCell ref="L69:L70"/>
    <mergeCell ref="M69:M70"/>
    <mergeCell ref="L66:L68"/>
    <mergeCell ref="M66:M68"/>
    <mergeCell ref="B11:B14"/>
    <mergeCell ref="J11:J14"/>
    <mergeCell ref="K11:K14"/>
    <mergeCell ref="L11:L14"/>
    <mergeCell ref="M11:M14"/>
    <mergeCell ref="N11:N14"/>
    <mergeCell ref="E11:E14"/>
    <mergeCell ref="F11:F14"/>
    <mergeCell ref="G11:G14"/>
    <mergeCell ref="H11:H14"/>
    <mergeCell ref="I11:I14"/>
    <mergeCell ref="N55:N56"/>
    <mergeCell ref="E57:E58"/>
    <mergeCell ref="F57:F58"/>
    <mergeCell ref="G57:G58"/>
    <mergeCell ref="H57:H58"/>
    <mergeCell ref="I57:I58"/>
    <mergeCell ref="J57:J58"/>
    <mergeCell ref="K57:K58"/>
    <mergeCell ref="B43:B45"/>
    <mergeCell ref="B46:B51"/>
    <mergeCell ref="E43:E45"/>
    <mergeCell ref="F43:F45"/>
    <mergeCell ref="G43:G45"/>
    <mergeCell ref="H43:H45"/>
    <mergeCell ref="I43:I45"/>
    <mergeCell ref="J43:J45"/>
    <mergeCell ref="K43:K45"/>
    <mergeCell ref="E49:E51"/>
    <mergeCell ref="F49:F51"/>
    <mergeCell ref="G49:G51"/>
    <mergeCell ref="H49:H51"/>
    <mergeCell ref="I49:I51"/>
    <mergeCell ref="J49:J51"/>
    <mergeCell ref="K49:K51"/>
    <mergeCell ref="E66:E68"/>
    <mergeCell ref="F66:F68"/>
    <mergeCell ref="G66:G68"/>
    <mergeCell ref="H66:H68"/>
    <mergeCell ref="I66:I68"/>
    <mergeCell ref="J66:J68"/>
    <mergeCell ref="K66:K68"/>
    <mergeCell ref="J62:J63"/>
    <mergeCell ref="K62:K63"/>
    <mergeCell ref="M20:M24"/>
    <mergeCell ref="N20:N24"/>
    <mergeCell ref="K33:K35"/>
    <mergeCell ref="AZ31:AZ32"/>
    <mergeCell ref="AY31:AY32"/>
    <mergeCell ref="B20:B24"/>
    <mergeCell ref="B33:B35"/>
    <mergeCell ref="AG29:AG30"/>
    <mergeCell ref="AH29:AH30"/>
    <mergeCell ref="AI29:AI30"/>
    <mergeCell ref="AJ29:AJ30"/>
    <mergeCell ref="AK29:AK30"/>
    <mergeCell ref="AL29:AL30"/>
    <mergeCell ref="AD29:AD30"/>
    <mergeCell ref="AF29:AF30"/>
    <mergeCell ref="N29:N30"/>
    <mergeCell ref="O29:O30"/>
    <mergeCell ref="P29:P30"/>
    <mergeCell ref="Q29:Q30"/>
    <mergeCell ref="R29:R30"/>
    <mergeCell ref="T29:T30"/>
    <mergeCell ref="V29:V30"/>
    <mergeCell ref="AZ33:AZ35"/>
    <mergeCell ref="AY33:AY35"/>
    <mergeCell ref="BB3:BB5"/>
    <mergeCell ref="BC3:BC5"/>
    <mergeCell ref="BD3:BD5"/>
    <mergeCell ref="BE3:BE5"/>
    <mergeCell ref="C11:C14"/>
    <mergeCell ref="S29:S30"/>
    <mergeCell ref="U29:U30"/>
    <mergeCell ref="AE29:AE30"/>
    <mergeCell ref="E15:E17"/>
    <mergeCell ref="H15:H17"/>
    <mergeCell ref="L18:L19"/>
    <mergeCell ref="C22:C24"/>
    <mergeCell ref="D22:D24"/>
    <mergeCell ref="H20:H24"/>
    <mergeCell ref="I20:I24"/>
    <mergeCell ref="J20:J24"/>
    <mergeCell ref="K20:K24"/>
    <mergeCell ref="L20:L24"/>
    <mergeCell ref="C15:C16"/>
    <mergeCell ref="D15:D16"/>
    <mergeCell ref="W29:W30"/>
    <mergeCell ref="AC29:AC30"/>
    <mergeCell ref="AZ6:AZ8"/>
    <mergeCell ref="AX3:AX5"/>
    <mergeCell ref="E64:E65"/>
    <mergeCell ref="F64:F65"/>
    <mergeCell ref="G64:G65"/>
    <mergeCell ref="H64:H65"/>
    <mergeCell ref="E59:E60"/>
    <mergeCell ref="H59:H60"/>
    <mergeCell ref="I59:I60"/>
    <mergeCell ref="J59:J60"/>
    <mergeCell ref="K59:K60"/>
    <mergeCell ref="G59:G60"/>
    <mergeCell ref="F59:F60"/>
    <mergeCell ref="M33:M35"/>
    <mergeCell ref="N33:N35"/>
    <mergeCell ref="F62:F63"/>
    <mergeCell ref="G62:G63"/>
    <mergeCell ref="H62:H63"/>
    <mergeCell ref="N43:N45"/>
    <mergeCell ref="M43:M45"/>
    <mergeCell ref="M49:M51"/>
    <mergeCell ref="N49:N51"/>
    <mergeCell ref="F46:F48"/>
    <mergeCell ref="G46:G48"/>
    <mergeCell ref="H46:H48"/>
    <mergeCell ref="I46:I48"/>
    <mergeCell ref="J46:J48"/>
    <mergeCell ref="K46:K48"/>
    <mergeCell ref="L46:L48"/>
    <mergeCell ref="M46:M48"/>
    <mergeCell ref="N46:N48"/>
    <mergeCell ref="M59:M60"/>
    <mergeCell ref="N59:N60"/>
    <mergeCell ref="M57:M58"/>
    <mergeCell ref="N57:N58"/>
    <mergeCell ref="L59:L60"/>
    <mergeCell ref="L43:L45"/>
    <mergeCell ref="A59:A61"/>
    <mergeCell ref="A66:A70"/>
    <mergeCell ref="A15:A17"/>
    <mergeCell ref="A3:A5"/>
    <mergeCell ref="A6:A8"/>
    <mergeCell ref="A9:A10"/>
    <mergeCell ref="A11:A14"/>
    <mergeCell ref="A20:A24"/>
    <mergeCell ref="A33:A35"/>
    <mergeCell ref="A43:A45"/>
    <mergeCell ref="A46:A51"/>
    <mergeCell ref="A55:A58"/>
    <mergeCell ref="A38:A42"/>
    <mergeCell ref="G33:G35"/>
    <mergeCell ref="H33:H35"/>
    <mergeCell ref="I33:I35"/>
    <mergeCell ref="J33:J35"/>
    <mergeCell ref="L33:L35"/>
    <mergeCell ref="L64:L65"/>
    <mergeCell ref="K64:K65"/>
    <mergeCell ref="J64:J65"/>
    <mergeCell ref="I64:I65"/>
    <mergeCell ref="L49:L51"/>
    <mergeCell ref="L57:L58"/>
    <mergeCell ref="E46:E48"/>
    <mergeCell ref="AR20:AR24"/>
    <mergeCell ref="AS20:AS24"/>
    <mergeCell ref="AT20:AT24"/>
    <mergeCell ref="AU20:AU24"/>
    <mergeCell ref="AS6:AS8"/>
    <mergeCell ref="AT6:AT8"/>
    <mergeCell ref="AU6:AU8"/>
    <mergeCell ref="AS15:AS17"/>
    <mergeCell ref="AT15:AT17"/>
    <mergeCell ref="AU15:AU17"/>
    <mergeCell ref="AU18:AU19"/>
    <mergeCell ref="AS11:AS14"/>
    <mergeCell ref="AT11:AT14"/>
    <mergeCell ref="AU11:AU14"/>
    <mergeCell ref="AR25:AR28"/>
    <mergeCell ref="AS25:AS28"/>
    <mergeCell ref="AT25:AT28"/>
    <mergeCell ref="AU25:AU28"/>
    <mergeCell ref="AS18:AS19"/>
    <mergeCell ref="AT18:AT19"/>
    <mergeCell ref="AT38:AT40"/>
    <mergeCell ref="AU38:AU40"/>
    <mergeCell ref="AU41:AU42"/>
    <mergeCell ref="AV18:AV19"/>
    <mergeCell ref="AW18:AW19"/>
    <mergeCell ref="AX18:AX19"/>
    <mergeCell ref="AY18:AY19"/>
    <mergeCell ref="AZ18:AZ19"/>
    <mergeCell ref="BA18:BA19"/>
    <mergeCell ref="AR6:AR8"/>
    <mergeCell ref="AR9:AR10"/>
    <mergeCell ref="AR11:AR14"/>
    <mergeCell ref="AR15:AR17"/>
    <mergeCell ref="AR18:AR19"/>
    <mergeCell ref="AV6:AV8"/>
    <mergeCell ref="AW6:AW8"/>
    <mergeCell ref="AX6:AX8"/>
    <mergeCell ref="AY6:AY8"/>
    <mergeCell ref="AS9:AS10"/>
    <mergeCell ref="AT9:AT10"/>
    <mergeCell ref="AU9:AU10"/>
    <mergeCell ref="AV9:AV10"/>
    <mergeCell ref="AW9:AW10"/>
    <mergeCell ref="AX9:AX10"/>
    <mergeCell ref="AY9:AY10"/>
    <mergeCell ref="AZ9:AZ10"/>
    <mergeCell ref="BA9:BA10"/>
    <mergeCell ref="AV11:AV14"/>
    <mergeCell ref="AW11:AW14"/>
    <mergeCell ref="AX11:AX14"/>
    <mergeCell ref="AY11:AY14"/>
    <mergeCell ref="AZ11:AZ14"/>
    <mergeCell ref="BA11:BA14"/>
    <mergeCell ref="AV15:AV17"/>
    <mergeCell ref="AW15:AW17"/>
    <mergeCell ref="AX15:AX17"/>
    <mergeCell ref="AY15:AY17"/>
    <mergeCell ref="AZ15:AZ17"/>
    <mergeCell ref="BA15:BA17"/>
    <mergeCell ref="AV25:AV28"/>
    <mergeCell ref="AW25:AW28"/>
    <mergeCell ref="AX25:AX28"/>
    <mergeCell ref="AY25:AY28"/>
    <mergeCell ref="AZ25:AZ28"/>
    <mergeCell ref="BA25:BA28"/>
    <mergeCell ref="AV20:AV24"/>
    <mergeCell ref="AW20:AW24"/>
    <mergeCell ref="AX20:AX24"/>
    <mergeCell ref="AY20:AY24"/>
    <mergeCell ref="AZ20:AZ24"/>
    <mergeCell ref="BA20:BA24"/>
    <mergeCell ref="AV38:AV40"/>
    <mergeCell ref="AW38:AW40"/>
    <mergeCell ref="AX38:AX40"/>
    <mergeCell ref="AY38:AY40"/>
    <mergeCell ref="AZ38:AZ40"/>
    <mergeCell ref="BA38:BA40"/>
    <mergeCell ref="BA41:BA42"/>
    <mergeCell ref="AZ41:AZ42"/>
    <mergeCell ref="AY41:AY42"/>
    <mergeCell ref="AX41:AX42"/>
    <mergeCell ref="AW41:AW42"/>
    <mergeCell ref="AV41:AV42"/>
    <mergeCell ref="AT41:AT42"/>
    <mergeCell ref="BA43:BA45"/>
    <mergeCell ref="AR46:AR48"/>
    <mergeCell ref="AS46:AS48"/>
    <mergeCell ref="AT46:AT48"/>
    <mergeCell ref="AU46:AU48"/>
    <mergeCell ref="AV46:AV48"/>
    <mergeCell ref="AW46:AW48"/>
    <mergeCell ref="AX46:AX48"/>
    <mergeCell ref="AY46:AY48"/>
    <mergeCell ref="AZ46:AZ48"/>
    <mergeCell ref="BA46:BA48"/>
    <mergeCell ref="AR43:AR45"/>
    <mergeCell ref="AS43:AS45"/>
    <mergeCell ref="AT43:AT45"/>
    <mergeCell ref="AU43:AU45"/>
    <mergeCell ref="AV43:AV45"/>
    <mergeCell ref="AW43:AW45"/>
    <mergeCell ref="AX43:AX45"/>
    <mergeCell ref="AY43:AY45"/>
    <mergeCell ref="AZ43:AZ45"/>
    <mergeCell ref="AS49:AS51"/>
    <mergeCell ref="AT49:AT51"/>
    <mergeCell ref="AU49:AU51"/>
    <mergeCell ref="AV49:AV51"/>
    <mergeCell ref="AW49:AW51"/>
    <mergeCell ref="AX49:AX51"/>
    <mergeCell ref="AY49:AY51"/>
    <mergeCell ref="AZ49:AZ51"/>
    <mergeCell ref="BA49:BA51"/>
    <mergeCell ref="AR52:AR54"/>
    <mergeCell ref="AS52:AS54"/>
    <mergeCell ref="AT52:AT54"/>
    <mergeCell ref="AU52:AU54"/>
    <mergeCell ref="AV52:AV54"/>
    <mergeCell ref="AW52:AW54"/>
    <mergeCell ref="AX52:AX54"/>
    <mergeCell ref="AY52:AY54"/>
    <mergeCell ref="AZ52:AZ54"/>
    <mergeCell ref="BA52:BA54"/>
    <mergeCell ref="AZ55:AZ56"/>
    <mergeCell ref="BA55:BA56"/>
    <mergeCell ref="AY55:AY56"/>
    <mergeCell ref="AX55:AX56"/>
    <mergeCell ref="AW55:AW56"/>
    <mergeCell ref="AV55:AV56"/>
    <mergeCell ref="AU55:AU56"/>
    <mergeCell ref="AT55:AT56"/>
    <mergeCell ref="AS55:AS56"/>
    <mergeCell ref="AR55:AR56"/>
    <mergeCell ref="AR57:AR58"/>
    <mergeCell ref="AS57:AS58"/>
    <mergeCell ref="AT57:AT58"/>
    <mergeCell ref="AU57:AU58"/>
    <mergeCell ref="AV57:AV58"/>
    <mergeCell ref="AW57:AW58"/>
    <mergeCell ref="AX57:AX58"/>
    <mergeCell ref="AY57:AY58"/>
    <mergeCell ref="AZ57:AZ58"/>
    <mergeCell ref="BA57:BA58"/>
    <mergeCell ref="BA59:BA60"/>
    <mergeCell ref="AZ59:AZ60"/>
    <mergeCell ref="AY59:AY60"/>
    <mergeCell ref="AX59:AX60"/>
    <mergeCell ref="AW59:AW60"/>
    <mergeCell ref="AV59:AV60"/>
    <mergeCell ref="AY64:AY65"/>
    <mergeCell ref="AZ64:AZ65"/>
    <mergeCell ref="AU59:AU60"/>
    <mergeCell ref="AT59:AT60"/>
    <mergeCell ref="AS59:AS60"/>
    <mergeCell ref="AR59:AR60"/>
    <mergeCell ref="BA62:BA63"/>
    <mergeCell ref="AZ62:AZ63"/>
    <mergeCell ref="AY62:AY63"/>
    <mergeCell ref="AR62:AR63"/>
    <mergeCell ref="AS62:AS63"/>
    <mergeCell ref="AT62:AT63"/>
    <mergeCell ref="AU62:AU63"/>
    <mergeCell ref="AV62:AV63"/>
    <mergeCell ref="AW62:AW63"/>
    <mergeCell ref="AX62:AX63"/>
    <mergeCell ref="AU66:AU68"/>
    <mergeCell ref="AT66:AT68"/>
    <mergeCell ref="AR64:AR65"/>
    <mergeCell ref="AS64:AS65"/>
    <mergeCell ref="AT64:AT65"/>
    <mergeCell ref="AU64:AU65"/>
    <mergeCell ref="AV64:AV65"/>
    <mergeCell ref="AW64:AW65"/>
    <mergeCell ref="AX64:AX65"/>
    <mergeCell ref="BA33:BA35"/>
    <mergeCell ref="BA36:BA37"/>
    <mergeCell ref="BF4:BF5"/>
    <mergeCell ref="BF7:BF8"/>
    <mergeCell ref="BF9:BF10"/>
    <mergeCell ref="AS66:AS68"/>
    <mergeCell ref="AR66:AR68"/>
    <mergeCell ref="BA69:BA70"/>
    <mergeCell ref="AZ69:AZ70"/>
    <mergeCell ref="AY69:AY70"/>
    <mergeCell ref="AX69:AX70"/>
    <mergeCell ref="AW69:AW70"/>
    <mergeCell ref="AV69:AV70"/>
    <mergeCell ref="AU69:AU70"/>
    <mergeCell ref="AT69:AT70"/>
    <mergeCell ref="AS69:AS70"/>
    <mergeCell ref="AR69:AR70"/>
    <mergeCell ref="BA64:BA65"/>
    <mergeCell ref="BA66:BA68"/>
    <mergeCell ref="AZ66:AZ68"/>
    <mergeCell ref="AY66:AY68"/>
    <mergeCell ref="AX66:AX68"/>
    <mergeCell ref="AW66:AW68"/>
    <mergeCell ref="AV66:AV68"/>
  </mergeCells>
  <conditionalFormatting sqref="AZ18">
    <cfRule type="containsText" dxfId="184" priority="259" operator="containsText" text="Extremo">
      <formula>NOT(ISERROR(SEARCH("Extremo",AZ18)))</formula>
    </cfRule>
    <cfRule type="containsText" dxfId="183" priority="260" operator="containsText" text="Alto">
      <formula>NOT(ISERROR(SEARCH("Alto",AZ18)))</formula>
    </cfRule>
    <cfRule type="containsText" dxfId="182" priority="261" operator="containsText" text="Moderado">
      <formula>NOT(ISERROR(SEARCH("Moderado",AZ18)))</formula>
    </cfRule>
    <cfRule type="containsText" dxfId="181" priority="262" operator="containsText" text="Bajo">
      <formula>NOT(ISERROR(SEARCH("Bajo",AZ18)))</formula>
    </cfRule>
  </conditionalFormatting>
  <conditionalFormatting sqref="N18">
    <cfRule type="containsText" dxfId="180" priority="255" operator="containsText" text="Bajo">
      <formula>NOT(ISERROR(SEARCH("Bajo",N18)))</formula>
    </cfRule>
    <cfRule type="containsText" dxfId="179" priority="256" operator="containsText" text="Moderado">
      <formula>NOT(ISERROR(SEARCH("Moderado",N18)))</formula>
    </cfRule>
    <cfRule type="containsText" dxfId="178" priority="257" operator="containsText" text="Alto">
      <formula>NOT(ISERROR(SEARCH("Alto",N18)))</formula>
    </cfRule>
    <cfRule type="containsText" dxfId="177" priority="258" operator="containsText" text="Extremo">
      <formula>NOT(ISERROR(SEARCH("Extremo",N18)))</formula>
    </cfRule>
  </conditionalFormatting>
  <conditionalFormatting sqref="AZ62">
    <cfRule type="containsText" dxfId="176" priority="241" operator="containsText" text="Extremo">
      <formula>NOT(ISERROR(SEARCH("Extremo",AZ62)))</formula>
    </cfRule>
    <cfRule type="containsText" dxfId="175" priority="242" operator="containsText" text="Alto">
      <formula>NOT(ISERROR(SEARCH("Alto",AZ62)))</formula>
    </cfRule>
    <cfRule type="containsText" dxfId="174" priority="243" operator="containsText" text="Moderado">
      <formula>NOT(ISERROR(SEARCH("Moderado",AZ62)))</formula>
    </cfRule>
    <cfRule type="containsText" dxfId="173" priority="244" operator="containsText" text="Bajo">
      <formula>NOT(ISERROR(SEARCH("Bajo",AZ62)))</formula>
    </cfRule>
  </conditionalFormatting>
  <conditionalFormatting sqref="N62">
    <cfRule type="containsText" dxfId="172" priority="237" operator="containsText" text="Bajo">
      <formula>NOT(ISERROR(SEARCH("Bajo",N62)))</formula>
    </cfRule>
    <cfRule type="containsText" dxfId="171" priority="238" operator="containsText" text="Moderado">
      <formula>NOT(ISERROR(SEARCH("Moderado",N62)))</formula>
    </cfRule>
    <cfRule type="containsText" dxfId="170" priority="239" operator="containsText" text="Alto">
      <formula>NOT(ISERROR(SEARCH("Alto",N62)))</formula>
    </cfRule>
    <cfRule type="containsText" dxfId="169" priority="240" operator="containsText" text="Extremo">
      <formula>NOT(ISERROR(SEARCH("Extremo",N62)))</formula>
    </cfRule>
  </conditionalFormatting>
  <conditionalFormatting sqref="AZ52">
    <cfRule type="containsText" dxfId="168" priority="232" operator="containsText" text="Extremo">
      <formula>NOT(ISERROR(SEARCH("Extremo",AZ52)))</formula>
    </cfRule>
    <cfRule type="containsText" dxfId="167" priority="233" operator="containsText" text="Alto">
      <formula>NOT(ISERROR(SEARCH("Alto",AZ52)))</formula>
    </cfRule>
    <cfRule type="containsText" dxfId="166" priority="234" operator="containsText" text="Moderado">
      <formula>NOT(ISERROR(SEARCH("Moderado",AZ52)))</formula>
    </cfRule>
    <cfRule type="containsText" dxfId="165" priority="235" operator="containsText" text="Bajo">
      <formula>NOT(ISERROR(SEARCH("Bajo",AZ52)))</formula>
    </cfRule>
  </conditionalFormatting>
  <conditionalFormatting sqref="N52">
    <cfRule type="containsText" dxfId="164" priority="228" operator="containsText" text="Bajo">
      <formula>NOT(ISERROR(SEARCH("Bajo",N52)))</formula>
    </cfRule>
    <cfRule type="containsText" dxfId="163" priority="229" operator="containsText" text="Moderado">
      <formula>NOT(ISERROR(SEARCH("Moderado",N52)))</formula>
    </cfRule>
    <cfRule type="containsText" dxfId="162" priority="230" operator="containsText" text="Alto">
      <formula>NOT(ISERROR(SEARCH("Alto",N52)))</formula>
    </cfRule>
    <cfRule type="containsText" dxfId="161" priority="231" operator="containsText" text="Extremo">
      <formula>NOT(ISERROR(SEARCH("Extremo",N52)))</formula>
    </cfRule>
  </conditionalFormatting>
  <conditionalFormatting sqref="AZ3">
    <cfRule type="containsText" dxfId="160" priority="223" operator="containsText" text="Extremo">
      <formula>NOT(ISERROR(SEARCH("Extremo",AZ3)))</formula>
    </cfRule>
    <cfRule type="containsText" dxfId="159" priority="224" operator="containsText" text="Alto">
      <formula>NOT(ISERROR(SEARCH("Alto",AZ3)))</formula>
    </cfRule>
    <cfRule type="containsText" dxfId="158" priority="225" operator="containsText" text="Moderado">
      <formula>NOT(ISERROR(SEARCH("Moderado",AZ3)))</formula>
    </cfRule>
    <cfRule type="containsText" dxfId="157" priority="226" operator="containsText" text="Bajo">
      <formula>NOT(ISERROR(SEARCH("Bajo",AZ3)))</formula>
    </cfRule>
  </conditionalFormatting>
  <conditionalFormatting sqref="N3">
    <cfRule type="containsText" dxfId="156" priority="219" operator="containsText" text="Bajo">
      <formula>NOT(ISERROR(SEARCH("Bajo",N3)))</formula>
    </cfRule>
    <cfRule type="containsText" dxfId="155" priority="220" operator="containsText" text="Moderado">
      <formula>NOT(ISERROR(SEARCH("Moderado",N3)))</formula>
    </cfRule>
    <cfRule type="containsText" dxfId="154" priority="221" operator="containsText" text="Alto">
      <formula>NOT(ISERROR(SEARCH("Alto",N3)))</formula>
    </cfRule>
    <cfRule type="containsText" dxfId="153" priority="222" operator="containsText" text="Extremo">
      <formula>NOT(ISERROR(SEARCH("Extremo",N3)))</formula>
    </cfRule>
  </conditionalFormatting>
  <conditionalFormatting sqref="AZ64">
    <cfRule type="containsText" dxfId="152" priority="205" operator="containsText" text="Extremo">
      <formula>NOT(ISERROR(SEARCH("Extremo",AZ64)))</formula>
    </cfRule>
    <cfRule type="containsText" dxfId="151" priority="206" operator="containsText" text="Alto">
      <formula>NOT(ISERROR(SEARCH("Alto",AZ64)))</formula>
    </cfRule>
    <cfRule type="containsText" dxfId="150" priority="207" operator="containsText" text="Moderado">
      <formula>NOT(ISERROR(SEARCH("Moderado",AZ64)))</formula>
    </cfRule>
    <cfRule type="containsText" dxfId="149" priority="208" operator="containsText" text="Bajo">
      <formula>NOT(ISERROR(SEARCH("Bajo",AZ64)))</formula>
    </cfRule>
  </conditionalFormatting>
  <conditionalFormatting sqref="N64">
    <cfRule type="containsText" dxfId="148" priority="201" operator="containsText" text="Bajo">
      <formula>NOT(ISERROR(SEARCH("Bajo",N64)))</formula>
    </cfRule>
    <cfRule type="containsText" dxfId="147" priority="202" operator="containsText" text="Moderado">
      <formula>NOT(ISERROR(SEARCH("Moderado",N64)))</formula>
    </cfRule>
    <cfRule type="containsText" dxfId="146" priority="203" operator="containsText" text="Alto">
      <formula>NOT(ISERROR(SEARCH("Alto",N64)))</formula>
    </cfRule>
    <cfRule type="containsText" dxfId="145" priority="204" operator="containsText" text="Extremo">
      <formula>NOT(ISERROR(SEARCH("Extremo",N64)))</formula>
    </cfRule>
  </conditionalFormatting>
  <conditionalFormatting sqref="AZ38 AZ41">
    <cfRule type="containsText" dxfId="144" priority="196" operator="containsText" text="Extremo">
      <formula>NOT(ISERROR(SEARCH("Extremo",AZ38)))</formula>
    </cfRule>
    <cfRule type="containsText" dxfId="143" priority="197" operator="containsText" text="Alto">
      <formula>NOT(ISERROR(SEARCH("Alto",AZ38)))</formula>
    </cfRule>
    <cfRule type="containsText" dxfId="142" priority="198" operator="containsText" text="Moderado">
      <formula>NOT(ISERROR(SEARCH("Moderado",AZ38)))</formula>
    </cfRule>
    <cfRule type="containsText" dxfId="141" priority="199" operator="containsText" text="Bajo">
      <formula>NOT(ISERROR(SEARCH("Bajo",AZ38)))</formula>
    </cfRule>
  </conditionalFormatting>
  <conditionalFormatting sqref="N38">
    <cfRule type="containsText" dxfId="140" priority="192" operator="containsText" text="Bajo">
      <formula>NOT(ISERROR(SEARCH("Bajo",N38)))</formula>
    </cfRule>
    <cfRule type="containsText" dxfId="139" priority="193" operator="containsText" text="Moderado">
      <formula>NOT(ISERROR(SEARCH("Moderado",N38)))</formula>
    </cfRule>
    <cfRule type="containsText" dxfId="138" priority="194" operator="containsText" text="Alto">
      <formula>NOT(ISERROR(SEARCH("Alto",N38)))</formula>
    </cfRule>
    <cfRule type="containsText" dxfId="137" priority="195" operator="containsText" text="Extremo">
      <formula>NOT(ISERROR(SEARCH("Extremo",N38)))</formula>
    </cfRule>
  </conditionalFormatting>
  <conditionalFormatting sqref="N41">
    <cfRule type="containsText" dxfId="136" priority="187" operator="containsText" text="Bajo">
      <formula>NOT(ISERROR(SEARCH("Bajo",N41)))</formula>
    </cfRule>
    <cfRule type="containsText" dxfId="135" priority="188" operator="containsText" text="Moderado">
      <formula>NOT(ISERROR(SEARCH("Moderado",N41)))</formula>
    </cfRule>
    <cfRule type="containsText" dxfId="134" priority="189" operator="containsText" text="Alto">
      <formula>NOT(ISERROR(SEARCH("Alto",N41)))</formula>
    </cfRule>
    <cfRule type="containsText" dxfId="133" priority="190" operator="containsText" text="Extremo">
      <formula>NOT(ISERROR(SEARCH("Extremo",N41)))</formula>
    </cfRule>
  </conditionalFormatting>
  <conditionalFormatting sqref="AZ25">
    <cfRule type="containsText" dxfId="132" priority="182" operator="containsText" text="Extremo">
      <formula>NOT(ISERROR(SEARCH("Extremo",AZ25)))</formula>
    </cfRule>
    <cfRule type="containsText" dxfId="131" priority="183" operator="containsText" text="Alto">
      <formula>NOT(ISERROR(SEARCH("Alto",AZ25)))</formula>
    </cfRule>
    <cfRule type="containsText" dxfId="130" priority="184" operator="containsText" text="Moderado">
      <formula>NOT(ISERROR(SEARCH("Moderado",AZ25)))</formula>
    </cfRule>
    <cfRule type="containsText" dxfId="129" priority="185" operator="containsText" text="Bajo">
      <formula>NOT(ISERROR(SEARCH("Bajo",AZ25)))</formula>
    </cfRule>
  </conditionalFormatting>
  <conditionalFormatting sqref="N25">
    <cfRule type="containsText" dxfId="128" priority="178" operator="containsText" text="Bajo">
      <formula>NOT(ISERROR(SEARCH("Bajo",N25)))</formula>
    </cfRule>
    <cfRule type="containsText" dxfId="127" priority="179" operator="containsText" text="Moderado">
      <formula>NOT(ISERROR(SEARCH("Moderado",N25)))</formula>
    </cfRule>
    <cfRule type="containsText" dxfId="126" priority="180" operator="containsText" text="Alto">
      <formula>NOT(ISERROR(SEARCH("Alto",N25)))</formula>
    </cfRule>
    <cfRule type="containsText" dxfId="125" priority="181" operator="containsText" text="Extremo">
      <formula>NOT(ISERROR(SEARCH("Extremo",N25)))</formula>
    </cfRule>
  </conditionalFormatting>
  <conditionalFormatting sqref="AZ29 AZ31 AZ33">
    <cfRule type="containsText" dxfId="124" priority="173" operator="containsText" text="Extremo">
      <formula>NOT(ISERROR(SEARCH("Extremo",AZ29)))</formula>
    </cfRule>
    <cfRule type="containsText" dxfId="123" priority="174" operator="containsText" text="Alto">
      <formula>NOT(ISERROR(SEARCH("Alto",AZ29)))</formula>
    </cfRule>
    <cfRule type="containsText" dxfId="122" priority="175" operator="containsText" text="Moderado">
      <formula>NOT(ISERROR(SEARCH("Moderado",AZ29)))</formula>
    </cfRule>
    <cfRule type="containsText" dxfId="121" priority="176" operator="containsText" text="Bajo">
      <formula>NOT(ISERROR(SEARCH("Bajo",AZ29)))</formula>
    </cfRule>
  </conditionalFormatting>
  <conditionalFormatting sqref="N29 N31 N33">
    <cfRule type="containsText" dxfId="120" priority="169" operator="containsText" text="Bajo">
      <formula>NOT(ISERROR(SEARCH("Bajo",N29)))</formula>
    </cfRule>
    <cfRule type="containsText" dxfId="119" priority="170" operator="containsText" text="Moderado">
      <formula>NOT(ISERROR(SEARCH("Moderado",N29)))</formula>
    </cfRule>
    <cfRule type="containsText" dxfId="118" priority="171" operator="containsText" text="Alto">
      <formula>NOT(ISERROR(SEARCH("Alto",N29)))</formula>
    </cfRule>
    <cfRule type="containsText" dxfId="117" priority="172" operator="containsText" text="Extremo">
      <formula>NOT(ISERROR(SEARCH("Extremo",N29)))</formula>
    </cfRule>
  </conditionalFormatting>
  <conditionalFormatting sqref="AZ36">
    <cfRule type="containsText" dxfId="116" priority="163" operator="containsText" text="Extremo">
      <formula>NOT(ISERROR(SEARCH("Extremo",AZ36)))</formula>
    </cfRule>
    <cfRule type="containsText" dxfId="115" priority="164" operator="containsText" text="Alto">
      <formula>NOT(ISERROR(SEARCH("Alto",AZ36)))</formula>
    </cfRule>
    <cfRule type="containsText" dxfId="114" priority="165" operator="containsText" text="Moderado">
      <formula>NOT(ISERROR(SEARCH("Moderado",AZ36)))</formula>
    </cfRule>
    <cfRule type="containsText" dxfId="113" priority="166" operator="containsText" text="Bajo">
      <formula>NOT(ISERROR(SEARCH("Bajo",AZ36)))</formula>
    </cfRule>
  </conditionalFormatting>
  <conditionalFormatting sqref="N36">
    <cfRule type="containsText" dxfId="112" priority="159" operator="containsText" text="Bajo">
      <formula>NOT(ISERROR(SEARCH("Bajo",N36)))</formula>
    </cfRule>
    <cfRule type="containsText" dxfId="111" priority="160" operator="containsText" text="Moderado">
      <formula>NOT(ISERROR(SEARCH("Moderado",N36)))</formula>
    </cfRule>
    <cfRule type="containsText" dxfId="110" priority="161" operator="containsText" text="Alto">
      <formula>NOT(ISERROR(SEARCH("Alto",N36)))</formula>
    </cfRule>
    <cfRule type="containsText" dxfId="109" priority="162" operator="containsText" text="Extremo">
      <formula>NOT(ISERROR(SEARCH("Extremo",N36)))</formula>
    </cfRule>
  </conditionalFormatting>
  <conditionalFormatting sqref="N6">
    <cfRule type="containsText" dxfId="108" priority="141" operator="containsText" text="Bajo">
      <formula>NOT(ISERROR(SEARCH("Bajo",N6)))</formula>
    </cfRule>
    <cfRule type="containsText" dxfId="107" priority="142" operator="containsText" text="Moderado">
      <formula>NOT(ISERROR(SEARCH("Moderado",N6)))</formula>
    </cfRule>
    <cfRule type="containsText" dxfId="106" priority="143" operator="containsText" text="Alto">
      <formula>NOT(ISERROR(SEARCH("Alto",N6)))</formula>
    </cfRule>
    <cfRule type="containsText" dxfId="105" priority="144" operator="containsText" text="Extremo">
      <formula>NOT(ISERROR(SEARCH("Extremo",N6)))</formula>
    </cfRule>
  </conditionalFormatting>
  <conditionalFormatting sqref="N9">
    <cfRule type="containsText" dxfId="104" priority="151" operator="containsText" text="Bajo">
      <formula>NOT(ISERROR(SEARCH("Bajo",N9)))</formula>
    </cfRule>
    <cfRule type="containsText" dxfId="103" priority="152" operator="containsText" text="Moderado">
      <formula>NOT(ISERROR(SEARCH("Moderado",N9)))</formula>
    </cfRule>
    <cfRule type="containsText" dxfId="102" priority="153" operator="containsText" text="Alto">
      <formula>NOT(ISERROR(SEARCH("Alto",N9)))</formula>
    </cfRule>
    <cfRule type="containsText" dxfId="101" priority="154" operator="containsText" text="Extremo">
      <formula>NOT(ISERROR(SEARCH("Extremo",N9)))</formula>
    </cfRule>
  </conditionalFormatting>
  <conditionalFormatting sqref="AZ6">
    <cfRule type="containsText" dxfId="100" priority="145" operator="containsText" text="Extremo">
      <formula>NOT(ISERROR(SEARCH("Extremo",AZ6)))</formula>
    </cfRule>
    <cfRule type="containsText" dxfId="99" priority="146" operator="containsText" text="Alto">
      <formula>NOT(ISERROR(SEARCH("Alto",AZ6)))</formula>
    </cfRule>
    <cfRule type="containsText" dxfId="98" priority="147" operator="containsText" text="Moderado">
      <formula>NOT(ISERROR(SEARCH("Moderado",AZ6)))</formula>
    </cfRule>
    <cfRule type="containsText" dxfId="97" priority="148" operator="containsText" text="Bajo">
      <formula>NOT(ISERROR(SEARCH("Bajo",AZ6)))</formula>
    </cfRule>
  </conditionalFormatting>
  <conditionalFormatting sqref="N20">
    <cfRule type="containsText" dxfId="96" priority="119" operator="containsText" text="Bajo">
      <formula>NOT(ISERROR(SEARCH("Bajo",N20)))</formula>
    </cfRule>
    <cfRule type="containsText" dxfId="95" priority="120" operator="containsText" text="Moderado">
      <formula>NOT(ISERROR(SEARCH("Moderado",N20)))</formula>
    </cfRule>
    <cfRule type="containsText" dxfId="94" priority="121" operator="containsText" text="Alto">
      <formula>NOT(ISERROR(SEARCH("Alto",N20)))</formula>
    </cfRule>
    <cfRule type="containsText" dxfId="93" priority="122" operator="containsText" text="Extremo">
      <formula>NOT(ISERROR(SEARCH("Extremo",N20)))</formula>
    </cfRule>
  </conditionalFormatting>
  <conditionalFormatting sqref="N11">
    <cfRule type="containsText" dxfId="92" priority="132" operator="containsText" text="Bajo">
      <formula>NOT(ISERROR(SEARCH("Bajo",N11)))</formula>
    </cfRule>
    <cfRule type="containsText" dxfId="91" priority="133" operator="containsText" text="Moderado">
      <formula>NOT(ISERROR(SEARCH("Moderado",N11)))</formula>
    </cfRule>
    <cfRule type="containsText" dxfId="90" priority="134" operator="containsText" text="Alto">
      <formula>NOT(ISERROR(SEARCH("Alto",N11)))</formula>
    </cfRule>
    <cfRule type="containsText" dxfId="89" priority="135" operator="containsText" text="Extremo">
      <formula>NOT(ISERROR(SEARCH("Extremo",N11)))</formula>
    </cfRule>
  </conditionalFormatting>
  <conditionalFormatting sqref="N43">
    <cfRule type="containsText" dxfId="88" priority="110" operator="containsText" text="Bajo">
      <formula>NOT(ISERROR(SEARCH("Bajo",N43)))</formula>
    </cfRule>
    <cfRule type="containsText" dxfId="87" priority="111" operator="containsText" text="Moderado">
      <formula>NOT(ISERROR(SEARCH("Moderado",N43)))</formula>
    </cfRule>
    <cfRule type="containsText" dxfId="86" priority="112" operator="containsText" text="Alto">
      <formula>NOT(ISERROR(SEARCH("Alto",N43)))</formula>
    </cfRule>
    <cfRule type="containsText" dxfId="85" priority="113" operator="containsText" text="Extremo">
      <formula>NOT(ISERROR(SEARCH("Extremo",N43)))</formula>
    </cfRule>
  </conditionalFormatting>
  <conditionalFormatting sqref="AZ20">
    <cfRule type="containsText" dxfId="84" priority="123" operator="containsText" text="Extremo">
      <formula>NOT(ISERROR(SEARCH("Extremo",AZ20)))</formula>
    </cfRule>
    <cfRule type="containsText" dxfId="83" priority="124" operator="containsText" text="Alto">
      <formula>NOT(ISERROR(SEARCH("Alto",AZ20)))</formula>
    </cfRule>
    <cfRule type="containsText" dxfId="82" priority="125" operator="containsText" text="Moderado">
      <formula>NOT(ISERROR(SEARCH("Moderado",AZ20)))</formula>
    </cfRule>
    <cfRule type="containsText" dxfId="81" priority="126" operator="containsText" text="Bajo">
      <formula>NOT(ISERROR(SEARCH("Bajo",AZ20)))</formula>
    </cfRule>
  </conditionalFormatting>
  <conditionalFormatting sqref="N49">
    <cfRule type="containsText" dxfId="80" priority="86" operator="containsText" text="Bajo">
      <formula>NOT(ISERROR(SEARCH("Bajo",N49)))</formula>
    </cfRule>
    <cfRule type="containsText" dxfId="79" priority="87" operator="containsText" text="Moderado">
      <formula>NOT(ISERROR(SEARCH("Moderado",N49)))</formula>
    </cfRule>
    <cfRule type="containsText" dxfId="78" priority="88" operator="containsText" text="Alto">
      <formula>NOT(ISERROR(SEARCH("Alto",N49)))</formula>
    </cfRule>
    <cfRule type="containsText" dxfId="77" priority="89" operator="containsText" text="Extremo">
      <formula>NOT(ISERROR(SEARCH("Extremo",N49)))</formula>
    </cfRule>
  </conditionalFormatting>
  <conditionalFormatting sqref="AZ43">
    <cfRule type="containsText" dxfId="76" priority="115" operator="containsText" text="Extremo">
      <formula>NOT(ISERROR(SEARCH("Extremo",AZ43)))</formula>
    </cfRule>
    <cfRule type="containsText" dxfId="75" priority="116" operator="containsText" text="Alto">
      <formula>NOT(ISERROR(SEARCH("Alto",AZ43)))</formula>
    </cfRule>
    <cfRule type="containsText" dxfId="74" priority="117" operator="containsText" text="Moderado">
      <formula>NOT(ISERROR(SEARCH("Moderado",AZ43)))</formula>
    </cfRule>
    <cfRule type="containsText" dxfId="73" priority="118" operator="containsText" text="Bajo">
      <formula>NOT(ISERROR(SEARCH("Bajo",AZ43)))</formula>
    </cfRule>
  </conditionalFormatting>
  <conditionalFormatting sqref="AZ66 AZ69">
    <cfRule type="containsText" dxfId="72" priority="105" operator="containsText" text="Extremo">
      <formula>NOT(ISERROR(SEARCH("Extremo",AZ66)))</formula>
    </cfRule>
    <cfRule type="containsText" dxfId="71" priority="106" operator="containsText" text="Alto">
      <formula>NOT(ISERROR(SEARCH("Alto",AZ66)))</formula>
    </cfRule>
    <cfRule type="containsText" dxfId="70" priority="107" operator="containsText" text="Moderado">
      <formula>NOT(ISERROR(SEARCH("Moderado",AZ66)))</formula>
    </cfRule>
    <cfRule type="containsText" dxfId="69" priority="108" operator="containsText" text="Bajo">
      <formula>NOT(ISERROR(SEARCH("Bajo",AZ66)))</formula>
    </cfRule>
  </conditionalFormatting>
  <conditionalFormatting sqref="N66 N69">
    <cfRule type="containsText" dxfId="68" priority="101" operator="containsText" text="Bajo">
      <formula>NOT(ISERROR(SEARCH("Bajo",N66)))</formula>
    </cfRule>
    <cfRule type="containsText" dxfId="67" priority="102" operator="containsText" text="Moderado">
      <formula>NOT(ISERROR(SEARCH("Moderado",N66)))</formula>
    </cfRule>
    <cfRule type="containsText" dxfId="66" priority="103" operator="containsText" text="Alto">
      <formula>NOT(ISERROR(SEARCH("Alto",N66)))</formula>
    </cfRule>
    <cfRule type="containsText" dxfId="65" priority="104" operator="containsText" text="Extremo">
      <formula>NOT(ISERROR(SEARCH("Extremo",N66)))</formula>
    </cfRule>
  </conditionalFormatting>
  <conditionalFormatting sqref="AZ46 AZ49">
    <cfRule type="containsText" dxfId="64" priority="95" operator="containsText" text="Extremo">
      <formula>NOT(ISERROR(SEARCH("Extremo",AZ46)))</formula>
    </cfRule>
    <cfRule type="containsText" dxfId="63" priority="96" operator="containsText" text="Alto">
      <formula>NOT(ISERROR(SEARCH("Alto",AZ46)))</formula>
    </cfRule>
    <cfRule type="containsText" dxfId="62" priority="97" operator="containsText" text="Moderado">
      <formula>NOT(ISERROR(SEARCH("Moderado",AZ46)))</formula>
    </cfRule>
    <cfRule type="containsText" dxfId="61" priority="98" operator="containsText" text="Bajo">
      <formula>NOT(ISERROR(SEARCH("Bajo",AZ46)))</formula>
    </cfRule>
  </conditionalFormatting>
  <conditionalFormatting sqref="AZ55 AZ57 AZ59 AZ61">
    <cfRule type="containsText" dxfId="60" priority="81" operator="containsText" text="Extremo">
      <formula>NOT(ISERROR(SEARCH("Extremo",AZ55)))</formula>
    </cfRule>
    <cfRule type="containsText" dxfId="59" priority="82" operator="containsText" text="Alto">
      <formula>NOT(ISERROR(SEARCH("Alto",AZ55)))</formula>
    </cfRule>
    <cfRule type="containsText" dxfId="58" priority="83" operator="containsText" text="Moderado">
      <formula>NOT(ISERROR(SEARCH("Moderado",AZ55)))</formula>
    </cfRule>
    <cfRule type="containsText" dxfId="57" priority="84" operator="containsText" text="Bajo">
      <formula>NOT(ISERROR(SEARCH("Bajo",AZ55)))</formula>
    </cfRule>
  </conditionalFormatting>
  <conditionalFormatting sqref="N55 N57 N59 N61">
    <cfRule type="containsText" dxfId="56" priority="77" operator="containsText" text="Bajo">
      <formula>NOT(ISERROR(SEARCH("Bajo",N55)))</formula>
    </cfRule>
    <cfRule type="containsText" dxfId="55" priority="78" operator="containsText" text="Moderado">
      <formula>NOT(ISERROR(SEARCH("Moderado",N55)))</formula>
    </cfRule>
    <cfRule type="containsText" dxfId="54" priority="79" operator="containsText" text="Alto">
      <formula>NOT(ISERROR(SEARCH("Alto",N55)))</formula>
    </cfRule>
    <cfRule type="containsText" dxfId="53" priority="80" operator="containsText" text="Extremo">
      <formula>NOT(ISERROR(SEARCH("Extremo",N55)))</formula>
    </cfRule>
  </conditionalFormatting>
  <conditionalFormatting sqref="AZ15">
    <cfRule type="containsText" dxfId="52" priority="72" operator="containsText" text="Extremo">
      <formula>NOT(ISERROR(SEARCH("Extremo",AZ15)))</formula>
    </cfRule>
    <cfRule type="containsText" dxfId="51" priority="73" operator="containsText" text="Alto">
      <formula>NOT(ISERROR(SEARCH("Alto",AZ15)))</formula>
    </cfRule>
    <cfRule type="containsText" dxfId="50" priority="74" operator="containsText" text="Moderado">
      <formula>NOT(ISERROR(SEARCH("Moderado",AZ15)))</formula>
    </cfRule>
    <cfRule type="containsText" dxfId="49" priority="75" operator="containsText" text="Bajo">
      <formula>NOT(ISERROR(SEARCH("Bajo",AZ15)))</formula>
    </cfRule>
  </conditionalFormatting>
  <conditionalFormatting sqref="N16">
    <cfRule type="containsText" dxfId="48" priority="20" operator="containsText" text="Bajo">
      <formula>NOT(ISERROR(SEARCH("Bajo",N16)))</formula>
    </cfRule>
    <cfRule type="containsText" dxfId="47" priority="21" operator="containsText" text="Moderado">
      <formula>NOT(ISERROR(SEARCH("Moderado",N16)))</formula>
    </cfRule>
    <cfRule type="containsText" dxfId="46" priority="22" operator="containsText" text="Alto">
      <formula>NOT(ISERROR(SEARCH("Alto",N16)))</formula>
    </cfRule>
    <cfRule type="containsText" dxfId="45" priority="23" operator="containsText" text="Extremo">
      <formula>NOT(ISERROR(SEARCH("Extremo",N16)))</formula>
    </cfRule>
  </conditionalFormatting>
  <conditionalFormatting sqref="N15">
    <cfRule type="containsText" dxfId="44" priority="30" operator="containsText" text="Bajo">
      <formula>NOT(ISERROR(SEARCH("Bajo",N15)))</formula>
    </cfRule>
    <cfRule type="containsText" dxfId="43" priority="31" operator="containsText" text="Moderado">
      <formula>NOT(ISERROR(SEARCH("Moderado",N15)))</formula>
    </cfRule>
    <cfRule type="containsText" dxfId="42" priority="32" operator="containsText" text="Alto">
      <formula>NOT(ISERROR(SEARCH("Alto",N15)))</formula>
    </cfRule>
    <cfRule type="containsText" dxfId="41" priority="33" operator="containsText" text="Extremo">
      <formula>NOT(ISERROR(SEARCH("Extremo",N15)))</formula>
    </cfRule>
  </conditionalFormatting>
  <conditionalFormatting sqref="N17">
    <cfRule type="containsText" dxfId="40" priority="25" operator="containsText" text="Bajo">
      <formula>NOT(ISERROR(SEARCH("Bajo",N17)))</formula>
    </cfRule>
    <cfRule type="containsText" dxfId="39" priority="26" operator="containsText" text="Moderado">
      <formula>NOT(ISERROR(SEARCH("Moderado",N17)))</formula>
    </cfRule>
    <cfRule type="containsText" dxfId="38" priority="27" operator="containsText" text="Alto">
      <formula>NOT(ISERROR(SEARCH("Alto",N17)))</formula>
    </cfRule>
    <cfRule type="containsText" dxfId="37" priority="28" operator="containsText" text="Extremo">
      <formula>NOT(ISERROR(SEARCH("Extremo",N17)))</formula>
    </cfRule>
  </conditionalFormatting>
  <conditionalFormatting sqref="N46">
    <cfRule type="containsText" dxfId="36" priority="9" operator="containsText" text="Bajo">
      <formula>NOT(ISERROR(SEARCH("Bajo",N46)))</formula>
    </cfRule>
    <cfRule type="containsText" dxfId="35" priority="10" operator="containsText" text="Moderado">
      <formula>NOT(ISERROR(SEARCH("Moderado",N46)))</formula>
    </cfRule>
    <cfRule type="containsText" dxfId="34" priority="11" operator="containsText" text="Alto">
      <formula>NOT(ISERROR(SEARCH("Alto",N46)))</formula>
    </cfRule>
    <cfRule type="containsText" dxfId="33" priority="12" operator="containsText" text="Extremo">
      <formula>NOT(ISERROR(SEARCH("Extremo",N46)))</formula>
    </cfRule>
  </conditionalFormatting>
  <conditionalFormatting sqref="AZ9">
    <cfRule type="containsText" dxfId="32" priority="5" operator="containsText" text="Extremo">
      <formula>NOT(ISERROR(SEARCH("Extremo",AZ9)))</formula>
    </cfRule>
    <cfRule type="containsText" dxfId="31" priority="6" operator="containsText" text="Alto">
      <formula>NOT(ISERROR(SEARCH("Alto",AZ9)))</formula>
    </cfRule>
    <cfRule type="containsText" dxfId="30" priority="7" operator="containsText" text="Moderado">
      <formula>NOT(ISERROR(SEARCH("Moderado",AZ9)))</formula>
    </cfRule>
    <cfRule type="containsText" dxfId="29" priority="8" operator="containsText" text="Bajo">
      <formula>NOT(ISERROR(SEARCH("Bajo",AZ9)))</formula>
    </cfRule>
  </conditionalFormatting>
  <conditionalFormatting sqref="AZ11">
    <cfRule type="containsText" dxfId="28" priority="1" operator="containsText" text="Extremo">
      <formula>NOT(ISERROR(SEARCH("Extremo",AZ11)))</formula>
    </cfRule>
    <cfRule type="containsText" dxfId="27" priority="2" operator="containsText" text="Alto">
      <formula>NOT(ISERROR(SEARCH("Alto",AZ11)))</formula>
    </cfRule>
    <cfRule type="containsText" dxfId="26" priority="3" operator="containsText" text="Moderado">
      <formula>NOT(ISERROR(SEARCH("Moderado",AZ11)))</formula>
    </cfRule>
    <cfRule type="containsText" dxfId="25" priority="4" operator="containsText" text="Bajo">
      <formula>NOT(ISERROR(SEARCH("Bajo",AZ11)))</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63" operator="containsText" id="{1E5AE710-8A4D-467C-88A5-717CCD8C6752}">
            <xm:f>NOT(ISERROR(SEARCH('\Users\claudia.martinez\Downloads\[mapa de riesgos Estructuracion de planes.xlsx]Hoja4'!#REF!,N18)))</xm:f>
            <xm:f>'\Users\claudia.martinez\Downloads\[mapa de riesgos Estructuracion de planes.xlsx]Hoja4'!#REF!</xm:f>
            <x14:dxf>
              <fill>
                <patternFill>
                  <bgColor rgb="FFFFC7CE"/>
                </patternFill>
              </fill>
            </x14:dxf>
          </x14:cfRule>
          <xm:sqref>N18</xm:sqref>
        </x14:conditionalFormatting>
        <x14:conditionalFormatting xmlns:xm="http://schemas.microsoft.com/office/excel/2006/main">
          <x14:cfRule type="containsText" priority="245" operator="containsText" id="{D5B7AE3C-AD88-46E4-8125-B0578DD82D92}">
            <xm:f>NOT(ISERROR(SEARCH('\Users\daniela.aldana\Downloads\[mapa de riesgos Oficina Asesora Jurídica.xlsx]Hoja4'!#REF!,N62)))</xm:f>
            <xm:f>'\Users\daniela.aldana\Downloads\[mapa de riesgos Oficina Asesora Jurídica.xlsx]Hoja4'!#REF!</xm:f>
            <x14:dxf>
              <fill>
                <patternFill>
                  <bgColor rgb="FFFFC7CE"/>
                </patternFill>
              </fill>
            </x14:dxf>
          </x14:cfRule>
          <xm:sqref>N62</xm:sqref>
        </x14:conditionalFormatting>
        <x14:conditionalFormatting xmlns:xm="http://schemas.microsoft.com/office/excel/2006/main">
          <x14:cfRule type="containsText" priority="236" operator="containsText" id="{E1926002-B2C9-493C-B2D9-6D0472E6BA54}">
            <xm:f>NOT(ISERROR(SEARCH('\Users\claudia.martinez\Downloads\[MAPA RIESGO CORRUPCION.XLSX]Hoja4'!#REF!,N52)))</xm:f>
            <xm:f>'\Users\claudia.martinez\Downloads\[MAPA RIESGO CORRUPCION.XLSX]Hoja4'!#REF!</xm:f>
            <x14:dxf>
              <fill>
                <patternFill>
                  <bgColor rgb="FFFFC7CE"/>
                </patternFill>
              </fill>
            </x14:dxf>
          </x14:cfRule>
          <xm:sqref>N52</xm:sqref>
        </x14:conditionalFormatting>
        <x14:conditionalFormatting xmlns:xm="http://schemas.microsoft.com/office/excel/2006/main">
          <x14:cfRule type="containsText" priority="227" operator="containsText" id="{5E9EFFCC-2167-4D43-A73A-4088493027CD}">
            <xm:f>NOT(ISERROR(SEARCH('\Users\daniela.aldana\Downloads\[mapa de riesgos Direccionameinto estrategico.xlsx]Hoja4'!#REF!,N3)))</xm:f>
            <xm:f>'\Users\daniela.aldana\Downloads\[mapa de riesgos Direccionameinto estrategico.xlsx]Hoja4'!#REF!</xm:f>
            <x14:dxf>
              <fill>
                <patternFill>
                  <bgColor rgb="FFFFC7CE"/>
                </patternFill>
              </fill>
            </x14:dxf>
          </x14:cfRule>
          <xm:sqref>N3</xm:sqref>
        </x14:conditionalFormatting>
        <x14:conditionalFormatting xmlns:xm="http://schemas.microsoft.com/office/excel/2006/main">
          <x14:cfRule type="containsText" priority="209" operator="containsText" id="{5EB172BA-EEFD-4C46-AAD3-0ACA766C4877}">
            <xm:f>NOT(ISERROR(SEARCH('\Users\daniela.aldana\Downloads\[MapaRiesgosCorrupcion-OCI-2019.xlsx]Hoja4'!#REF!,N64)))</xm:f>
            <xm:f>'\Users\daniela.aldana\Downloads\[MapaRiesgosCorrupcion-OCI-2019.xlsx]Hoja4'!#REF!</xm:f>
            <x14:dxf>
              <fill>
                <patternFill>
                  <bgColor rgb="FFFFC7CE"/>
                </patternFill>
              </fill>
            </x14:dxf>
          </x14:cfRule>
          <xm:sqref>N64</xm:sqref>
        </x14:conditionalFormatting>
        <x14:conditionalFormatting xmlns:xm="http://schemas.microsoft.com/office/excel/2006/main">
          <x14:cfRule type="containsText" priority="200" operator="containsText" id="{CD5A7041-8B27-4DF7-91B3-7E882227F6F1}">
            <xm:f>NOT(ISERROR(SEARCH('\Users\claudia.martinez\AppData\Local\Temp\Temp1_RV__Riesgos_de_Corrupción_por_proceso_-_2019.zip\[Riesgos Corrupci+¦n Asociatividad.xlsx]Hoja4'!#REF!,N38)))</xm:f>
            <xm:f>'\Users\claudia.martinez\AppData\Local\Temp\Temp1_RV__Riesgos_de_Corrupción_por_proceso_-_2019.zip\[Riesgos Corrupci+¦n Asociatividad.xlsx]Hoja4'!#REF!</xm:f>
            <x14:dxf>
              <fill>
                <patternFill>
                  <bgColor rgb="FFFFC7CE"/>
                </patternFill>
              </fill>
            </x14:dxf>
          </x14:cfRule>
          <xm:sqref>N38</xm:sqref>
        </x14:conditionalFormatting>
        <x14:conditionalFormatting xmlns:xm="http://schemas.microsoft.com/office/excel/2006/main">
          <x14:cfRule type="containsText" priority="191" operator="containsText" id="{086D4E97-4562-4995-8748-D5E857F58264}">
            <xm:f>NOT(ISERROR(SEARCH('\Users\claudia.martinez\AppData\Local\Temp\Temp1_RV__Riesgos_de_Corrupción_por_proceso_-_2019.zip\[Riesgos Corrupci+¦n Asociatividad.xlsx]Hoja4'!#REF!,N41)))</xm:f>
            <xm:f>'\Users\claudia.martinez\AppData\Local\Temp\Temp1_RV__Riesgos_de_Corrupción_por_proceso_-_2019.zip\[Riesgos Corrupci+¦n Asociatividad.xlsx]Hoja4'!#REF!</xm:f>
            <x14:dxf>
              <fill>
                <patternFill>
                  <bgColor rgb="FFFFC7CE"/>
                </patternFill>
              </fill>
            </x14:dxf>
          </x14:cfRule>
          <xm:sqref>N41</xm:sqref>
        </x14:conditionalFormatting>
        <x14:conditionalFormatting xmlns:xm="http://schemas.microsoft.com/office/excel/2006/main">
          <x14:cfRule type="containsText" priority="186" operator="containsText" id="{2574A1BF-B69A-4ECB-B1FB-DA776E337368}">
            <xm:f>NOT(ISERROR(SEARCH('\Users\claudia.martinez\AppData\Local\Temp\Temp1_RV__Riesgos_de_Corrupción_por_proceso_-_2019.zip\[Riesgos Corrupci+¦n Evaluaci+¦n.xlsx]Hoja4'!#REF!,N25)))</xm:f>
            <xm:f>'\Users\claudia.martinez\AppData\Local\Temp\Temp1_RV__Riesgos_de_Corrupción_por_proceso_-_2019.zip\[Riesgos Corrupci+¦n Evaluaci+¦n.xlsx]Hoja4'!#REF!</xm:f>
            <x14:dxf>
              <fill>
                <patternFill>
                  <bgColor rgb="FFFFC7CE"/>
                </patternFill>
              </fill>
            </x14:dxf>
          </x14:cfRule>
          <xm:sqref>N25</xm:sqref>
        </x14:conditionalFormatting>
        <x14:conditionalFormatting xmlns:xm="http://schemas.microsoft.com/office/excel/2006/main">
          <x14:cfRule type="containsText" priority="177" operator="containsText" id="{9775E3CC-FE70-4036-A2BC-EB512DFB7ABF}">
            <xm:f>NOT(ISERROR(SEARCH('\Users\claudia.martinez\AppData\Local\Temp\Temp1_RV__Riesgos_de_Corrupción_por_proceso_-_2019.zip\[Riesgos Corrupci+¦n Seguimiento y Control.xlsx]Hoja4'!#REF!,N29)))</xm:f>
            <xm:f>'\Users\claudia.martinez\AppData\Local\Temp\Temp1_RV__Riesgos_de_Corrupción_por_proceso_-_2019.zip\[Riesgos Corrupci+¦n Seguimiento y Control.xlsx]Hoja4'!#REF!</xm:f>
            <x14:dxf>
              <fill>
                <patternFill>
                  <bgColor rgb="FFFFC7CE"/>
                </patternFill>
              </fill>
            </x14:dxf>
          </x14:cfRule>
          <xm:sqref>N29</xm:sqref>
        </x14:conditionalFormatting>
        <x14:conditionalFormatting xmlns:xm="http://schemas.microsoft.com/office/excel/2006/main">
          <x14:cfRule type="containsText" priority="168" operator="containsText" id="{4CF25CA5-F36B-43AC-939A-617F8B481E26}">
            <xm:f>NOT(ISERROR(SEARCH('\Users\claudia.martinez\AppData\Local\Temp\Temp1_RV__Riesgos_de_Corrupción_por_proceso_-_2019.zip\[Riesgos Corrupci+¦n Seguimiento y Control.xlsx]Hoja4'!#REF!,N31)))</xm:f>
            <xm:f>'\Users\claudia.martinez\AppData\Local\Temp\Temp1_RV__Riesgos_de_Corrupción_por_proceso_-_2019.zip\[Riesgos Corrupci+¦n Seguimiento y Control.xlsx]Hoja4'!#REF!</xm:f>
            <x14:dxf>
              <fill>
                <patternFill>
                  <bgColor rgb="FFFFC7CE"/>
                </patternFill>
              </fill>
            </x14:dxf>
          </x14:cfRule>
          <xm:sqref>N31 N33</xm:sqref>
        </x14:conditionalFormatting>
        <x14:conditionalFormatting xmlns:xm="http://schemas.microsoft.com/office/excel/2006/main">
          <x14:cfRule type="containsText" priority="167" operator="containsText" id="{DC3ADC23-2FD7-4B7E-9A54-708B61781219}">
            <xm:f>NOT(ISERROR(SEARCH('\Users\daniela.aldana\Downloads\[mapa de riesgos Adecuación deTierras.xlsx]Hoja4'!#REF!,N36)))</xm:f>
            <xm:f>'\Users\daniela.aldana\Downloads\[mapa de riesgos Adecuación deTierras.xlsx]Hoja4'!#REF!</xm:f>
            <x14:dxf>
              <fill>
                <patternFill>
                  <bgColor rgb="FFFFC7CE"/>
                </patternFill>
              </fill>
            </x14:dxf>
          </x14:cfRule>
          <xm:sqref>N36</xm:sqref>
        </x14:conditionalFormatting>
        <x14:conditionalFormatting xmlns:xm="http://schemas.microsoft.com/office/excel/2006/main">
          <x14:cfRule type="containsText" priority="150" operator="containsText" id="{A25591F9-05B1-426F-AF8E-D465D87AE977}">
            <xm:f>NOT(ISERROR(SEARCH('\Users\daniela.aldana\Downloads\[Mapa de riesgos (2) 18122018 Comunicaciones.xlsx]Hoja4'!#REF!,N9)))</xm:f>
            <xm:f>'\Users\daniela.aldana\Downloads\[Mapa de riesgos (2) 18122018 Comunicaciones.xlsx]Hoja4'!#REF!</xm:f>
            <x14:dxf>
              <fill>
                <patternFill>
                  <bgColor rgb="FFFFC7CE"/>
                </patternFill>
              </fill>
            </x14:dxf>
          </x14:cfRule>
          <xm:sqref>N9</xm:sqref>
        </x14:conditionalFormatting>
        <x14:conditionalFormatting xmlns:xm="http://schemas.microsoft.com/office/excel/2006/main">
          <x14:cfRule type="containsText" priority="149" operator="containsText" id="{1548A83C-B3EB-491A-85C4-5CBE8FFC3586}">
            <xm:f>NOT(ISERROR(SEARCH('\Users\daniela.aldana\Downloads\[mapa de riesgos SIG.xlsx]Hoja4'!#REF!,N6)))</xm:f>
            <xm:f>'\Users\daniela.aldana\Downloads\[mapa de riesgos SIG.xlsx]Hoja4'!#REF!</xm:f>
            <x14:dxf>
              <fill>
                <patternFill>
                  <bgColor rgb="FFFFC7CE"/>
                </patternFill>
              </fill>
            </x14:dxf>
          </x14:cfRule>
          <xm:sqref>N6</xm:sqref>
        </x14:conditionalFormatting>
        <x14:conditionalFormatting xmlns:xm="http://schemas.microsoft.com/office/excel/2006/main">
          <x14:cfRule type="containsText" priority="140" operator="containsText" id="{71CE1A9D-00B4-49F0-A0B6-9F489CE9D057}">
            <xm:f>NOT(ISERROR(SEARCH('\Users\daniela.aldana\Downloads\[Mapa de riesgos (2) 10122018 OTI  v1.xlsx]Hoja4'!#REF!,N11)))</xm:f>
            <xm:f>'\Users\daniela.aldana\Downloads\[Mapa de riesgos (2) 10122018 OTI  v1.xlsx]Hoja4'!#REF!</xm:f>
            <x14:dxf>
              <fill>
                <patternFill>
                  <bgColor rgb="FFFFC7CE"/>
                </patternFill>
              </fill>
            </x14:dxf>
          </x14:cfRule>
          <xm:sqref>N11</xm:sqref>
        </x14:conditionalFormatting>
        <x14:conditionalFormatting xmlns:xm="http://schemas.microsoft.com/office/excel/2006/main">
          <x14:cfRule type="containsText" priority="127" operator="containsText" id="{85AACBC7-BF30-450C-8416-99BC3FE0E946}">
            <xm:f>NOT(ISERROR(SEARCH('\Users\daniela.aldana\Downloads\[mapa de riesgos Estructuración de proyectos.xlsx]Hoja4'!#REF!,N20)))</xm:f>
            <xm:f>'\Users\daniela.aldana\Downloads\[mapa de riesgos Estructuración de proyectos.xlsx]Hoja4'!#REF!</xm:f>
            <x14:dxf>
              <fill>
                <patternFill>
                  <bgColor rgb="FFFFC7CE"/>
                </patternFill>
              </fill>
            </x14:dxf>
          </x14:cfRule>
          <xm:sqref>N20</xm:sqref>
        </x14:conditionalFormatting>
        <x14:conditionalFormatting xmlns:xm="http://schemas.microsoft.com/office/excel/2006/main">
          <x14:cfRule type="containsText" priority="114" operator="containsText" id="{91F8951B-6113-4EDB-9215-333E297716D4}">
            <xm:f>NOT(ISERROR(SEARCH('\Users\daniela.aldana\Downloads\[Mapa riesgos GD REV 27122018.xlsx]Hoja4'!#REF!,N43)))</xm:f>
            <xm:f>'\Users\daniela.aldana\Downloads\[Mapa riesgos GD REV 27122018.xlsx]Hoja4'!#REF!</xm:f>
            <x14:dxf>
              <fill>
                <patternFill>
                  <bgColor rgb="FFFFC7CE"/>
                </patternFill>
              </fill>
            </x14:dxf>
          </x14:cfRule>
          <xm:sqref>N43</xm:sqref>
        </x14:conditionalFormatting>
        <x14:conditionalFormatting xmlns:xm="http://schemas.microsoft.com/office/excel/2006/main">
          <x14:cfRule type="containsText" priority="109" operator="containsText" id="{00D965BA-2C66-4F04-ADA7-0509F837C003}">
            <xm:f>NOT(ISERROR(SEARCH('\Users\daniela.aldana\Downloads\[Mapa de Riesgos Control Interno Disiciplinario REV 27122018.xlsx]Hoja4'!#REF!,N66)))</xm:f>
            <xm:f>'\Users\daniela.aldana\Downloads\[Mapa de Riesgos Control Interno Disiciplinario REV 27122018.xlsx]Hoja4'!#REF!</xm:f>
            <x14:dxf>
              <fill>
                <patternFill>
                  <bgColor rgb="FFFFC7CE"/>
                </patternFill>
              </fill>
            </x14:dxf>
          </x14:cfRule>
          <xm:sqref>N66</xm:sqref>
        </x14:conditionalFormatting>
        <x14:conditionalFormatting xmlns:xm="http://schemas.microsoft.com/office/excel/2006/main">
          <x14:cfRule type="containsText" priority="100" operator="containsText" id="{66B4E6D3-FD34-4FDF-AAB1-C7864237CBE5}">
            <xm:f>NOT(ISERROR(SEARCH('\Users\daniela.aldana\Downloads\[Mapa de Riesgos Control Interno Disiciplinario REV 27122018.xlsx]Hoja4'!#REF!,N69)))</xm:f>
            <xm:f>'\Users\daniela.aldana\Downloads\[Mapa de Riesgos Control Interno Disiciplinario REV 27122018.xlsx]Hoja4'!#REF!</xm:f>
            <x14:dxf>
              <fill>
                <patternFill>
                  <bgColor rgb="FFFFC7CE"/>
                </patternFill>
              </fill>
            </x14:dxf>
          </x14:cfRule>
          <xm:sqref>N69</xm:sqref>
        </x14:conditionalFormatting>
        <x14:conditionalFormatting xmlns:xm="http://schemas.microsoft.com/office/excel/2006/main">
          <x14:cfRule type="containsText" priority="90" operator="containsText" id="{E13577AE-93E6-4FB7-B441-B46D631CE30D}">
            <xm:f>NOT(ISERROR(SEARCH('\Users\daniela.aldana\Downloads\[Mapa de Riesgos 27122018 Administrativa.xlsx]Hoja4'!#REF!,N49)))</xm:f>
            <xm:f>'\Users\daniela.aldana\Downloads\[Mapa de Riesgos 27122018 Administrativa.xlsx]Hoja4'!#REF!</xm:f>
            <x14:dxf>
              <fill>
                <patternFill>
                  <bgColor rgb="FFFFC7CE"/>
                </patternFill>
              </fill>
            </x14:dxf>
          </x14:cfRule>
          <xm:sqref>N49</xm:sqref>
        </x14:conditionalFormatting>
        <x14:conditionalFormatting xmlns:xm="http://schemas.microsoft.com/office/excel/2006/main">
          <x14:cfRule type="containsText" priority="85" operator="containsText" id="{AC1DB01C-C842-4B21-83EB-008362707A4B}">
            <xm:f>NOT(ISERROR(SEARCH('\Users\daniela.aldana\Downloads\[Mapa de riesgos Talento Humano 27122018.xlsx]Hoja4'!#REF!,N55)))</xm:f>
            <xm:f>'\Users\daniela.aldana\Downloads\[Mapa de riesgos Talento Humano 27122018.xlsx]Hoja4'!#REF!</xm:f>
            <x14:dxf>
              <fill>
                <patternFill>
                  <bgColor rgb="FFFFC7CE"/>
                </patternFill>
              </fill>
            </x14:dxf>
          </x14:cfRule>
          <xm:sqref>N55</xm:sqref>
        </x14:conditionalFormatting>
        <x14:conditionalFormatting xmlns:xm="http://schemas.microsoft.com/office/excel/2006/main">
          <x14:cfRule type="containsText" priority="76" operator="containsText" id="{C7893DBB-A706-4EB2-B809-45BB05B37508}">
            <xm:f>NOT(ISERROR(SEARCH('\Users\daniela.aldana\Downloads\[Mapa de riesgos Talento Humano 27122018.xlsx]Hoja4'!#REF!,N57)))</xm:f>
            <xm:f>'\Users\daniela.aldana\Downloads\[Mapa de riesgos Talento Humano 27122018.xlsx]Hoja4'!#REF!</xm:f>
            <x14:dxf>
              <fill>
                <patternFill>
                  <bgColor rgb="FFFFC7CE"/>
                </patternFill>
              </fill>
            </x14:dxf>
          </x14:cfRule>
          <xm:sqref>N57 N59 N61</xm:sqref>
        </x14:conditionalFormatting>
        <x14:conditionalFormatting xmlns:xm="http://schemas.microsoft.com/office/excel/2006/main">
          <x14:cfRule type="containsText" priority="19" operator="containsText" id="{CB671EA7-509C-4487-B0A9-FC68FF03467B}">
            <xm:f>NOT(ISERROR(SEARCH('\Users\daniela.aldana\Downloads\[Mapa de riesgos 27122018 Participación Atención al Ciudadano (1).xlsx]Hoja4'!#REF!,N16)))</xm:f>
            <xm:f>'\Users\daniela.aldana\Downloads\[Mapa de riesgos 27122018 Participación Atención al Ciudadano (1).xlsx]Hoja4'!#REF!</xm:f>
            <x14:dxf>
              <fill>
                <patternFill>
                  <bgColor rgb="FFFFC7CE"/>
                </patternFill>
              </fill>
            </x14:dxf>
          </x14:cfRule>
          <xm:sqref>N16</xm:sqref>
        </x14:conditionalFormatting>
        <x14:conditionalFormatting xmlns:xm="http://schemas.microsoft.com/office/excel/2006/main">
          <x14:cfRule type="containsText" priority="29" operator="containsText" id="{D21D2116-AA88-44E6-BC2E-3CD28EAF297F}">
            <xm:f>NOT(ISERROR(SEARCH('\Users\daniela.aldana\Downloads\[Mapa de riesgos 27122018 Participación Atención al Ciudadano (1).xlsx]Hoja4'!#REF!,N15)))</xm:f>
            <xm:f>'\Users\daniela.aldana\Downloads\[Mapa de riesgos 27122018 Participación Atención al Ciudadano (1).xlsx]Hoja4'!#REF!</xm:f>
            <x14:dxf>
              <fill>
                <patternFill>
                  <bgColor rgb="FFFFC7CE"/>
                </patternFill>
              </fill>
            </x14:dxf>
          </x14:cfRule>
          <xm:sqref>N15</xm:sqref>
        </x14:conditionalFormatting>
        <x14:conditionalFormatting xmlns:xm="http://schemas.microsoft.com/office/excel/2006/main">
          <x14:cfRule type="containsText" priority="24" operator="containsText" id="{03433953-A61A-4D10-99E7-C2B3BE746948}">
            <xm:f>NOT(ISERROR(SEARCH('\Users\daniela.aldana\Downloads\[Mapa de riesgos 27122018 Participación Atención al Ciudadano (1).xlsx]Hoja4'!#REF!,N17)))</xm:f>
            <xm:f>'\Users\daniela.aldana\Downloads\[Mapa de riesgos 27122018 Participación Atención al Ciudadano (1).xlsx]Hoja4'!#REF!</xm:f>
            <x14:dxf>
              <fill>
                <patternFill>
                  <bgColor rgb="FFFFC7CE"/>
                </patternFill>
              </fill>
            </x14:dxf>
          </x14:cfRule>
          <xm:sqref>N17</xm:sqref>
        </x14:conditionalFormatting>
        <x14:conditionalFormatting xmlns:xm="http://schemas.microsoft.com/office/excel/2006/main">
          <x14:cfRule type="containsText" priority="13" operator="containsText" id="{8152E41D-E43A-454A-82BD-7BAC0C3D8833}">
            <xm:f>NOT(ISERROR(SEARCH('\Users\claudia.martinez\Downloads\[MAPA RIESGO CORRUPCION.XLSX]Hoja4'!#REF!,N46)))</xm:f>
            <xm:f>'\Users\claudia.martinez\Downloads\[MAPA RIESGO CORRUPCION.XLSX]Hoja4'!#REF!</xm:f>
            <x14:dxf>
              <fill>
                <patternFill>
                  <bgColor rgb="FFFFC7CE"/>
                </patternFill>
              </fill>
            </x14:dxf>
          </x14:cfRule>
          <xm:sqref>N46</xm:sqref>
        </x14:conditionalFormatting>
      </x14:conditionalFormattings>
    </ext>
    <ext xmlns:x14="http://schemas.microsoft.com/office/spreadsheetml/2009/9/main" uri="{CCE6A557-97BC-4b89-ADB6-D9C93CAAB3DF}">
      <x14:dataValidations xmlns:xm="http://schemas.microsoft.com/office/excel/2006/main" xWindow="1144" yWindow="400" count="57">
        <x14:dataValidation type="list" allowBlank="1" showInputMessage="1" showErrorMessage="1">
          <x14:formula1>
            <xm:f>Hoja4!$A$2:$A$10</xm:f>
          </x14:formula1>
          <xm:sqref>I71:I117</xm:sqref>
        </x14:dataValidation>
        <x14:dataValidation type="list" allowBlank="1" showInputMessage="1" showErrorMessage="1">
          <x14:formula1>
            <xm:f>Hoja4!$C$2:$C$6</xm:f>
          </x14:formula1>
          <xm:sqref>J71:J117 J3:J8</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[5]Hoja4!#REF!</xm:f>
          </x14:formula1>
          <xm:sqref>AW18</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[5]Hoja4!#REF!</xm:f>
          </x14:formula1>
          <xm:sqref>AV18</xm:sqref>
        </x14:dataValidation>
        <x14:dataValidation type="list" allowBlank="1" showInputMessage="1" showErrorMessage="1">
          <x14:formula1>
            <xm:f>[5]Hoja4!#REF!</xm:f>
          </x14:formula1>
          <xm:sqref>P18:P19 R18:R19 T18:T19 W18:W19 Z18:Z19 AC18:AC19 AF18:AF19 AI18:AI19 AN18:AN19 L18 I18:J18 AT18:AU18</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[12]Hoja4!#REF!</xm:f>
          </x14:formula1>
          <xm:sqref>AW62:AW63</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[12]Hoja4!#REF!</xm:f>
          </x14:formula1>
          <xm:sqref>AV62:AV63</xm:sqref>
        </x14:dataValidation>
        <x14:dataValidation type="list" allowBlank="1" showInputMessage="1" showErrorMessage="1">
          <x14:formula1>
            <xm:f>[12]Hoja4!#REF!</xm:f>
          </x14:formula1>
          <xm:sqref>I62:J62 L62 P62:P63 R62:R63 T62:T63 W62:W63 Z62:Z63 AC62:AC63 AF62:AF63 AI62:AI63 AN62:AN63 AT62:AU63</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[10]Hoja4!#REF!</xm:f>
          </x14:formula1>
          <xm:sqref>AW52</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[10]Hoja4!#REF!</xm:f>
          </x14:formula1>
          <xm:sqref>AV52</xm:sqref>
        </x14:dataValidation>
        <x14:dataValidation type="list" allowBlank="1" showInputMessage="1" showErrorMessage="1">
          <x14:formula1>
            <xm:f>[10]Hoja4!#REF!</xm:f>
          </x14:formula1>
          <xm:sqref>P52:P54 L52 AN52:AN54 AI52:AI54 AF52:AF54 AC52:AC54 Z52:Z54 W52:W54 T52:T54 R52:R54 I52:J52 AT52:AU52</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[1]Hoja4!#REF!</xm:f>
          </x14:formula1>
          <xm:sqref>AW3</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[1]Hoja4!#REF!</xm:f>
          </x14:formula1>
          <xm:sqref>AV3</xm:sqref>
        </x14:dataValidation>
        <x14:dataValidation type="list" allowBlank="1" showInputMessage="1" showErrorMessage="1">
          <x14:formula1>
            <xm:f>[1]Hoja4!#REF!</xm:f>
          </x14:formula1>
          <xm:sqref>AT3:AU3 R3:R5 T3:T5 W3:W5 Z3:Z5 AC3:AC5 AF3:AF5 AI3:AI5 AN3:AN5 L3 P3:P5 L6 I3</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[13]Hoja4!#REF!</xm:f>
          </x14:formula1>
          <xm:sqref>AW64</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[13]Hoja4!#REF!</xm:f>
          </x14:formula1>
          <xm:sqref>AV64</xm:sqref>
        </x14:dataValidation>
        <x14:dataValidation type="list" allowBlank="1" showInputMessage="1" showErrorMessage="1">
          <x14:formula1>
            <xm:f>[13]Hoja4!#REF!</xm:f>
          </x14:formula1>
          <xm:sqref>L64 P64:P65 R64:R65 T64:T65 W64:W65 Z64:Z65 AC64:AC65 AF64:AF65 AI64:AI65 AN64:AN65 I64:J64 AT64:AU64</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
          <x14:formula1>
            <xm:f>[9]Hoja4!#REF!</xm:f>
          </x14:formula1>
          <xm:sqref>AW38 AW41</xm:sqref>
        </x14:dataValidation>
        <x14:dataValidation type="list" allowBlank="1" showInputMessage="1" showErrorMessage="1" promptTitle="Solidez del control-probabilidad" prompt="Fuerte  y Directamente=2_x000a_Fuerte y No disminuye=0_x000a_Moderado y  Directamente= 1_x000a_Moderado y No disminuye= 0">
          <x14:formula1>
            <xm:f>[9]Hoja4!#REF!</xm:f>
          </x14:formula1>
          <xm:sqref>AV38 AV41</xm:sqref>
        </x14:dataValidation>
        <x14:dataValidation type="list" allowBlank="1" showInputMessage="1" showErrorMessage="1">
          <x14:formula1>
            <xm:f>[9]Hoja4!#REF!</xm:f>
          </x14:formula1>
          <xm:sqref>R38:R42 T38:T42 W38:W42 Z38:Z42 AC38:AC42 AF38:AF42 AI38:AI42 AN38:AN42 L41 P38:P42 I41:J41 I38:J38 L38 AT38:AU38 AT41:AU41</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
          <x14:formula1>
            <xm:f>[6]Hoja4!#REF!</xm:f>
          </x14:formula1>
          <xm:sqref>AW25:AW28</xm:sqref>
        </x14:dataValidation>
        <x14:dataValidation type="list" allowBlank="1" showInputMessage="1" showErrorMessage="1" promptTitle="Solidez del control-probabilidad" prompt="Fuerte  y Directamente=2_x000a_Fuerte y No disminuye=0_x000a_Moderado y  Directamente= 1_x000a_Moderado y No disminuye= 0">
          <x14:formula1>
            <xm:f>[6]Hoja4!#REF!</xm:f>
          </x14:formula1>
          <xm:sqref>AV25:AV28</xm:sqref>
        </x14:dataValidation>
        <x14:dataValidation type="list" allowBlank="1" showInputMessage="1" showErrorMessage="1">
          <x14:formula1>
            <xm:f>[6]Hoja4!#REF!</xm:f>
          </x14:formula1>
          <xm:sqref>L25 AT25:AU28 P25:P28 R25:R28 T25:T28 W25:W28 Z25:Z28 AC25:AC28 AF25:AF28 AI25:AI28 AN25:AN28 I25:J25</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[7]Hoja4!#REF!</xm:f>
          </x14:formula1>
          <xm:sqref>AW29 AW31 AW33</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[7]Hoja4!#REF!</xm:f>
          </x14:formula1>
          <xm:sqref>AV29 AV31 AV33</xm:sqref>
        </x14:dataValidation>
        <x14:dataValidation type="list" allowBlank="1" showInputMessage="1" showErrorMessage="1">
          <x14:formula1>
            <xm:f>[7]Hoja4!#REF!</xm:f>
          </x14:formula1>
          <xm:sqref>P29 P31:P35 R29 R31:R35 T29 T31:T35 W29 W31:W35 Z29 Z31:Z35 AC29 AC31:AC35 AF29 AF31:AF35 AI29 AI31:AI35 AN29 AN31:AN35 L31 AT29:AU29 I31:J31 I29:J29 L29 AT31:AU31 AT33:AU33</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[8]Hoja4!#REF!</xm:f>
          </x14:formula1>
          <xm:sqref>AW36</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[8]Hoja4!#REF!</xm:f>
          </x14:formula1>
          <xm:sqref>AV36</xm:sqref>
        </x14:dataValidation>
        <x14:dataValidation type="list" allowBlank="1" showInputMessage="1" showErrorMessage="1">
          <x14:formula1>
            <xm:f>[8]Hoja4!#REF!</xm:f>
          </x14:formula1>
          <xm:sqref>AT36:AU36 P36:P37 R36:R37 T36:T37 W36:W37 Z36:Z37 AC36:AC37 AF36:AF37 AI36:AI37 AN36:AN37 I36:J36 L36</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[3]Hoja4!#REF!</xm:f>
          </x14:formula1>
          <xm:sqref>AW9:AW10</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[3]Hoja4!#REF!</xm:f>
          </x14:formula1>
          <xm:sqref>AV9:AV10</xm:sqref>
        </x14:dataValidation>
        <x14:dataValidation type="list" allowBlank="1" showInputMessage="1" showErrorMessage="1">
          <x14:formula1>
            <xm:f>[3]Hoja4!#REF!</xm:f>
          </x14:formula1>
          <xm:sqref>I9:J9 L9 P9:P10 R9:R10 T9:T10 W9:W10 Z9:Z10 AC9:AC10 AF9:AF10 AI9:AI10 AN9:AN10 AU9:AU10 AT9</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
          <x14:formula1>
            <xm:f>[2]Hoja4!#REF!</xm:f>
          </x14:formula1>
          <xm:sqref>AW6</xm:sqref>
        </x14:dataValidation>
        <x14:dataValidation type="list" allowBlank="1" showInputMessage="1" showErrorMessage="1" promptTitle="Solidez del control-probabilidad" prompt="Fuerte  y Directamente=2_x000a_Fuerte y No disminuye=0_x000a_Moderado y  Directamente= 1_x000a_Moderado y No disminuye= 0">
          <x14:formula1>
            <xm:f>[2]Hoja4!#REF!</xm:f>
          </x14:formula1>
          <xm:sqref>AV6</xm:sqref>
        </x14:dataValidation>
        <x14:dataValidation type="list" allowBlank="1" showInputMessage="1" showErrorMessage="1">
          <x14:formula1>
            <xm:f>[2]Hoja4!#REF!</xm:f>
          </x14:formula1>
          <xm:sqref>AT6:AU6 P6:P8 R6:R8 T6:T8 W6:W8 Z6:Z8 AC6:AC8 AF6:AF8 AI6:AI8 AN6:AN8 I6</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[15]Hoja4!#REF!</xm:f>
          </x14:formula1>
          <xm:sqref>AW11:AW14</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[15]Hoja4!#REF!</xm:f>
          </x14:formula1>
          <xm:sqref>AV11:AV14</xm:sqref>
        </x14:dataValidation>
        <x14:dataValidation type="list" allowBlank="1" showInputMessage="1" showErrorMessage="1">
          <x14:formula1>
            <xm:f>[15]Hoja4!#REF!</xm:f>
          </x14:formula1>
          <xm:sqref>I11:J11 L11 P11:P14 R11:R14 T11:T14 W11:W14 Z11:Z14 AC11:AC14 AF11:AF14 AI11:AI14 AN11:AN14 AT11:AU14</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[16]Hoja4!#REF!</xm:f>
          </x14:formula1>
          <xm:sqref>AW20</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[16]Hoja4!#REF!</xm:f>
          </x14:formula1>
          <xm:sqref>AV20</xm:sqref>
        </x14:dataValidation>
        <x14:dataValidation type="list" allowBlank="1" showInputMessage="1" showErrorMessage="1">
          <x14:formula1>
            <xm:f>[16]Hoja4!#REF!</xm:f>
          </x14:formula1>
          <xm:sqref>L20 P20:P24 R20:R24 T20:T24 W20:W24 Z20:Z24 AC20:AC24 AF20:AF24 AI20:AI24 AN20:AN24 I20:J20 AT20:AU20</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[17]Hoja4!#REF!</xm:f>
          </x14:formula1>
          <xm:sqref>AW43</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[17]Hoja4!#REF!</xm:f>
          </x14:formula1>
          <xm:sqref>AV43</xm:sqref>
        </x14:dataValidation>
        <x14:dataValidation type="list" allowBlank="1" showInputMessage="1" showErrorMessage="1">
          <x14:formula1>
            <xm:f>[17]Hoja4!#REF!</xm:f>
          </x14:formula1>
          <xm:sqref>I43:J43 L43 P43:P45 R43:R45 T43:T45 W43:W45 Z43:Z45 AC43:AC45 AF43:AF45 AI43:AI45 AN43:AN45 AT43:AU43</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[14]Hoja4!#REF!</xm:f>
          </x14:formula1>
          <xm:sqref>AW66 AW69</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[14]Hoja4!#REF!</xm:f>
          </x14:formula1>
          <xm:sqref>AV66 AV69</xm:sqref>
        </x14:dataValidation>
        <x14:dataValidation type="list" allowBlank="1" showInputMessage="1" showErrorMessage="1">
          <x14:formula1>
            <xm:f>[14]Hoja4!#REF!</xm:f>
          </x14:formula1>
          <xm:sqref>I69:J69 I66:J66 L66 L69 P66:P70 R66:R70 T66:T70 W66:W70 Z66:Z70 AC66:AC70 AF66:AF70 AI66:AI70 AN66:AN70 AT66:AU66 AT69:AU69</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[18]Hoja4!#REF!</xm:f>
          </x14:formula1>
          <xm:sqref>AW46:AW49</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[18]Hoja4!#REF!</xm:f>
          </x14:formula1>
          <xm:sqref>AV46:AV49</xm:sqref>
        </x14:dataValidation>
        <x14:dataValidation type="list" allowBlank="1" showInputMessage="1" showErrorMessage="1">
          <x14:formula1>
            <xm:f>[18]Hoja4!#REF!</xm:f>
          </x14:formula1>
          <xm:sqref>L46 I49:J49 L49 P46:P51 R46:R51 T46:T51 W46:W51 Z46:Z51 AC46:AC51 AF46:AF51 AI46:AI51 AN46:AN51 I46:J46 AT46:AU49</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[11]Hoja4!#REF!</xm:f>
          </x14:formula1>
          <xm:sqref>AW55 AW57 AW59 AW61</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[11]Hoja4!#REF!</xm:f>
          </x14:formula1>
          <xm:sqref>AV55 AV57 AV59 AV61</xm:sqref>
        </x14:dataValidation>
        <x14:dataValidation type="list" allowBlank="1" showInputMessage="1" showErrorMessage="1">
          <x14:formula1>
            <xm:f>[11]Hoja4!#REF!</xm:f>
          </x14:formula1>
          <xm:sqref>L57 I57:J57 P55:P61 R55:R61 T55:T61 W55:W61 Z55:Z61 AC55:AC61 AF55:AF61 AI55:AI61 AN55:AN61 L55 I55:J55 AT55:AU55 AT57:AU57 AT59:AU59 AT61:AU61</xm:sqref>
        </x14:dataValidation>
        <x14:dataValidation type="list" allowBlank="1" showInputMessage="1" showErrorMessage="1" promptTitle="Solidez del control-impacto" prompt="Fuerte  y Directamente=2_x000a_Fuerte y  Indirectamente =1_x000a_Fuerte y No disminuye =0_x000a_Moderado y Directamente=1_x000a_Moderado y  Indirectamente =0_x000a_Moderado y No disminuye =0_x000a_Débil  =0">
          <x14:formula1>
            <xm:f>[19]Hoja4!#REF!</xm:f>
          </x14:formula1>
          <xm:sqref>AW15:AW17</xm:sqref>
        </x14:dataValidation>
        <x14:dataValidation type="list" allowBlank="1" showInputMessage="1" showErrorMessage="1" promptTitle="Solidez del control-probabilidad" prompt="Fuerte  y Directamente=2_x000a_Fuerte y No disminuye=0_x000a_Moderado y  Directamente= 1_x000a_Moderado y No disminuye= 0_x000a_Débil = 0">
          <x14:formula1>
            <xm:f>[19]Hoja4!#REF!</xm:f>
          </x14:formula1>
          <xm:sqref>AV15:AV17</xm:sqref>
        </x14:dataValidation>
        <x14:dataValidation type="list" allowBlank="1" showInputMessage="1" showErrorMessage="1">
          <x14:formula1>
            <xm:f>[19]Hoja4!#REF!</xm:f>
          </x14:formula1>
          <xm:sqref>AI15:AI17 AN15:AN17 AT15:AU17 R15:R17 T15:T17 W15:W17 Z15:Z17 AC15:AC17 AF15:AF17</xm:sqref>
        </x14:dataValidation>
        <x14:dataValidation type="list" allowBlank="1" showInputMessage="1" showErrorMessage="1">
          <x14:formula1>
            <xm:f>[4]Hoja4!#REF!</xm:f>
          </x14:formula1>
          <xm:sqref>P15:P17 I15:J17 L15:L17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28" workbookViewId="0">
      <selection activeCell="A29" sqref="A29"/>
    </sheetView>
  </sheetViews>
  <sheetFormatPr baseColWidth="10" defaultRowHeight="15" x14ac:dyDescent="0.25"/>
  <cols>
    <col min="2" max="2" width="44.42578125" customWidth="1"/>
    <col min="3" max="3" width="15" customWidth="1"/>
    <col min="4" max="4" width="6.42578125" customWidth="1"/>
    <col min="7" max="7" width="19.7109375" customWidth="1"/>
  </cols>
  <sheetData>
    <row r="1" spans="1:8" ht="37.5" customHeight="1" x14ac:dyDescent="0.25">
      <c r="A1" s="161" t="s">
        <v>153</v>
      </c>
      <c r="B1" s="162"/>
      <c r="C1" s="162"/>
      <c r="D1" s="163"/>
    </row>
    <row r="2" spans="1:8" ht="42" customHeight="1" x14ac:dyDescent="0.25">
      <c r="A2" s="171" t="s">
        <v>166</v>
      </c>
      <c r="B2" s="172"/>
      <c r="C2" s="172"/>
      <c r="D2" s="173"/>
    </row>
    <row r="3" spans="1:8" ht="37.5" customHeight="1" thickBot="1" x14ac:dyDescent="0.3">
      <c r="A3" s="48" t="s">
        <v>163</v>
      </c>
      <c r="B3" s="164" t="s">
        <v>164</v>
      </c>
      <c r="C3" s="164"/>
      <c r="D3" s="165"/>
    </row>
    <row r="5" spans="1:8" ht="15.75" thickBot="1" x14ac:dyDescent="0.3"/>
    <row r="6" spans="1:8" ht="15.75" customHeight="1" thickBot="1" x14ac:dyDescent="0.3">
      <c r="A6" s="166" t="s">
        <v>1</v>
      </c>
      <c r="B6" s="44" t="s">
        <v>2</v>
      </c>
      <c r="C6" s="167" t="s">
        <v>4</v>
      </c>
      <c r="D6" s="42"/>
      <c r="F6" s="168" t="s">
        <v>154</v>
      </c>
      <c r="G6" s="169"/>
      <c r="H6" s="170"/>
    </row>
    <row r="7" spans="1:8" ht="30.75" thickBot="1" x14ac:dyDescent="0.3">
      <c r="A7" s="166"/>
      <c r="B7" s="44" t="s">
        <v>3</v>
      </c>
      <c r="C7" s="167"/>
      <c r="D7" s="43"/>
      <c r="F7" s="34" t="s">
        <v>155</v>
      </c>
      <c r="G7" s="35" t="s">
        <v>156</v>
      </c>
      <c r="H7" s="35" t="s">
        <v>157</v>
      </c>
    </row>
    <row r="8" spans="1:8" ht="50.25" customHeight="1" thickBot="1" x14ac:dyDescent="0.3">
      <c r="A8" s="45">
        <v>1</v>
      </c>
      <c r="B8" s="45" t="s">
        <v>7</v>
      </c>
      <c r="C8" s="45"/>
      <c r="D8" s="39"/>
      <c r="F8" s="36" t="s">
        <v>159</v>
      </c>
      <c r="G8" s="37" t="s">
        <v>158</v>
      </c>
      <c r="H8" s="37">
        <v>3</v>
      </c>
    </row>
    <row r="9" spans="1:8" ht="36.75" thickBot="1" x14ac:dyDescent="0.3">
      <c r="A9" s="45">
        <v>2</v>
      </c>
      <c r="B9" s="45" t="s">
        <v>8</v>
      </c>
      <c r="C9" s="45"/>
      <c r="D9" s="39"/>
      <c r="F9" s="38" t="s">
        <v>160</v>
      </c>
      <c r="G9" s="37" t="s">
        <v>162</v>
      </c>
      <c r="H9" s="37">
        <v>4</v>
      </c>
    </row>
    <row r="10" spans="1:8" ht="30.75" thickBot="1" x14ac:dyDescent="0.3">
      <c r="A10" s="45">
        <v>3</v>
      </c>
      <c r="B10" s="45" t="s">
        <v>9</v>
      </c>
      <c r="C10" s="45"/>
      <c r="D10" s="39"/>
      <c r="F10" s="38" t="s">
        <v>161</v>
      </c>
      <c r="G10" s="37" t="s">
        <v>47</v>
      </c>
      <c r="H10" s="37">
        <v>5</v>
      </c>
    </row>
    <row r="11" spans="1:8" ht="30" x14ac:dyDescent="0.25">
      <c r="A11" s="45">
        <v>4</v>
      </c>
      <c r="B11" s="45" t="s">
        <v>10</v>
      </c>
      <c r="C11" s="45"/>
      <c r="D11" s="39"/>
    </row>
    <row r="12" spans="1:8" ht="30" x14ac:dyDescent="0.25">
      <c r="A12" s="45">
        <v>5</v>
      </c>
      <c r="B12" s="45" t="s">
        <v>11</v>
      </c>
      <c r="C12" s="45"/>
      <c r="D12" s="39"/>
    </row>
    <row r="13" spans="1:8" x14ac:dyDescent="0.25">
      <c r="A13" s="45">
        <v>6</v>
      </c>
      <c r="B13" s="45" t="s">
        <v>12</v>
      </c>
      <c r="C13" s="45"/>
      <c r="D13" s="39"/>
    </row>
    <row r="14" spans="1:8" ht="30" x14ac:dyDescent="0.25">
      <c r="A14" s="45">
        <v>7</v>
      </c>
      <c r="B14" s="45" t="s">
        <v>13</v>
      </c>
      <c r="C14" s="45"/>
      <c r="D14" s="39"/>
    </row>
    <row r="15" spans="1:8" ht="45" x14ac:dyDescent="0.25">
      <c r="A15" s="45">
        <v>8</v>
      </c>
      <c r="B15" s="45" t="s">
        <v>14</v>
      </c>
      <c r="C15" s="45"/>
      <c r="D15" s="39"/>
    </row>
    <row r="16" spans="1:8" x14ac:dyDescent="0.25">
      <c r="A16" s="45">
        <v>9</v>
      </c>
      <c r="B16" s="45" t="s">
        <v>15</v>
      </c>
      <c r="C16" s="45"/>
      <c r="D16" s="39"/>
    </row>
    <row r="17" spans="1:6" ht="30" x14ac:dyDescent="0.25">
      <c r="A17" s="45">
        <v>10</v>
      </c>
      <c r="B17" s="45" t="s">
        <v>16</v>
      </c>
      <c r="C17" s="45"/>
      <c r="D17" s="39"/>
    </row>
    <row r="18" spans="1:6" x14ac:dyDescent="0.25">
      <c r="A18" s="45">
        <v>11</v>
      </c>
      <c r="B18" s="45" t="s">
        <v>17</v>
      </c>
      <c r="C18" s="45"/>
      <c r="D18" s="39"/>
    </row>
    <row r="19" spans="1:6" x14ac:dyDescent="0.25">
      <c r="A19" s="45">
        <v>12</v>
      </c>
      <c r="B19" s="45" t="s">
        <v>18</v>
      </c>
      <c r="C19" s="45"/>
      <c r="D19" s="39"/>
    </row>
    <row r="20" spans="1:6" x14ac:dyDescent="0.25">
      <c r="A20" s="45">
        <v>13</v>
      </c>
      <c r="B20" s="45" t="s">
        <v>19</v>
      </c>
      <c r="C20" s="45"/>
      <c r="D20" s="39"/>
    </row>
    <row r="21" spans="1:6" x14ac:dyDescent="0.25">
      <c r="A21" s="45">
        <v>14</v>
      </c>
      <c r="B21" s="45" t="s">
        <v>20</v>
      </c>
      <c r="C21" s="45"/>
      <c r="D21" s="39"/>
    </row>
    <row r="22" spans="1:6" x14ac:dyDescent="0.25">
      <c r="A22" s="45">
        <v>15</v>
      </c>
      <c r="B22" s="45" t="s">
        <v>21</v>
      </c>
      <c r="C22" s="45"/>
      <c r="D22" s="39"/>
    </row>
    <row r="23" spans="1:6" ht="30" x14ac:dyDescent="0.25">
      <c r="A23" s="45">
        <v>16</v>
      </c>
      <c r="B23" s="45" t="s">
        <v>22</v>
      </c>
      <c r="C23" s="45"/>
      <c r="D23" s="39"/>
    </row>
    <row r="24" spans="1:6" x14ac:dyDescent="0.25">
      <c r="A24" s="45">
        <v>17</v>
      </c>
      <c r="B24" s="45" t="s">
        <v>23</v>
      </c>
      <c r="C24" s="45"/>
      <c r="D24" s="39"/>
    </row>
    <row r="25" spans="1:6" x14ac:dyDescent="0.25">
      <c r="A25" s="45">
        <v>18</v>
      </c>
      <c r="B25" s="45" t="s">
        <v>24</v>
      </c>
      <c r="C25" s="45"/>
      <c r="D25" s="39"/>
    </row>
    <row r="26" spans="1:6" x14ac:dyDescent="0.25">
      <c r="A26" s="45">
        <v>19</v>
      </c>
      <c r="B26" s="45" t="s">
        <v>25</v>
      </c>
      <c r="C26" s="45"/>
      <c r="D26" s="39"/>
    </row>
    <row r="27" spans="1:6" x14ac:dyDescent="0.25">
      <c r="A27" s="46"/>
      <c r="B27" s="46"/>
      <c r="C27" s="46">
        <f>COUNTIF(C8:C26,"Si")</f>
        <v>0</v>
      </c>
      <c r="D27" s="39"/>
    </row>
    <row r="28" spans="1:6" x14ac:dyDescent="0.25">
      <c r="A28" s="47"/>
      <c r="B28" s="47"/>
      <c r="C28" s="47">
        <f>+C27</f>
        <v>0</v>
      </c>
    </row>
    <row r="29" spans="1:6" ht="18.75" x14ac:dyDescent="0.3">
      <c r="A29" s="40" t="s">
        <v>167</v>
      </c>
      <c r="C29" s="41" t="e">
        <f>IF(C23="Si","Catastrófico",VLOOKUP(C28,E32:F50,2))</f>
        <v>#N/A</v>
      </c>
    </row>
    <row r="31" spans="1:6" hidden="1" x14ac:dyDescent="0.25"/>
    <row r="32" spans="1:6" hidden="1" x14ac:dyDescent="0.25">
      <c r="E32">
        <v>1</v>
      </c>
      <c r="F32" t="s">
        <v>45</v>
      </c>
    </row>
    <row r="33" spans="5:6" hidden="1" x14ac:dyDescent="0.25">
      <c r="E33">
        <v>2</v>
      </c>
      <c r="F33" t="s">
        <v>45</v>
      </c>
    </row>
    <row r="34" spans="5:6" hidden="1" x14ac:dyDescent="0.25">
      <c r="E34">
        <v>3</v>
      </c>
      <c r="F34" t="s">
        <v>45</v>
      </c>
    </row>
    <row r="35" spans="5:6" hidden="1" x14ac:dyDescent="0.25">
      <c r="E35">
        <v>4</v>
      </c>
      <c r="F35" t="s">
        <v>45</v>
      </c>
    </row>
    <row r="36" spans="5:6" hidden="1" x14ac:dyDescent="0.25">
      <c r="E36">
        <v>5</v>
      </c>
      <c r="F36" t="s">
        <v>45</v>
      </c>
    </row>
    <row r="37" spans="5:6" hidden="1" x14ac:dyDescent="0.25">
      <c r="E37">
        <v>6</v>
      </c>
      <c r="F37" t="s">
        <v>46</v>
      </c>
    </row>
    <row r="38" spans="5:6" hidden="1" x14ac:dyDescent="0.25">
      <c r="E38">
        <v>7</v>
      </c>
      <c r="F38" t="s">
        <v>46</v>
      </c>
    </row>
    <row r="39" spans="5:6" hidden="1" x14ac:dyDescent="0.25">
      <c r="E39">
        <v>8</v>
      </c>
      <c r="F39" t="s">
        <v>46</v>
      </c>
    </row>
    <row r="40" spans="5:6" hidden="1" x14ac:dyDescent="0.25">
      <c r="E40">
        <v>9</v>
      </c>
      <c r="F40" t="s">
        <v>46</v>
      </c>
    </row>
    <row r="41" spans="5:6" hidden="1" x14ac:dyDescent="0.25">
      <c r="E41">
        <v>10</v>
      </c>
      <c r="F41" t="s">
        <v>46</v>
      </c>
    </row>
    <row r="42" spans="5:6" hidden="1" x14ac:dyDescent="0.25">
      <c r="E42">
        <v>11</v>
      </c>
      <c r="F42" t="s">
        <v>46</v>
      </c>
    </row>
    <row r="43" spans="5:6" hidden="1" x14ac:dyDescent="0.25">
      <c r="E43">
        <v>12</v>
      </c>
      <c r="F43" t="s">
        <v>47</v>
      </c>
    </row>
    <row r="44" spans="5:6" hidden="1" x14ac:dyDescent="0.25">
      <c r="E44">
        <v>13</v>
      </c>
      <c r="F44" t="s">
        <v>47</v>
      </c>
    </row>
    <row r="45" spans="5:6" hidden="1" x14ac:dyDescent="0.25">
      <c r="E45">
        <v>14</v>
      </c>
      <c r="F45" t="s">
        <v>47</v>
      </c>
    </row>
    <row r="46" spans="5:6" hidden="1" x14ac:dyDescent="0.25">
      <c r="E46">
        <v>15</v>
      </c>
      <c r="F46" t="s">
        <v>47</v>
      </c>
    </row>
    <row r="47" spans="5:6" hidden="1" x14ac:dyDescent="0.25">
      <c r="E47">
        <v>16</v>
      </c>
      <c r="F47" t="s">
        <v>47</v>
      </c>
    </row>
    <row r="48" spans="5:6" hidden="1" x14ac:dyDescent="0.25">
      <c r="E48">
        <v>17</v>
      </c>
      <c r="F48" t="s">
        <v>47</v>
      </c>
    </row>
    <row r="49" spans="5:6" hidden="1" x14ac:dyDescent="0.25">
      <c r="E49">
        <v>18</v>
      </c>
      <c r="F49" t="s">
        <v>47</v>
      </c>
    </row>
    <row r="50" spans="5:6" hidden="1" x14ac:dyDescent="0.25">
      <c r="E50">
        <v>19</v>
      </c>
      <c r="F50" t="s">
        <v>47</v>
      </c>
    </row>
  </sheetData>
  <mergeCells count="6">
    <mergeCell ref="A1:D1"/>
    <mergeCell ref="B3:D3"/>
    <mergeCell ref="A6:A7"/>
    <mergeCell ref="C6:C7"/>
    <mergeCell ref="F6:H6"/>
    <mergeCell ref="A2:D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Hoja4!$D$59:$D$60</xm:f>
          </x14:formula1>
          <xm:sqref>C8:C26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selection activeCell="I29" sqref="I29"/>
    </sheetView>
  </sheetViews>
  <sheetFormatPr baseColWidth="10" defaultRowHeight="15" x14ac:dyDescent="0.25"/>
  <cols>
    <col min="1" max="1" width="36.85546875" customWidth="1"/>
    <col min="2" max="2" width="29" customWidth="1"/>
    <col min="3" max="3" width="24" customWidth="1"/>
    <col min="4" max="4" width="11.42578125" customWidth="1"/>
    <col min="6" max="6" width="17.7109375" customWidth="1"/>
    <col min="7" max="7" width="16.28515625" customWidth="1"/>
    <col min="10" max="10" width="14.140625" customWidth="1"/>
    <col min="11" max="11" width="13.28515625" customWidth="1"/>
    <col min="12" max="12" width="14.7109375" bestFit="1" customWidth="1"/>
    <col min="13" max="14" width="13.140625" customWidth="1"/>
    <col min="15" max="15" width="15" customWidth="1"/>
    <col min="16" max="16" width="13.7109375" customWidth="1"/>
    <col min="17" max="17" width="13" customWidth="1"/>
  </cols>
  <sheetData>
    <row r="1" spans="1:14" ht="15.75" thickBot="1" x14ac:dyDescent="0.3">
      <c r="A1" t="s">
        <v>40</v>
      </c>
      <c r="C1" t="s">
        <v>41</v>
      </c>
      <c r="F1" t="s">
        <v>42</v>
      </c>
      <c r="I1" t="s">
        <v>48</v>
      </c>
    </row>
    <row r="2" spans="1:14" ht="15.75" thickBot="1" x14ac:dyDescent="0.3">
      <c r="A2" s="2" t="s">
        <v>26</v>
      </c>
      <c r="C2" s="5" t="s">
        <v>35</v>
      </c>
      <c r="D2" s="4">
        <v>5</v>
      </c>
      <c r="F2" s="8" t="s">
        <v>43</v>
      </c>
      <c r="G2" s="9">
        <v>1</v>
      </c>
    </row>
    <row r="3" spans="1:14" ht="15.75" thickBot="1" x14ac:dyDescent="0.3">
      <c r="A3" s="3" t="s">
        <v>27</v>
      </c>
      <c r="C3" s="7" t="s">
        <v>36</v>
      </c>
      <c r="D3" s="6">
        <v>4</v>
      </c>
      <c r="F3" s="10" t="s">
        <v>44</v>
      </c>
      <c r="G3" s="11">
        <v>2</v>
      </c>
      <c r="I3" s="14" t="s">
        <v>35</v>
      </c>
      <c r="J3" s="17" t="s">
        <v>50</v>
      </c>
      <c r="K3" s="17" t="s">
        <v>50</v>
      </c>
      <c r="L3" s="18" t="s">
        <v>51</v>
      </c>
      <c r="M3" s="18" t="s">
        <v>51</v>
      </c>
      <c r="N3" s="18" t="s">
        <v>51</v>
      </c>
    </row>
    <row r="4" spans="1:14" ht="15.75" thickBot="1" x14ac:dyDescent="0.3">
      <c r="A4" s="3" t="s">
        <v>28</v>
      </c>
      <c r="C4" s="7" t="s">
        <v>37</v>
      </c>
      <c r="D4" s="6">
        <v>3</v>
      </c>
      <c r="F4" s="10" t="s">
        <v>45</v>
      </c>
      <c r="G4" s="11">
        <v>3</v>
      </c>
      <c r="I4" s="14" t="s">
        <v>36</v>
      </c>
      <c r="J4" s="16" t="s">
        <v>45</v>
      </c>
      <c r="K4" s="17" t="s">
        <v>50</v>
      </c>
      <c r="L4" s="17" t="s">
        <v>50</v>
      </c>
      <c r="M4" s="18" t="s">
        <v>51</v>
      </c>
      <c r="N4" s="18" t="s">
        <v>51</v>
      </c>
    </row>
    <row r="5" spans="1:14" ht="15.75" thickBot="1" x14ac:dyDescent="0.3">
      <c r="A5" s="3" t="s">
        <v>29</v>
      </c>
      <c r="C5" s="7" t="s">
        <v>38</v>
      </c>
      <c r="D5" s="6">
        <v>2</v>
      </c>
      <c r="F5" s="10" t="s">
        <v>46</v>
      </c>
      <c r="G5" s="11">
        <v>4</v>
      </c>
      <c r="I5" s="14" t="s">
        <v>37</v>
      </c>
      <c r="J5" s="15" t="s">
        <v>49</v>
      </c>
      <c r="K5" s="16" t="s">
        <v>45</v>
      </c>
      <c r="L5" s="17" t="s">
        <v>50</v>
      </c>
      <c r="M5" s="18" t="s">
        <v>51</v>
      </c>
      <c r="N5" s="18" t="s">
        <v>51</v>
      </c>
    </row>
    <row r="6" spans="1:14" ht="15.75" thickBot="1" x14ac:dyDescent="0.3">
      <c r="A6" s="3" t="s">
        <v>30</v>
      </c>
      <c r="C6" s="7" t="s">
        <v>39</v>
      </c>
      <c r="D6" s="6">
        <v>1</v>
      </c>
      <c r="F6" s="10" t="s">
        <v>47</v>
      </c>
      <c r="G6" s="11">
        <v>5</v>
      </c>
      <c r="I6" s="14" t="s">
        <v>38</v>
      </c>
      <c r="J6" s="15" t="s">
        <v>49</v>
      </c>
      <c r="K6" s="15" t="s">
        <v>49</v>
      </c>
      <c r="L6" s="16" t="s">
        <v>45</v>
      </c>
      <c r="M6" s="17" t="s">
        <v>50</v>
      </c>
      <c r="N6" s="18" t="s">
        <v>51</v>
      </c>
    </row>
    <row r="7" spans="1:14" ht="15.75" thickBot="1" x14ac:dyDescent="0.3">
      <c r="A7" s="3" t="s">
        <v>31</v>
      </c>
      <c r="I7" s="14" t="s">
        <v>39</v>
      </c>
      <c r="J7" s="15" t="s">
        <v>49</v>
      </c>
      <c r="K7" s="15" t="s">
        <v>49</v>
      </c>
      <c r="L7" s="16" t="s">
        <v>45</v>
      </c>
      <c r="M7" s="17" t="s">
        <v>50</v>
      </c>
      <c r="N7" s="18" t="s">
        <v>51</v>
      </c>
    </row>
    <row r="8" spans="1:14" ht="15.75" thickBot="1" x14ac:dyDescent="0.3">
      <c r="A8" s="3" t="s">
        <v>32</v>
      </c>
      <c r="H8" s="12"/>
      <c r="J8" s="13" t="s">
        <v>43</v>
      </c>
      <c r="K8" s="13" t="s">
        <v>44</v>
      </c>
      <c r="L8" s="13" t="s">
        <v>45</v>
      </c>
      <c r="M8" s="13" t="s">
        <v>46</v>
      </c>
      <c r="N8" s="13" t="s">
        <v>47</v>
      </c>
    </row>
    <row r="9" spans="1:14" ht="15.75" thickBot="1" x14ac:dyDescent="0.3">
      <c r="A9" s="3" t="s">
        <v>33</v>
      </c>
      <c r="C9" s="20" t="s">
        <v>52</v>
      </c>
      <c r="I9">
        <v>0</v>
      </c>
      <c r="J9">
        <v>1</v>
      </c>
      <c r="K9">
        <v>2</v>
      </c>
      <c r="L9">
        <v>3</v>
      </c>
      <c r="M9">
        <v>4</v>
      </c>
      <c r="N9">
        <v>5</v>
      </c>
    </row>
    <row r="10" spans="1:14" ht="18.75" customHeight="1" thickBot="1" x14ac:dyDescent="0.3">
      <c r="A10" s="3" t="s">
        <v>34</v>
      </c>
      <c r="C10" s="20" t="s">
        <v>53</v>
      </c>
      <c r="H10" s="14" t="s">
        <v>35</v>
      </c>
      <c r="I10">
        <v>5</v>
      </c>
      <c r="J10" s="17" t="s">
        <v>50</v>
      </c>
      <c r="K10" s="17" t="s">
        <v>50</v>
      </c>
      <c r="L10" s="18" t="s">
        <v>51</v>
      </c>
      <c r="M10" s="18" t="s">
        <v>51</v>
      </c>
      <c r="N10" s="18" t="s">
        <v>51</v>
      </c>
    </row>
    <row r="11" spans="1:14" x14ac:dyDescent="0.25">
      <c r="H11" s="14" t="s">
        <v>36</v>
      </c>
      <c r="I11">
        <v>4</v>
      </c>
      <c r="J11" s="16" t="s">
        <v>45</v>
      </c>
      <c r="K11" s="17" t="s">
        <v>50</v>
      </c>
      <c r="L11" s="17" t="s">
        <v>50</v>
      </c>
      <c r="M11" s="18" t="s">
        <v>51</v>
      </c>
      <c r="N11" s="18" t="s">
        <v>51</v>
      </c>
    </row>
    <row r="12" spans="1:14" x14ac:dyDescent="0.25">
      <c r="H12" s="14" t="s">
        <v>37</v>
      </c>
      <c r="I12">
        <v>3</v>
      </c>
      <c r="J12" s="15" t="s">
        <v>49</v>
      </c>
      <c r="K12" s="16" t="s">
        <v>45</v>
      </c>
      <c r="L12" s="17" t="s">
        <v>50</v>
      </c>
      <c r="M12" s="18" t="s">
        <v>51</v>
      </c>
      <c r="N12" s="18" t="s">
        <v>51</v>
      </c>
    </row>
    <row r="13" spans="1:14" x14ac:dyDescent="0.25">
      <c r="H13" s="14" t="s">
        <v>38</v>
      </c>
      <c r="I13">
        <v>2</v>
      </c>
      <c r="J13" s="15" t="s">
        <v>49</v>
      </c>
      <c r="K13" s="15" t="s">
        <v>49</v>
      </c>
      <c r="L13" s="16" t="s">
        <v>45</v>
      </c>
      <c r="M13" s="17" t="s">
        <v>50</v>
      </c>
      <c r="N13" s="18" t="s">
        <v>51</v>
      </c>
    </row>
    <row r="14" spans="1:14" x14ac:dyDescent="0.25">
      <c r="H14" s="14" t="s">
        <v>39</v>
      </c>
      <c r="I14">
        <v>1</v>
      </c>
      <c r="J14" s="15" t="s">
        <v>49</v>
      </c>
      <c r="K14" s="15" t="s">
        <v>49</v>
      </c>
      <c r="L14" s="16" t="s">
        <v>45</v>
      </c>
      <c r="M14" s="17" t="s">
        <v>50</v>
      </c>
      <c r="N14" s="18" t="s">
        <v>51</v>
      </c>
    </row>
    <row r="15" spans="1:14" x14ac:dyDescent="0.25">
      <c r="G15" s="12"/>
    </row>
    <row r="16" spans="1:14" x14ac:dyDescent="0.25">
      <c r="J16" s="13" t="s">
        <v>43</v>
      </c>
      <c r="K16" s="13" t="s">
        <v>44</v>
      </c>
      <c r="L16" s="13" t="s">
        <v>45</v>
      </c>
      <c r="M16" s="13" t="s">
        <v>46</v>
      </c>
      <c r="N16" s="13" t="s">
        <v>47</v>
      </c>
    </row>
    <row r="18" spans="1:14" x14ac:dyDescent="0.25">
      <c r="J18" s="13" t="s">
        <v>43</v>
      </c>
      <c r="K18" s="13" t="s">
        <v>44</v>
      </c>
      <c r="L18" s="13" t="s">
        <v>45</v>
      </c>
      <c r="M18" s="13" t="s">
        <v>46</v>
      </c>
      <c r="N18" s="13" t="s">
        <v>47</v>
      </c>
    </row>
    <row r="19" spans="1:14" x14ac:dyDescent="0.25">
      <c r="I19" s="14" t="s">
        <v>39</v>
      </c>
      <c r="J19" s="15" t="s">
        <v>49</v>
      </c>
      <c r="K19" s="15" t="s">
        <v>49</v>
      </c>
      <c r="L19" s="16" t="s">
        <v>45</v>
      </c>
      <c r="M19" s="17" t="s">
        <v>50</v>
      </c>
      <c r="N19" s="18" t="s">
        <v>51</v>
      </c>
    </row>
    <row r="20" spans="1:14" x14ac:dyDescent="0.25">
      <c r="I20" s="14" t="s">
        <v>38</v>
      </c>
      <c r="J20" s="15" t="s">
        <v>49</v>
      </c>
      <c r="K20" s="15" t="s">
        <v>49</v>
      </c>
      <c r="L20" s="16" t="s">
        <v>45</v>
      </c>
      <c r="M20" s="17" t="s">
        <v>50</v>
      </c>
      <c r="N20" s="18" t="s">
        <v>51</v>
      </c>
    </row>
    <row r="21" spans="1:14" x14ac:dyDescent="0.25">
      <c r="I21" s="14" t="s">
        <v>37</v>
      </c>
      <c r="J21" s="15" t="s">
        <v>49</v>
      </c>
      <c r="K21" s="16" t="s">
        <v>45</v>
      </c>
      <c r="L21" s="17" t="s">
        <v>50</v>
      </c>
      <c r="M21" s="18" t="s">
        <v>51</v>
      </c>
      <c r="N21" s="18" t="s">
        <v>51</v>
      </c>
    </row>
    <row r="22" spans="1:14" x14ac:dyDescent="0.25">
      <c r="I22" s="14" t="s">
        <v>36</v>
      </c>
      <c r="J22" s="16" t="s">
        <v>45</v>
      </c>
      <c r="K22" s="17" t="s">
        <v>50</v>
      </c>
      <c r="L22" s="17" t="s">
        <v>50</v>
      </c>
      <c r="M22" s="18" t="s">
        <v>51</v>
      </c>
      <c r="N22" s="18" t="s">
        <v>51</v>
      </c>
    </row>
    <row r="23" spans="1:14" x14ac:dyDescent="0.25">
      <c r="I23" s="14" t="s">
        <v>35</v>
      </c>
      <c r="J23" s="17" t="s">
        <v>50</v>
      </c>
      <c r="K23" s="17" t="s">
        <v>50</v>
      </c>
      <c r="L23" s="18" t="s">
        <v>51</v>
      </c>
      <c r="M23" s="18" t="s">
        <v>51</v>
      </c>
      <c r="N23" s="18" t="s">
        <v>51</v>
      </c>
    </row>
    <row r="26" spans="1:14" x14ac:dyDescent="0.25">
      <c r="A26" t="s">
        <v>54</v>
      </c>
    </row>
    <row r="27" spans="1:14" ht="45.75" thickBot="1" x14ac:dyDescent="0.3">
      <c r="I27" t="s">
        <v>106</v>
      </c>
      <c r="L27" s="19" t="s">
        <v>114</v>
      </c>
      <c r="M27" s="19" t="s">
        <v>115</v>
      </c>
    </row>
    <row r="28" spans="1:14" ht="60.75" thickBot="1" x14ac:dyDescent="0.3">
      <c r="A28" s="19" t="s">
        <v>55</v>
      </c>
      <c r="B28" s="19" t="s">
        <v>56</v>
      </c>
      <c r="C28" s="19" t="s">
        <v>57</v>
      </c>
      <c r="D28" s="21"/>
      <c r="E28" s="22" t="s">
        <v>81</v>
      </c>
      <c r="F28" s="23" t="s">
        <v>82</v>
      </c>
      <c r="I28" t="s">
        <v>83</v>
      </c>
      <c r="J28">
        <v>100</v>
      </c>
      <c r="L28" t="s">
        <v>116</v>
      </c>
      <c r="M28" t="s">
        <v>116</v>
      </c>
    </row>
    <row r="29" spans="1:14" ht="29.25" customHeight="1" thickBot="1" x14ac:dyDescent="0.3">
      <c r="A29" s="176" t="s">
        <v>58</v>
      </c>
      <c r="B29" s="27" t="s">
        <v>59</v>
      </c>
      <c r="C29" s="27">
        <v>15</v>
      </c>
      <c r="E29" s="24" t="s">
        <v>83</v>
      </c>
      <c r="F29" s="25" t="s">
        <v>84</v>
      </c>
      <c r="G29" t="s">
        <v>88</v>
      </c>
      <c r="I29" t="s">
        <v>45</v>
      </c>
      <c r="J29">
        <v>50</v>
      </c>
      <c r="L29" t="s">
        <v>117</v>
      </c>
      <c r="M29" t="s">
        <v>118</v>
      </c>
    </row>
    <row r="30" spans="1:14" ht="28.5" customHeight="1" thickBot="1" x14ac:dyDescent="0.3">
      <c r="A30" s="177"/>
      <c r="B30" s="27" t="s">
        <v>60</v>
      </c>
      <c r="C30" s="27">
        <v>0</v>
      </c>
      <c r="E30" s="24" t="s">
        <v>45</v>
      </c>
      <c r="F30" s="25" t="s">
        <v>85</v>
      </c>
      <c r="G30" t="s">
        <v>89</v>
      </c>
      <c r="I30" t="s">
        <v>86</v>
      </c>
      <c r="J30">
        <v>0</v>
      </c>
      <c r="M30" t="s">
        <v>117</v>
      </c>
    </row>
    <row r="31" spans="1:14" ht="30.75" thickBot="1" x14ac:dyDescent="0.3">
      <c r="A31" s="179" t="s">
        <v>61</v>
      </c>
      <c r="B31" s="27" t="s">
        <v>62</v>
      </c>
      <c r="C31" s="27">
        <v>15</v>
      </c>
      <c r="E31" s="24" t="s">
        <v>86</v>
      </c>
      <c r="F31" s="25" t="s">
        <v>87</v>
      </c>
      <c r="G31" s="26" t="s">
        <v>90</v>
      </c>
    </row>
    <row r="32" spans="1:14" x14ac:dyDescent="0.25">
      <c r="A32" s="180"/>
      <c r="B32" s="27" t="s">
        <v>63</v>
      </c>
      <c r="C32" s="27">
        <v>0</v>
      </c>
    </row>
    <row r="33" spans="1:14" x14ac:dyDescent="0.25">
      <c r="A33" s="176" t="s">
        <v>64</v>
      </c>
      <c r="B33" s="27" t="s">
        <v>65</v>
      </c>
      <c r="C33" s="27">
        <v>15</v>
      </c>
    </row>
    <row r="34" spans="1:14" x14ac:dyDescent="0.25">
      <c r="A34" s="177"/>
      <c r="B34" s="27" t="s">
        <v>66</v>
      </c>
      <c r="C34" s="27">
        <v>0</v>
      </c>
      <c r="K34" t="s">
        <v>86</v>
      </c>
      <c r="L34" t="s">
        <v>45</v>
      </c>
      <c r="M34" t="s">
        <v>83</v>
      </c>
    </row>
    <row r="35" spans="1:14" x14ac:dyDescent="0.25">
      <c r="A35" s="176" t="s">
        <v>67</v>
      </c>
      <c r="B35" s="27" t="s">
        <v>70</v>
      </c>
      <c r="C35" s="27">
        <v>15</v>
      </c>
      <c r="K35">
        <v>1</v>
      </c>
      <c r="L35">
        <v>2</v>
      </c>
      <c r="M35">
        <v>3</v>
      </c>
    </row>
    <row r="36" spans="1:14" ht="30" x14ac:dyDescent="0.25">
      <c r="A36" s="178"/>
      <c r="B36" s="27" t="s">
        <v>68</v>
      </c>
      <c r="C36" s="27">
        <v>10</v>
      </c>
      <c r="E36" s="12" t="s">
        <v>107</v>
      </c>
      <c r="F36" s="12" t="s">
        <v>108</v>
      </c>
      <c r="G36" s="28" t="s">
        <v>109</v>
      </c>
      <c r="H36" s="30" t="s">
        <v>83</v>
      </c>
      <c r="I36" s="30">
        <v>3</v>
      </c>
      <c r="J36">
        <v>1</v>
      </c>
      <c r="K36" t="s">
        <v>86</v>
      </c>
      <c r="L36" t="s">
        <v>86</v>
      </c>
      <c r="M36" t="s">
        <v>86</v>
      </c>
    </row>
    <row r="37" spans="1:14" x14ac:dyDescent="0.25">
      <c r="A37" s="177"/>
      <c r="B37" s="27" t="s">
        <v>69</v>
      </c>
      <c r="C37" s="27">
        <v>0</v>
      </c>
      <c r="E37" s="12" t="s">
        <v>83</v>
      </c>
      <c r="F37" s="12" t="s">
        <v>83</v>
      </c>
      <c r="G37" s="29" t="s">
        <v>83</v>
      </c>
      <c r="H37" s="31" t="s">
        <v>45</v>
      </c>
      <c r="I37" s="30">
        <v>2</v>
      </c>
      <c r="J37">
        <v>2</v>
      </c>
      <c r="K37" t="s">
        <v>86</v>
      </c>
      <c r="L37" t="s">
        <v>45</v>
      </c>
      <c r="M37" t="s">
        <v>45</v>
      </c>
    </row>
    <row r="38" spans="1:14" x14ac:dyDescent="0.25">
      <c r="A38" s="176" t="s">
        <v>71</v>
      </c>
      <c r="B38" s="27" t="s">
        <v>72</v>
      </c>
      <c r="C38" s="27">
        <v>15</v>
      </c>
      <c r="E38" s="12" t="s">
        <v>83</v>
      </c>
      <c r="F38" s="12" t="s">
        <v>45</v>
      </c>
      <c r="G38" s="29" t="s">
        <v>45</v>
      </c>
      <c r="H38" s="30" t="s">
        <v>86</v>
      </c>
      <c r="I38" s="30">
        <v>1</v>
      </c>
      <c r="J38">
        <v>3</v>
      </c>
      <c r="K38" t="s">
        <v>86</v>
      </c>
      <c r="L38" t="s">
        <v>45</v>
      </c>
      <c r="M38" t="s">
        <v>83</v>
      </c>
    </row>
    <row r="39" spans="1:14" x14ac:dyDescent="0.25">
      <c r="A39" s="177"/>
      <c r="B39" s="27" t="s">
        <v>73</v>
      </c>
      <c r="C39" s="27">
        <v>0</v>
      </c>
      <c r="E39" s="12" t="s">
        <v>83</v>
      </c>
      <c r="F39" s="12" t="s">
        <v>86</v>
      </c>
      <c r="G39" s="12" t="s">
        <v>86</v>
      </c>
    </row>
    <row r="40" spans="1:14" ht="60" x14ac:dyDescent="0.25">
      <c r="A40" s="179" t="s">
        <v>74</v>
      </c>
      <c r="B40" s="19" t="s">
        <v>75</v>
      </c>
      <c r="C40" s="27">
        <v>15</v>
      </c>
      <c r="E40" s="12" t="s">
        <v>45</v>
      </c>
      <c r="F40" s="12" t="s">
        <v>83</v>
      </c>
      <c r="G40" s="12" t="s">
        <v>45</v>
      </c>
      <c r="I40" s="21" t="s">
        <v>110</v>
      </c>
      <c r="J40" s="21" t="s">
        <v>111</v>
      </c>
      <c r="K40" s="32" t="s">
        <v>113</v>
      </c>
      <c r="L40" s="21" t="s">
        <v>110</v>
      </c>
      <c r="M40" s="21" t="s">
        <v>112</v>
      </c>
      <c r="N40" s="32" t="s">
        <v>119</v>
      </c>
    </row>
    <row r="41" spans="1:14" ht="30" x14ac:dyDescent="0.25">
      <c r="A41" s="180"/>
      <c r="B41" s="19" t="s">
        <v>76</v>
      </c>
      <c r="C41" s="27">
        <v>0</v>
      </c>
      <c r="E41" s="12" t="s">
        <v>45</v>
      </c>
      <c r="F41" s="12" t="s">
        <v>45</v>
      </c>
      <c r="G41" s="12" t="s">
        <v>45</v>
      </c>
      <c r="I41" t="s">
        <v>83</v>
      </c>
      <c r="J41" t="s">
        <v>116</v>
      </c>
      <c r="K41">
        <v>2</v>
      </c>
      <c r="L41" t="s">
        <v>83</v>
      </c>
      <c r="M41" t="s">
        <v>116</v>
      </c>
      <c r="N41">
        <v>2</v>
      </c>
    </row>
    <row r="42" spans="1:14" x14ac:dyDescent="0.25">
      <c r="A42" s="176" t="s">
        <v>77</v>
      </c>
      <c r="B42" s="27" t="s">
        <v>78</v>
      </c>
      <c r="C42" s="27">
        <v>10</v>
      </c>
      <c r="E42" s="12" t="s">
        <v>45</v>
      </c>
      <c r="F42" s="12" t="s">
        <v>86</v>
      </c>
      <c r="G42" s="12" t="s">
        <v>86</v>
      </c>
      <c r="I42" t="s">
        <v>83</v>
      </c>
      <c r="J42" t="s">
        <v>117</v>
      </c>
      <c r="K42">
        <v>0</v>
      </c>
      <c r="L42" t="s">
        <v>83</v>
      </c>
      <c r="M42" t="s">
        <v>118</v>
      </c>
      <c r="N42">
        <v>1</v>
      </c>
    </row>
    <row r="43" spans="1:14" x14ac:dyDescent="0.25">
      <c r="A43" s="178"/>
      <c r="B43" s="27" t="s">
        <v>79</v>
      </c>
      <c r="C43" s="27">
        <v>5</v>
      </c>
      <c r="E43" s="12" t="s">
        <v>86</v>
      </c>
      <c r="F43" s="12" t="s">
        <v>83</v>
      </c>
      <c r="G43" s="12" t="s">
        <v>86</v>
      </c>
      <c r="I43" t="s">
        <v>45</v>
      </c>
      <c r="J43" t="s">
        <v>116</v>
      </c>
      <c r="K43">
        <v>1</v>
      </c>
      <c r="L43" t="s">
        <v>83</v>
      </c>
      <c r="M43" t="s">
        <v>117</v>
      </c>
      <c r="N43">
        <v>0</v>
      </c>
    </row>
    <row r="44" spans="1:14" x14ac:dyDescent="0.25">
      <c r="A44" s="177"/>
      <c r="B44" s="27" t="s">
        <v>80</v>
      </c>
      <c r="C44" s="27">
        <v>0</v>
      </c>
      <c r="E44" s="12" t="s">
        <v>86</v>
      </c>
      <c r="F44" s="12" t="s">
        <v>45</v>
      </c>
      <c r="G44" s="12" t="s">
        <v>86</v>
      </c>
      <c r="I44" t="s">
        <v>45</v>
      </c>
      <c r="J44" t="s">
        <v>117</v>
      </c>
      <c r="K44">
        <v>0</v>
      </c>
      <c r="L44" t="s">
        <v>45</v>
      </c>
      <c r="M44" t="s">
        <v>116</v>
      </c>
      <c r="N44">
        <v>1</v>
      </c>
    </row>
    <row r="45" spans="1:14" x14ac:dyDescent="0.25">
      <c r="E45" s="12" t="s">
        <v>86</v>
      </c>
      <c r="F45" s="12" t="s">
        <v>86</v>
      </c>
      <c r="G45" s="12" t="s">
        <v>86</v>
      </c>
      <c r="L45" t="s">
        <v>45</v>
      </c>
      <c r="M45" t="s">
        <v>118</v>
      </c>
      <c r="N45">
        <v>0</v>
      </c>
    </row>
    <row r="46" spans="1:14" x14ac:dyDescent="0.25">
      <c r="L46" t="s">
        <v>45</v>
      </c>
      <c r="M46" t="s">
        <v>117</v>
      </c>
      <c r="N46">
        <v>0</v>
      </c>
    </row>
    <row r="49" spans="4:9" ht="15.75" thickBot="1" x14ac:dyDescent="0.3"/>
    <row r="50" spans="4:9" x14ac:dyDescent="0.25">
      <c r="E50" s="174" t="s">
        <v>49</v>
      </c>
      <c r="F50" s="174" t="s">
        <v>120</v>
      </c>
      <c r="I50">
        <v>2</v>
      </c>
    </row>
    <row r="51" spans="4:9" ht="15.75" thickBot="1" x14ac:dyDescent="0.3">
      <c r="E51" s="175"/>
      <c r="F51" s="175"/>
      <c r="I51">
        <v>1</v>
      </c>
    </row>
    <row r="52" spans="4:9" x14ac:dyDescent="0.25">
      <c r="E52" s="174" t="s">
        <v>45</v>
      </c>
      <c r="F52" s="174" t="s">
        <v>121</v>
      </c>
      <c r="I52">
        <v>0</v>
      </c>
    </row>
    <row r="53" spans="4:9" ht="15.75" thickBot="1" x14ac:dyDescent="0.3">
      <c r="E53" s="175"/>
      <c r="F53" s="175"/>
      <c r="I53" s="33"/>
    </row>
    <row r="54" spans="4:9" ht="35.25" customHeight="1" x14ac:dyDescent="0.25">
      <c r="E54" s="174" t="s">
        <v>50</v>
      </c>
      <c r="F54" s="174" t="s">
        <v>122</v>
      </c>
    </row>
    <row r="55" spans="4:9" ht="15.75" thickBot="1" x14ac:dyDescent="0.3">
      <c r="E55" s="175"/>
      <c r="F55" s="175"/>
    </row>
    <row r="56" spans="4:9" ht="35.25" customHeight="1" x14ac:dyDescent="0.25">
      <c r="E56" s="174" t="s">
        <v>51</v>
      </c>
      <c r="F56" s="174" t="s">
        <v>123</v>
      </c>
    </row>
    <row r="57" spans="4:9" ht="15.75" thickBot="1" x14ac:dyDescent="0.3">
      <c r="E57" s="175"/>
      <c r="F57" s="175"/>
    </row>
    <row r="58" spans="4:9" x14ac:dyDescent="0.25">
      <c r="D58" t="s">
        <v>165</v>
      </c>
    </row>
    <row r="59" spans="4:9" x14ac:dyDescent="0.25">
      <c r="D59" t="s">
        <v>5</v>
      </c>
      <c r="E59">
        <v>1</v>
      </c>
    </row>
    <row r="60" spans="4:9" x14ac:dyDescent="0.25">
      <c r="D60" t="s">
        <v>6</v>
      </c>
      <c r="E60">
        <v>0</v>
      </c>
    </row>
  </sheetData>
  <sheetProtection password="9F5A" sheet="1" objects="1" scenarios="1"/>
  <mergeCells count="15">
    <mergeCell ref="A29:A30"/>
    <mergeCell ref="A42:A44"/>
    <mergeCell ref="A40:A41"/>
    <mergeCell ref="A38:A39"/>
    <mergeCell ref="A35:A37"/>
    <mergeCell ref="A33:A34"/>
    <mergeCell ref="A31:A32"/>
    <mergeCell ref="E54:E55"/>
    <mergeCell ref="F54:F55"/>
    <mergeCell ref="E56:E57"/>
    <mergeCell ref="F56:F57"/>
    <mergeCell ref="E50:E51"/>
    <mergeCell ref="F50:F51"/>
    <mergeCell ref="E52:E53"/>
    <mergeCell ref="F52:F5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zoomScaleNormal="100" workbookViewId="0">
      <selection activeCell="I29" sqref="I29"/>
    </sheetView>
  </sheetViews>
  <sheetFormatPr baseColWidth="10" defaultRowHeight="15" x14ac:dyDescent="0.25"/>
  <cols>
    <col min="1" max="1" width="6.7109375" customWidth="1"/>
    <col min="2" max="2" width="3.85546875" customWidth="1"/>
    <col min="3" max="3" width="11.85546875" customWidth="1"/>
    <col min="4" max="4" width="12.7109375" customWidth="1"/>
    <col min="9" max="9" width="4.140625" customWidth="1"/>
    <col min="10" max="10" width="5" customWidth="1"/>
    <col min="12" max="12" width="12.5703125" customWidth="1"/>
  </cols>
  <sheetData>
    <row r="1" spans="1:16" ht="23.25" customHeight="1" x14ac:dyDescent="0.3">
      <c r="A1" s="184" t="s">
        <v>178</v>
      </c>
      <c r="C1" s="181" t="s">
        <v>180</v>
      </c>
      <c r="D1" s="181"/>
      <c r="E1" s="181"/>
      <c r="F1" s="181"/>
      <c r="G1" s="181"/>
      <c r="H1" s="181"/>
      <c r="I1" s="184" t="s">
        <v>178</v>
      </c>
      <c r="K1" s="181" t="s">
        <v>180</v>
      </c>
      <c r="L1" s="181"/>
      <c r="M1" s="181"/>
      <c r="N1" s="181"/>
      <c r="O1" s="181"/>
      <c r="P1" s="181"/>
    </row>
    <row r="2" spans="1:16" x14ac:dyDescent="0.25">
      <c r="A2" s="184"/>
      <c r="I2" s="184"/>
    </row>
    <row r="3" spans="1:16" ht="22.5" customHeight="1" x14ac:dyDescent="0.25">
      <c r="A3" s="184"/>
      <c r="C3" s="51" t="s">
        <v>168</v>
      </c>
      <c r="D3" s="17" t="s">
        <v>50</v>
      </c>
      <c r="E3" s="17" t="s">
        <v>50</v>
      </c>
      <c r="F3" s="18" t="s">
        <v>51</v>
      </c>
      <c r="G3" s="18" t="s">
        <v>51</v>
      </c>
      <c r="H3" s="18" t="s">
        <v>51</v>
      </c>
      <c r="I3" s="184"/>
      <c r="K3" s="51" t="s">
        <v>168</v>
      </c>
      <c r="L3" s="17" t="s">
        <v>50</v>
      </c>
      <c r="M3" s="17" t="s">
        <v>50</v>
      </c>
      <c r="N3" s="18" t="s">
        <v>51</v>
      </c>
      <c r="O3" s="18" t="s">
        <v>51</v>
      </c>
      <c r="P3" s="18" t="s">
        <v>51</v>
      </c>
    </row>
    <row r="4" spans="1:16" ht="22.5" customHeight="1" x14ac:dyDescent="0.25">
      <c r="A4" s="184"/>
      <c r="C4" s="51" t="s">
        <v>169</v>
      </c>
      <c r="D4" s="16" t="s">
        <v>45</v>
      </c>
      <c r="E4" s="17" t="s">
        <v>50</v>
      </c>
      <c r="F4" s="17" t="s">
        <v>50</v>
      </c>
      <c r="G4" s="18" t="s">
        <v>51</v>
      </c>
      <c r="H4" s="18" t="s">
        <v>51</v>
      </c>
      <c r="I4" s="184"/>
      <c r="K4" s="51" t="s">
        <v>169</v>
      </c>
      <c r="L4" s="16" t="s">
        <v>45</v>
      </c>
      <c r="M4" s="17" t="s">
        <v>50</v>
      </c>
      <c r="N4" s="17" t="s">
        <v>50</v>
      </c>
      <c r="O4" s="18" t="s">
        <v>51</v>
      </c>
      <c r="P4" s="18" t="s">
        <v>51</v>
      </c>
    </row>
    <row r="5" spans="1:16" ht="22.5" customHeight="1" x14ac:dyDescent="0.25">
      <c r="A5" s="184"/>
      <c r="C5" s="51" t="s">
        <v>170</v>
      </c>
      <c r="D5" s="15" t="s">
        <v>49</v>
      </c>
      <c r="E5" s="16" t="s">
        <v>45</v>
      </c>
      <c r="F5" s="17" t="s">
        <v>50</v>
      </c>
      <c r="G5" s="18" t="s">
        <v>51</v>
      </c>
      <c r="H5" s="18" t="s">
        <v>51</v>
      </c>
      <c r="I5" s="184"/>
      <c r="K5" s="51" t="s">
        <v>170</v>
      </c>
      <c r="L5" s="15" t="s">
        <v>49</v>
      </c>
      <c r="M5" s="16" t="s">
        <v>45</v>
      </c>
      <c r="N5" s="17" t="s">
        <v>50</v>
      </c>
      <c r="O5" s="18" t="s">
        <v>51</v>
      </c>
      <c r="P5" s="18" t="s">
        <v>51</v>
      </c>
    </row>
    <row r="6" spans="1:16" ht="22.5" customHeight="1" x14ac:dyDescent="0.25">
      <c r="A6" s="184"/>
      <c r="C6" s="51" t="s">
        <v>171</v>
      </c>
      <c r="D6" s="15" t="s">
        <v>49</v>
      </c>
      <c r="E6" s="15" t="s">
        <v>49</v>
      </c>
      <c r="F6" s="16" t="s">
        <v>45</v>
      </c>
      <c r="G6" s="17" t="s">
        <v>50</v>
      </c>
      <c r="H6" s="18" t="s">
        <v>51</v>
      </c>
      <c r="I6" s="184"/>
      <c r="K6" s="51" t="s">
        <v>171</v>
      </c>
      <c r="L6" s="15" t="s">
        <v>49</v>
      </c>
      <c r="M6" s="15" t="s">
        <v>49</v>
      </c>
      <c r="N6" s="16" t="s">
        <v>45</v>
      </c>
      <c r="O6" s="17" t="s">
        <v>50</v>
      </c>
      <c r="P6" s="18" t="s">
        <v>51</v>
      </c>
    </row>
    <row r="7" spans="1:16" ht="22.5" customHeight="1" x14ac:dyDescent="0.25">
      <c r="A7" s="184"/>
      <c r="C7" s="51" t="s">
        <v>172</v>
      </c>
      <c r="D7" s="15" t="s">
        <v>49</v>
      </c>
      <c r="E7" s="15" t="s">
        <v>49</v>
      </c>
      <c r="F7" s="16" t="s">
        <v>45</v>
      </c>
      <c r="G7" s="17" t="s">
        <v>50</v>
      </c>
      <c r="H7" s="18" t="s">
        <v>51</v>
      </c>
      <c r="I7" s="184"/>
      <c r="K7" s="51" t="s">
        <v>172</v>
      </c>
      <c r="L7" s="15" t="s">
        <v>49</v>
      </c>
      <c r="M7" s="15" t="s">
        <v>49</v>
      </c>
      <c r="N7" s="16" t="s">
        <v>45</v>
      </c>
      <c r="O7" s="17" t="s">
        <v>50</v>
      </c>
      <c r="P7" s="18" t="s">
        <v>51</v>
      </c>
    </row>
    <row r="8" spans="1:16" x14ac:dyDescent="0.25">
      <c r="D8" s="52" t="s">
        <v>173</v>
      </c>
      <c r="E8" s="52" t="s">
        <v>174</v>
      </c>
      <c r="F8" s="52" t="s">
        <v>175</v>
      </c>
      <c r="G8" s="52" t="s">
        <v>176</v>
      </c>
      <c r="H8" s="52" t="s">
        <v>177</v>
      </c>
      <c r="L8" s="52" t="s">
        <v>173</v>
      </c>
      <c r="M8" s="52" t="s">
        <v>174</v>
      </c>
      <c r="N8" s="52" t="s">
        <v>175</v>
      </c>
      <c r="O8" s="52" t="s">
        <v>176</v>
      </c>
      <c r="P8" s="52" t="s">
        <v>177</v>
      </c>
    </row>
    <row r="10" spans="1:16" ht="15.75" x14ac:dyDescent="0.25">
      <c r="C10" s="182" t="s">
        <v>179</v>
      </c>
      <c r="D10" s="182"/>
      <c r="E10" s="182"/>
      <c r="F10" s="182"/>
      <c r="G10" s="182"/>
      <c r="H10" s="182"/>
      <c r="K10" s="182" t="s">
        <v>179</v>
      </c>
      <c r="L10" s="182"/>
      <c r="M10" s="182"/>
      <c r="N10" s="182"/>
      <c r="O10" s="182"/>
      <c r="P10" s="182"/>
    </row>
    <row r="11" spans="1:16" x14ac:dyDescent="0.25">
      <c r="C11" s="183" t="s">
        <v>181</v>
      </c>
      <c r="D11" s="183"/>
      <c r="E11" s="183"/>
      <c r="F11" s="183"/>
      <c r="G11" s="183"/>
      <c r="H11" s="183"/>
      <c r="K11" s="183" t="s">
        <v>181</v>
      </c>
      <c r="L11" s="183"/>
      <c r="M11" s="183"/>
      <c r="N11" s="183"/>
      <c r="O11" s="183"/>
      <c r="P11" s="183"/>
    </row>
  </sheetData>
  <mergeCells count="8">
    <mergeCell ref="K1:P1"/>
    <mergeCell ref="K10:P10"/>
    <mergeCell ref="K11:P11"/>
    <mergeCell ref="A1:A7"/>
    <mergeCell ref="C10:H10"/>
    <mergeCell ref="C1:H1"/>
    <mergeCell ref="C11:H11"/>
    <mergeCell ref="I1:I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4869C980BACE46A5C4F4565A958693" ma:contentTypeVersion="1" ma:contentTypeDescription="Crear nuevo documento." ma:contentTypeScope="" ma:versionID="ebce8bf951fbf3e563d32e436cac2d78">
  <xsd:schema xmlns:xsd="http://www.w3.org/2001/XMLSchema" xmlns:xs="http://www.w3.org/2001/XMLSchema" xmlns:p="http://schemas.microsoft.com/office/2006/metadata/properties" xmlns:ns2="031e1a1d-f80a-447a-b882-3a10ef125cf7" targetNamespace="http://schemas.microsoft.com/office/2006/metadata/properties" ma:root="true" ma:fieldsID="546c1d4255e6afbeb69aea7726e6a62b" ns2:_="">
    <xsd:import namespace="031e1a1d-f80a-447a-b882-3a10ef125cf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E6672E-45C5-4DC8-BA81-AFB92CBD2F1E}"/>
</file>

<file path=customXml/itemProps2.xml><?xml version="1.0" encoding="utf-8"?>
<ds:datastoreItem xmlns:ds="http://schemas.openxmlformats.org/officeDocument/2006/customXml" ds:itemID="{B8B21071-A9C0-4B01-995B-E9B5C7C18732}"/>
</file>

<file path=customXml/itemProps3.xml><?xml version="1.0" encoding="utf-8"?>
<ds:datastoreItem xmlns:ds="http://schemas.openxmlformats.org/officeDocument/2006/customXml" ds:itemID="{CA9E1461-3408-46DA-83AA-E7E96525EC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Factores de riesgos</vt:lpstr>
      <vt:lpstr>MATRIZ DE RIESGOS</vt:lpstr>
      <vt:lpstr>Eva. Corrupción 1</vt:lpstr>
      <vt:lpstr>Hoja4</vt:lpstr>
      <vt:lpstr>Hoja9</vt:lpstr>
      <vt:lpstr>Hoja9!Área_de_impresión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Sidalia Marquez Ruiz</dc:creator>
  <cp:lastModifiedBy>Daniela Aldana Avila</cp:lastModifiedBy>
  <dcterms:created xsi:type="dcterms:W3CDTF">2018-10-12T20:18:41Z</dcterms:created>
  <dcterms:modified xsi:type="dcterms:W3CDTF">2019-01-31T21:22:23Z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0x0101007C4869C980BACE46A5C4F4565A958693</vt:lpwstr>
  </property>
</Properties>
</file>