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laudia.leon\Desktop\"/>
    </mc:Choice>
  </mc:AlternateContent>
  <bookViews>
    <workbookView xWindow="0" yWindow="0" windowWidth="21600" windowHeight="9135" tabRatio="551"/>
  </bookViews>
  <sheets>
    <sheet name="Resumen" sheetId="1" r:id="rId1"/>
    <sheet name="Balance" sheetId="2" state="hidden" r:id="rId2"/>
  </sheets>
  <externalReferences>
    <externalReference r:id="rId3"/>
  </externalReferences>
  <definedNames>
    <definedName name="_xlnm._FilterDatabase" localSheetId="0" hidden="1">Resumen!$B$1:$K$39</definedName>
    <definedName name="Clase_Poblacion">#REF!</definedName>
    <definedName name="ESCOLARIDAD">#REF!</definedName>
    <definedName name="Estado_Civil">#REF!</definedName>
    <definedName name="Generos">#REF!</definedName>
    <definedName name="Tipo_Identificacion">[1]!Tabla1[Tipo Identificación]</definedName>
    <definedName name="Tipo_Poblacion">#REF!</definedName>
    <definedName name="VIVIENDA">#REF!</definedName>
  </definedNames>
  <calcPr calcId="152511"/>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7" i="2" l="1"/>
  <c r="B66" i="2"/>
  <c r="C64" i="2"/>
  <c r="C67" i="2" s="1"/>
  <c r="E67" i="2"/>
  <c r="E66" i="2"/>
  <c r="E65" i="2"/>
  <c r="E64" i="2"/>
  <c r="E63" i="2"/>
  <c r="E62" i="2"/>
  <c r="E61" i="2"/>
  <c r="D65" i="2"/>
  <c r="D64" i="2"/>
  <c r="D63" i="2"/>
  <c r="D61" i="2"/>
  <c r="D67" i="2" s="1"/>
  <c r="D68" i="2" s="1"/>
  <c r="D62" i="2"/>
  <c r="C44" i="2"/>
  <c r="D29" i="2"/>
  <c r="D30" i="2"/>
  <c r="D31" i="2"/>
  <c r="D32" i="2"/>
  <c r="D33" i="2"/>
  <c r="D34" i="2"/>
  <c r="D35" i="2"/>
  <c r="D36" i="2"/>
  <c r="D37" i="2"/>
  <c r="D38" i="2"/>
  <c r="D39" i="2"/>
  <c r="D40" i="2"/>
  <c r="D41" i="2"/>
  <c r="D42" i="2"/>
  <c r="D43" i="2"/>
  <c r="D28" i="2"/>
  <c r="B44" i="2"/>
  <c r="F67" i="2" l="1"/>
  <c r="C68" i="2"/>
  <c r="D44" i="2"/>
</calcChain>
</file>

<file path=xl/sharedStrings.xml><?xml version="1.0" encoding="utf-8"?>
<sst xmlns="http://schemas.openxmlformats.org/spreadsheetml/2006/main" count="203" uniqueCount="129">
  <si>
    <t>Nombre Proyecto</t>
  </si>
  <si>
    <t>Departamento</t>
  </si>
  <si>
    <t>Municipio</t>
  </si>
  <si>
    <t>Valor cofinanciado ADR</t>
  </si>
  <si>
    <t>Valor Contrapartida</t>
  </si>
  <si>
    <t>resolución</t>
  </si>
  <si>
    <t>NARIÑO</t>
  </si>
  <si>
    <t>N_DE_SANTANDER</t>
  </si>
  <si>
    <t>Fortalecimiento de las cadenas productivas de café en asocio con plátano y aguacate, cultivo de maracuyá de 37 familias de las veredas Alto de Don Diego, Bellavista, Curiaco, Granada, La Concordia, El Páramo, Paso Feo y El Salado del municipio de Taminango departamento de Nariño</t>
  </si>
  <si>
    <t>TAMINANGO</t>
  </si>
  <si>
    <t>Mejorar la calidad de vida de 60 núcleos familiares del corregimiento de Esmeraldas mediante la implementación de unidades productivas avícolas en el municipio de Rosario, Departamento de Nariño</t>
  </si>
  <si>
    <t>EL ROSARIO</t>
  </si>
  <si>
    <t>Fortalecimiento de la cadena productiva de Cacao, a través de la rehabilitación de 184 hectáreas de cacao en los departamentos de Guainía y Vichada</t>
  </si>
  <si>
    <t>GUAINÍA
VICHADA</t>
  </si>
  <si>
    <t>BARRANCO MINAS,
INÍRIDA,
MAPIRIPANA,
CUMARIBO</t>
  </si>
  <si>
    <t>Fortalecimiento de la cadena productiva agropecuaria mediante la entrega de un banco de maquinaria (tractor e implementos), fortalecimiento empresarial y capacitación técnica a pequeños y medianos productores de los municipios de Cumaribo, La Primavera, Puerto Carreño y Santa Rosalia, en el departamento del Vichada.</t>
  </si>
  <si>
    <t>VICHADA</t>
  </si>
  <si>
    <t>CUMARIBO, LA PRIMAVERA, PUERTO CARREÑO, SANTA ROSALÍA</t>
  </si>
  <si>
    <t>Fortalecimiento de la producción y comercialización del cultivo de frijol variedad zaragoza para 69 potenciales beneficiarios  de la asociación  de productores agropecuarios del corregimiento de Aspasica - La Playa de Belen Norte de Santander</t>
  </si>
  <si>
    <t>Fortalecimiento del encadenamiento productivo y comercial de los cultivos de frijol, mora, citricos, aguacate y maracuya de las asociaciones Aspijac, Moracar y Acifruc ubicadas en los municipios de Ocaña y Cáchira en el departamento de Norte de Santander.</t>
  </si>
  <si>
    <t>OCAÑA,
CÁCHIRA</t>
  </si>
  <si>
    <t>Fortalecimiento de las capacidades productivas y  organizacionales mediante la implementación de un modelo agroforestal de cacao, plátano y forestales, beneficiando a cincuenta y cuatro (54) familias de la asociación Asocacao del Municipio La Esperanza, Norte de Santander.</t>
  </si>
  <si>
    <t>LA ESPERANZA</t>
  </si>
  <si>
    <t>Mejoramiento de las capacidades productivas de 50 familias ganaderas del municipio de San Calixto - Norte de Santander</t>
  </si>
  <si>
    <t>SAN CALIXTO</t>
  </si>
  <si>
    <t>Implementación de estrategias y acciones dirigidas al fortalecimiento de los procesos productivos de plátano dominico hartón y agucate lorena de 39 potenciales beneficiarios de la Asociación de Desplazados asentados en las veredas de San Antonio y San Cayetano - Asodesantos del Municipio de Convención del departamento de Norte de Santander</t>
  </si>
  <si>
    <t>CONVENCIÓN</t>
  </si>
  <si>
    <t>Fortalecimiento de la cadena productiva del maíz en el Distrito de Riego del RUT mediante la instalación de una planta de secado y almacenamiento en silos que beneficia a familias de ASORUT en los municipios de Roldanillo, La Unión y Toro del departamento del Valle del Cauca.</t>
  </si>
  <si>
    <t>VALLE_DEL_CAUCA</t>
  </si>
  <si>
    <t>ROLDANILLO, LA UNIÓN, TORO</t>
  </si>
  <si>
    <t>Establecimiento de 25 hectáreas para la siembra y comercialización de maracuyá como base sostenible para generar ingresos y mejorar la calidad de vida de 25 familias en los municipios de Tame y Fortul departamento de Arauca.</t>
  </si>
  <si>
    <t>ARAUCA</t>
  </si>
  <si>
    <t>TAME, FORTUL</t>
  </si>
  <si>
    <t>Fortalecimiento de la cadena productiva de papa en los municipios de Pasto, Tuquerres, Gualmatan, Pupiales, Sapuyes, Guaitarilla, Contadero, Guachucal y Córdoba, mediante la implementación de maquinaria agrícola y mejoramiento asociativo, en el departamento de Nariño</t>
  </si>
  <si>
    <t>PASTO, TUQUERRES, GUALMATAN, PUPIALES, SAPUYES, GUAITARILLA, CONTADERO, GUACHUCAL Y CÓRDOBA</t>
  </si>
  <si>
    <t>Fortalecimiento de las capacidades productivas y empresariales de pequeños productores del agronegocio del arroz secano mecanizado en los municipios de Majagual, Guaranda y Achí, ecoregión Mojana de los departamentos de Sucre y Bolívar</t>
  </si>
  <si>
    <t>Fortalecimiento de la cadena productiva de la papa mediante la dotación de bancos de maquinaria, para las provincias de Ubaté, el Guavio, Sabana de Occidente, Sabana Centro y Almeidas en el departamento de Cundinamarca</t>
  </si>
  <si>
    <t>Fortalecimiento de la actividad extractiva en ocho asociaciones de pescadores artesanales mediante la entrega de unidades de pesca dotadas de artes, equipos de comunicación y seguridad personal en el municipio de Sucre, departamento de Sucre</t>
  </si>
  <si>
    <t>Fortalecimiento de producción piscícola como apoyo a la generación de ingresos del resguardo indígena de Mayasquer</t>
  </si>
  <si>
    <t>Aumentar los ingresos de pequeños productores agropecuarios de los municipios de la Jagua de Ibirico, Chimichagua, y Agustín Codazzi en el departamento del Cesar, a partir del cultivo de mango Keitt en asocio con frijol Caupi.</t>
  </si>
  <si>
    <t>SUCRE,
BOLÍVAR</t>
  </si>
  <si>
    <t>CUNDINAMARCA</t>
  </si>
  <si>
    <t xml:space="preserve">SUCRE </t>
  </si>
  <si>
    <t>CESAR</t>
  </si>
  <si>
    <t>BUENAVENTURA</t>
  </si>
  <si>
    <t>Aumentar las capacidades productivas de los pequeños y medianos productores ganaderos, mediante el mejoramiento de la oferta alimentaria y asistencia técnica en los municipios de Cumaribo, La Primavera, Puerto Carreño y Santa Rosalía, departamento de Vichada.</t>
  </si>
  <si>
    <t>Fortalecer las capacidades productivas de las familias campesinas pertencientes a la asociación de pescadores ASOPEZTUC mediante la implementación de la explotación intensiva de tilapia roja (oreochromis s.p.) con tecnología Biofloc (BFT) en el municipio de Zona Bananera, departamento de Magdalena.</t>
  </si>
  <si>
    <t>Fortalecimiento a la producción integral y sostenible (ambiental, técnico, social y económicamente) de café, aplicando buenas prácticas agrícolas, de cosecha y pos cosecha de acuerdo con estándares de calidad nacional, a 46 familias del municipio del Tambo.</t>
  </si>
  <si>
    <t>Fortalecimiento al sector lácteo mediante la construcción de un centro de acopio, dotación con un medio de transporte, tanques para enfriamiento de leche y asistencia técnica beneficiando a los pequeños y medianos productores de los municipios de Herrán y Ragonvalia del departamento de Norte de Santander</t>
  </si>
  <si>
    <t>Fortalecer las capacidades productivas de 190 familias campesinas, mediante la dotación de pie de cría, materiales e insumos para la explotación de ganadería doble propósito, en los municipios de Aguachica, Agustin  Codazzi y la Paz del departamento del Cesar.</t>
  </si>
  <si>
    <t>Fortalecimiento de las capacidades productivas y aumento en la generación de ingresos de pequeños productores de plátano hartón en los municipios de los Córdobas y Moñitos, departamento de Córdoba.</t>
  </si>
  <si>
    <t>Siembra, mantenimiento y adecuación de un sistema agroforestal (coco-plátano-yuca) que nos permita el mejoramiento de las capacidades productivas al Consejo Comunitario de la Costa Pacifica "CONCOSTA" en la comunidad de Belén de Docampado localizados en el municipio de Bajo Baudó en el departamento del Chocó.</t>
  </si>
  <si>
    <t>Mejorar la productividad del cultivo de caña panelera, mediante la siembra, la provisión de equipos para cosecha y poscosecha beneficiando pequeños productores de los municipios de Valledupar y Pueblo Bello en el Departamento del Cesar.</t>
  </si>
  <si>
    <t>Fortalecer la producción y comercialización de apicultores organizados de los municipios de Pueblo Bello y Manaure, departamento del Cesar</t>
  </si>
  <si>
    <t>MAGDALENA</t>
  </si>
  <si>
    <t>ZONA BANANERA</t>
  </si>
  <si>
    <t>EL TAMBO</t>
  </si>
  <si>
    <t>HERRAN,
RAGONVALIA</t>
  </si>
  <si>
    <t>AGUACHICA
AGUSTÍN CODAZZI
LA PAZ</t>
  </si>
  <si>
    <t>CORDOBA</t>
  </si>
  <si>
    <t>LOS CORDOBAS
MOÑITOS</t>
  </si>
  <si>
    <t>CHOCO</t>
  </si>
  <si>
    <t>BAJO BAUDO</t>
  </si>
  <si>
    <t>VALLEDUPAR
PUEBLO BELLO</t>
  </si>
  <si>
    <t>PUEBLO BELLO,
MANAURE</t>
  </si>
  <si>
    <t>Valor encargo fiduciario</t>
  </si>
  <si>
    <t>Valor total cofinanciación ADR</t>
  </si>
  <si>
    <t>Valor total proyecto</t>
  </si>
  <si>
    <t>N/A</t>
  </si>
  <si>
    <t>LA PLAYA DE BELÉN</t>
  </si>
  <si>
    <t>Mejorar las capacidades agroindustriales, logísticas y organizacionales con el fin de consolidar la cadena de valor de café, mediante la construcción y dotación de una planta trilladora de café, que beneficiará a las familias pertenecientes a la Asociación de Cabildos Juan Tama en la región Tierradentro municipio de Inzá Cauca</t>
  </si>
  <si>
    <t>CAUCA</t>
  </si>
  <si>
    <t>INZÁ</t>
  </si>
  <si>
    <t>Establecimiento de un centro especializado de cafés diferenciales en el municipio de Cañasgordas para el beneficio del sector caficultor del departamento de Antioquia</t>
  </si>
  <si>
    <t>ANTIOQUIA</t>
  </si>
  <si>
    <t>CAÑASGORDAS</t>
  </si>
  <si>
    <t>Mejoramiento y conservación de la oferta forrajera mediante la implementación de un banco de maquinaria agrícola en el resguardo indígena de Panan, municipio de Cumbal del departamento de Nariño.</t>
  </si>
  <si>
    <t>CUMBAL</t>
  </si>
  <si>
    <t>Fortalecimiento de las capacidades productivas y organizacionales mediante el sostenimiento de cultivos de aguacate lorena beneficiando a pequeños y medianos productores en los municipios de Coper, Muzo, Otanche y San Pablo de Borbur en el departamento de Boyacá</t>
  </si>
  <si>
    <t>BOYACÁ</t>
  </si>
  <si>
    <t>COPER, MUZO, OTANCHE, SAN PABLO DE BORBUR</t>
  </si>
  <si>
    <t>Mejoramiento de la cadena de arroz mediante el establecimiento de un molino arrocero con secado y almacenamiento en el municipio de Guaranda</t>
  </si>
  <si>
    <t>SUCRE</t>
  </si>
  <si>
    <t>GUARANDA</t>
  </si>
  <si>
    <t>ORDENAMIENTO DE LA PRODUCCION</t>
  </si>
  <si>
    <t>ASISTENCIA Y EXTENSIÓN AGROPECUARIA</t>
  </si>
  <si>
    <t>Fecha resolución</t>
  </si>
  <si>
    <t>TRANSVERSAL</t>
  </si>
  <si>
    <t>Establecimiento de un sistema agroforestal de cacao asociado con bananito y arboles maderables para sombrio, y el establecimiento de cultivo de coco , para beneficiar a 262 familias de los consejos comunitarios y resguardos indigenas ubicados en el municipio de buenaventura departamento del valle del cauca</t>
  </si>
  <si>
    <t>CUMARIBO
LA PRIMAVERA
PUERTO CARREÑO
SANTA ROSALIA</t>
  </si>
  <si>
    <t>ADECUACION DE TIERRAS</t>
  </si>
  <si>
    <t>Fortalecimiento de las capacidades productivas y organizacionales mediante la dotación de activos productivos para la generacion de valor agregado en producciones ganaderas de doble proposito, beneficiando a pequeños y medianos productores adscritos a COGAMOJANA, en los municipios de Guaranda, Majagual, Sucre, Achí y San Jacinto del Cauca de la Región de la Mojana en los departamentos de Sucre y Bolivar</t>
  </si>
  <si>
    <t>SUCRE 
BOLIVAR</t>
  </si>
  <si>
    <t>GUARANDA
MAJAGUAL
SUCRE
ACHI
SAN JACINTO DEL CAUCA</t>
  </si>
  <si>
    <t>AGRICULTURA POR CONTRATO</t>
  </si>
  <si>
    <t>Etiquetas de fila</t>
  </si>
  <si>
    <t>(en blanco)</t>
  </si>
  <si>
    <t>Total general</t>
  </si>
  <si>
    <t>Etiquetas de columna</t>
  </si>
  <si>
    <t>Suma de Valor total cofinanciación ADR</t>
  </si>
  <si>
    <t>Cuenta de BP</t>
  </si>
  <si>
    <t>NORTE DE SANTANDER</t>
  </si>
  <si>
    <t>VALLE DEL CAUCA</t>
  </si>
  <si>
    <t>GUAINÍA</t>
  </si>
  <si>
    <t>BOLÍVAR</t>
  </si>
  <si>
    <t>TOTAL</t>
  </si>
  <si>
    <t>COFINANCIACIÓN (Mill)</t>
  </si>
  <si>
    <t>N° PIDAR</t>
  </si>
  <si>
    <t>Suma de Total beneficiarios</t>
  </si>
  <si>
    <t>COMPROMISOS DE GOBIERNO (GENERAL)</t>
  </si>
  <si>
    <t>SUSA, CARMEN DE CARUPA, LA CALERA, SUBACHOQUE, ZIPACÓN, CHOCONTÁ Y ZIPAQUIRÁ</t>
  </si>
  <si>
    <t>LA JAGUA DE IBIRICO, CHIMICHAGUA Y AGUSTÍN CODAZZI</t>
  </si>
  <si>
    <t>MAJAGUAL, GUARANDA Y ACHÍ</t>
  </si>
  <si>
    <t>Fortalecer las capacidades productivas, organizacionales mediante la implementación de cultivos de cacao en asocio con plátano y asistencia técnica integral a 150 familias campesinas e indígenas de los municipios de Santa Rosalía y La Primavera en el departamento de Vichada</t>
  </si>
  <si>
    <t>SANTA ROSALÍA, LA PRIMAVERA</t>
  </si>
  <si>
    <t>Fortalecer la ganadería de doble propósito de la Asociación de Ganaderos del Taquiza y el Pienta del municipio de Charalá y Ocamonte, Santander, mediante mejoramiento nutricional y genético con la aplicación de buenas prácticas ganaderas.</t>
  </si>
  <si>
    <t>SANTANDER</t>
  </si>
  <si>
    <t>CHARALÁ, OCAMONTE</t>
  </si>
  <si>
    <t>Mejorar la productividad, calidad y sostenibilidad de los cultivos de café mediante la dotación de maquinaria y equipos para el beneficio, con el fin de establecer alianzas comerciales y prácticas de manejo sostenibles; que aumenten los ingresos de los caficultores de la Asociación ASOPARIBARI, del municipio de La Palma</t>
  </si>
  <si>
    <t>LA PALMA</t>
  </si>
  <si>
    <t>Fortalecimiento de la cadena láctea por medio del mejoramiento de la producción de leche bovina de calidad, implementando las buenas prácticas de ganadería y de ordeño para beneficiar a 38 pequeños productores en el municipio de Chameza, departamento de Casanare</t>
  </si>
  <si>
    <t>CASANARE</t>
  </si>
  <si>
    <t>CHAMEZA</t>
  </si>
  <si>
    <t>Recuperación de la explotación ganadera a través de la adecuación, mejoramiento de praderas e implementación de sistemas silvopastoriles para la producción de ganado doble propósito en la comunidad de Karikachaboquira en el Resguardo Indígena la Gabarra Catalaura, municipio de Tibú y el Tarra, departamento Norte de Santander</t>
  </si>
  <si>
    <t>TIBÚ, EL TARRA</t>
  </si>
  <si>
    <t xml:space="preserve"> $ 59.706.852.506 </t>
  </si>
  <si>
    <t xml:space="preserve"> $ 686.154.718 </t>
  </si>
  <si>
    <t xml:space="preserve"> $ 60.393.007.224 </t>
  </si>
  <si>
    <t>Orden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</si>
</sst>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quot;\ #,##0_);[Red]\(&quot;$&quot;\ #,##0\)"/>
    <numFmt numFmtId="165" formatCode="_(&quot;$&quot;\ * #,##0.00_);_(&quot;$&quot;\ * \(#,##0.00\);_(&quot;$&quot;\ * &quot;-&quot;??_);_(@_)"/>
    <numFmt numFmtId="166" formatCode="_(* #,##0.00_);_(* \(#,##0.00\);_(* &quot;-&quot;??_);_(@_)"/>
    <numFmt numFmtId="167" formatCode="_-&quot;$&quot;\ * #,##0_-;\-&quot;$&quot;\ * #,##0_-;_-&quot;$&quot;\ * &quot;-&quot;_-;_-@_-"/>
    <numFmt numFmtId="168" formatCode="_-* #,##0_-;\-* #,##0_-;_-* &quot;-&quot;_-;_-@_-"/>
    <numFmt numFmtId="169" formatCode="_(* #,##0_);_(* \(#,##0\);_(* &quot;-&quot;??_);_(@_)"/>
    <numFmt numFmtId="170" formatCode="_-&quot;$&quot;\ * #,##0.00_-;\-&quot;$&quot;\ * #,##0.00_-;_-&quot;$&quot;\ * &quot;-&quot;_-;_-@_-"/>
    <numFmt numFmtId="172" formatCode="_(&quot;$&quot;\ * #,##0_);_(&quot;$&quot;\ * \(#,##0\);_(&quot;$&quot;\ * &quot;-&quot;??_);_(@_)"/>
  </numFmts>
  <fonts count="14" x14ac:knownFonts="1">
    <font>
      <sz val="11"/>
      <color theme="1"/>
      <name val="Calibri"/>
      <family val="2"/>
      <scheme val="minor"/>
    </font>
    <font>
      <sz val="11"/>
      <color theme="1"/>
      <name val="Calibri"/>
      <family val="2"/>
      <scheme val="minor"/>
    </font>
    <font>
      <sz val="8"/>
      <name val="Calibri"/>
      <family val="2"/>
      <scheme val="minor"/>
    </font>
    <font>
      <b/>
      <sz val="11"/>
      <color theme="1"/>
      <name val="Arial Narrow"/>
      <family val="2"/>
    </font>
    <font>
      <sz val="11"/>
      <color theme="1"/>
      <name val="Arial Narrow"/>
      <family val="2"/>
    </font>
    <font>
      <sz val="10"/>
      <color theme="1"/>
      <name val="Arial Narrow"/>
      <family val="2"/>
    </font>
    <font>
      <sz val="11"/>
      <name val="Arial Narrow"/>
      <family val="2"/>
    </font>
    <font>
      <sz val="11"/>
      <color theme="1"/>
      <name val="Cambria"/>
      <family val="1"/>
    </font>
    <font>
      <b/>
      <sz val="12"/>
      <color rgb="FF000000"/>
      <name val="Cambria"/>
      <family val="1"/>
    </font>
    <font>
      <b/>
      <sz val="11"/>
      <color theme="1"/>
      <name val="Cambria"/>
      <family val="1"/>
    </font>
    <font>
      <sz val="10"/>
      <name val="Arial Narrow"/>
      <family val="2"/>
    </font>
    <font>
      <sz val="11"/>
      <color theme="1"/>
      <name val="Arial Narrow"/>
    </font>
    <font>
      <b/>
      <sz val="11"/>
      <color theme="1"/>
      <name val="Arial Narrow"/>
    </font>
    <font>
      <sz val="10"/>
      <color theme="1"/>
      <name val="Arial Narrow"/>
    </font>
  </fonts>
  <fills count="4">
    <fill>
      <patternFill patternType="none"/>
    </fill>
    <fill>
      <patternFill patternType="gray125"/>
    </fill>
    <fill>
      <patternFill patternType="solid">
        <fgColor theme="9"/>
        <bgColor indexed="64"/>
      </patternFill>
    </fill>
    <fill>
      <patternFill patternType="solid">
        <fgColor rgb="FFFFFF00"/>
        <bgColor indexed="64"/>
      </patternFill>
    </fill>
  </fills>
  <borders count="1">
    <border>
      <left/>
      <right/>
      <top/>
      <bottom/>
      <diagonal/>
    </border>
  </borders>
  <cellStyleXfs count="6">
    <xf numFmtId="0" fontId="0" fillId="0" borderId="0"/>
    <xf numFmtId="168"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7">
    <xf numFmtId="0" fontId="0" fillId="0" borderId="0" xfId="0"/>
    <xf numFmtId="0" fontId="0" fillId="0" borderId="0" xfId="0" pivotButton="1"/>
    <xf numFmtId="0" fontId="0" fillId="0" borderId="0" xfId="0" applyAlignment="1">
      <alignment horizontal="left"/>
    </xf>
    <xf numFmtId="172" fontId="0" fillId="0" borderId="0" xfId="0" applyNumberFormat="1"/>
    <xf numFmtId="0" fontId="0" fillId="0" borderId="0" xfId="0" pivotButton="1" applyAlignment="1">
      <alignment wrapText="1"/>
    </xf>
    <xf numFmtId="0" fontId="0" fillId="0" borderId="0" xfId="0" applyAlignment="1">
      <alignment wrapText="1"/>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horizontal="left" vertical="center"/>
    </xf>
    <xf numFmtId="169" fontId="4" fillId="0" borderId="0" xfId="3" applyNumberFormat="1" applyFont="1" applyFill="1" applyBorder="1" applyAlignment="1">
      <alignment horizontal="center" vertical="center"/>
    </xf>
    <xf numFmtId="15" fontId="4" fillId="0" borderId="0" xfId="0"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4" fillId="0" borderId="0" xfId="0" applyFont="1" applyFill="1" applyAlignment="1">
      <alignment horizontal="left" vertical="center"/>
    </xf>
    <xf numFmtId="169" fontId="4" fillId="0" borderId="0" xfId="3" applyNumberFormat="1" applyFont="1" applyFill="1" applyAlignment="1">
      <alignment horizontal="center" vertical="center"/>
    </xf>
    <xf numFmtId="15" fontId="4" fillId="0" borderId="0" xfId="0" applyNumberFormat="1" applyFont="1" applyFill="1" applyAlignment="1">
      <alignment horizontal="center" vertical="center"/>
    </xf>
    <xf numFmtId="9" fontId="4" fillId="0" borderId="0" xfId="0" applyNumberFormat="1" applyFont="1" applyFill="1" applyAlignment="1">
      <alignment horizontal="left" vertical="center"/>
    </xf>
    <xf numFmtId="170" fontId="4" fillId="0" borderId="0" xfId="2" applyNumberFormat="1" applyFont="1" applyFill="1" applyAlignment="1">
      <alignment horizontal="left" vertical="center"/>
    </xf>
    <xf numFmtId="168" fontId="4" fillId="0" borderId="0" xfId="1" applyFont="1" applyFill="1" applyAlignment="1">
      <alignment horizontal="center" vertical="center"/>
    </xf>
    <xf numFmtId="172" fontId="0" fillId="0" borderId="0" xfId="4" applyNumberFormat="1" applyFont="1"/>
    <xf numFmtId="0" fontId="0" fillId="3" borderId="0" xfId="0" applyFill="1" applyAlignment="1">
      <alignment horizontal="left" wrapText="1"/>
    </xf>
    <xf numFmtId="0" fontId="7" fillId="0" borderId="0" xfId="0" applyFont="1"/>
    <xf numFmtId="0" fontId="7" fillId="0" borderId="0" xfId="0" applyFont="1" applyAlignment="1">
      <alignment horizontal="center"/>
    </xf>
    <xf numFmtId="164" fontId="8" fillId="0" borderId="0" xfId="0" applyNumberFormat="1" applyFont="1" applyAlignment="1">
      <alignment horizontal="center" vertical="center" readingOrder="1"/>
    </xf>
    <xf numFmtId="172" fontId="7" fillId="0" borderId="0" xfId="4" applyNumberFormat="1" applyFont="1"/>
    <xf numFmtId="0" fontId="9" fillId="0" borderId="0" xfId="0" applyFont="1" applyAlignment="1">
      <alignment horizontal="center"/>
    </xf>
    <xf numFmtId="9" fontId="0" fillId="0" borderId="0" xfId="5" applyFont="1" applyAlignment="1">
      <alignment horizontal="center"/>
    </xf>
    <xf numFmtId="0" fontId="4" fillId="0" borderId="0" xfId="0" applyFont="1" applyFill="1" applyAlignment="1">
      <alignment vertical="center"/>
    </xf>
    <xf numFmtId="0" fontId="6" fillId="0" borderId="0" xfId="0" applyFont="1" applyFill="1" applyAlignment="1">
      <alignment vertical="center"/>
    </xf>
    <xf numFmtId="169" fontId="6" fillId="0" borderId="0" xfId="3" applyNumberFormat="1" applyFont="1" applyFill="1" applyAlignment="1">
      <alignment horizontal="center" vertical="center"/>
    </xf>
    <xf numFmtId="0" fontId="6" fillId="0" borderId="0" xfId="0" applyFont="1" applyFill="1" applyAlignment="1">
      <alignment horizontal="center" vertical="center"/>
    </xf>
    <xf numFmtId="15" fontId="6" fillId="0" borderId="0" xfId="0" applyNumberFormat="1" applyFont="1" applyFill="1" applyAlignment="1">
      <alignment horizontal="center" vertical="center"/>
    </xf>
    <xf numFmtId="0" fontId="10" fillId="0" borderId="0" xfId="0" applyFont="1" applyFill="1" applyAlignment="1">
      <alignment vertical="center"/>
    </xf>
    <xf numFmtId="0" fontId="6" fillId="0" borderId="0" xfId="0" applyFont="1" applyFill="1" applyAlignment="1">
      <alignment horizontal="left" vertical="center"/>
    </xf>
    <xf numFmtId="169" fontId="6" fillId="0" borderId="0" xfId="3" applyNumberFormat="1" applyFont="1" applyFill="1" applyBorder="1" applyAlignment="1">
      <alignment horizontal="center" vertical="center"/>
    </xf>
    <xf numFmtId="0" fontId="11" fillId="0" borderId="0" xfId="0" applyFont="1" applyFill="1" applyAlignment="1">
      <alignment horizontal="center" vertical="center"/>
    </xf>
    <xf numFmtId="0" fontId="13" fillId="0" borderId="0" xfId="0" applyFont="1" applyFill="1" applyAlignment="1">
      <alignment vertical="center"/>
    </xf>
    <xf numFmtId="0" fontId="11" fillId="0" borderId="0" xfId="0" applyFont="1" applyFill="1" applyAlignment="1">
      <alignment horizontal="left" vertical="center"/>
    </xf>
    <xf numFmtId="172" fontId="11" fillId="0" borderId="0" xfId="0" applyNumberFormat="1" applyFont="1" applyFill="1" applyAlignment="1">
      <alignment horizontal="center" vertical="center"/>
    </xf>
    <xf numFmtId="169" fontId="11" fillId="0" borderId="0" xfId="0" applyNumberFormat="1" applyFont="1" applyFill="1" applyAlignment="1">
      <alignment horizontal="center" vertical="center"/>
    </xf>
    <xf numFmtId="15" fontId="11" fillId="0" borderId="0" xfId="0" applyNumberFormat="1" applyFont="1" applyFill="1" applyAlignment="1">
      <alignment horizontal="center" vertical="center"/>
    </xf>
    <xf numFmtId="0" fontId="0" fillId="0" borderId="0" xfId="0" applyAlignment="1">
      <alignment vertical="center"/>
    </xf>
    <xf numFmtId="169" fontId="11" fillId="0" borderId="0" xfId="3" applyNumberFormat="1" applyFont="1" applyFill="1" applyBorder="1" applyAlignment="1">
      <alignment horizontal="center" vertical="center"/>
    </xf>
    <xf numFmtId="0" fontId="12" fillId="2" borderId="0" xfId="0" applyFont="1" applyFill="1" applyBorder="1" applyAlignment="1">
      <alignment horizontal="center" vertical="center"/>
    </xf>
  </cellXfs>
  <cellStyles count="6">
    <cellStyle name="Millares [0]" xfId="1" builtinId="6"/>
    <cellStyle name="Millares 2" xfId="3"/>
    <cellStyle name="Moneda" xfId="4" builtinId="4"/>
    <cellStyle name="Moneda [0]" xfId="2" builtinId="7"/>
    <cellStyle name="Normal" xfId="0" builtinId="0"/>
    <cellStyle name="Porcentaje" xfId="5" builtinId="5"/>
  </cellStyles>
  <dxfs count="31">
    <dxf>
      <font>
        <b val="0"/>
        <i val="0"/>
        <strike val="0"/>
        <condense val="0"/>
        <extend val="0"/>
        <outline val="0"/>
        <shadow val="0"/>
        <u val="none"/>
        <vertAlign val="baseline"/>
        <sz val="11"/>
        <color theme="1"/>
        <name val="Arial Narrow"/>
        <scheme val="none"/>
      </font>
      <numFmt numFmtId="20" formatCode="dd\-mmm\-yy"/>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72" formatCode="_(&quot;$&quot;\ * #,##0_);_(&quot;$&quot;\ * \(#,##0\);_(&quot;$&quot;\ *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72" formatCode="_(&quot;$&quot;\ * #,##0_);_(&quot;$&quot;\ * \(#,##0\);_(&quot;$&quot;\ *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72" formatCode="_(&quot;$&quot;\ * #,##0_);_(&quot;$&quot;\ * \(#,##0\);_(&quot;$&quot;\ *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auto="1"/>
        </patternFill>
      </fill>
      <alignment horizontal="center" vertical="center" textRotation="0" wrapText="0" indent="0" justifyLastLine="0" shrinkToFit="0" readingOrder="0"/>
    </dxf>
    <dxf>
      <alignment wrapText="1"/>
    </dxf>
    <dxf>
      <alignment wrapText="1"/>
    </dxf>
    <dxf>
      <numFmt numFmtId="172" formatCode="_(&quot;$&quot;\ * #,##0_);_(&quot;$&quot;\ * \(#,##0\);_(&quot;$&quot;\ * &quot;-&quot;??_);_(@_)"/>
    </dxf>
    <dxf>
      <alignment wrapText="1"/>
    </dxf>
    <dxf>
      <alignment wrapText="1"/>
    </dxf>
    <dxf>
      <numFmt numFmtId="172" formatCode="_(&quot;$&quot;\ * #,##0_);_(&quot;$&quot;\ * \(#,##0\);_(&quot;$&quot;\ * &quot;-&quot;??_);_(@_)"/>
    </dxf>
    <dxf>
      <font>
        <b val="0"/>
        <i val="0"/>
        <strike val="0"/>
        <condense val="0"/>
        <extend val="0"/>
        <outline val="0"/>
        <shadow val="0"/>
        <u val="none"/>
        <vertAlign val="baseline"/>
        <sz val="11"/>
        <color theme="1"/>
        <name val="Arial Narrow"/>
        <scheme val="none"/>
      </font>
      <numFmt numFmtId="173" formatCode="d\-mmm\-yy"/>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169" formatCode="_(* #,##0_);_(* \(#,##0\);_(* &quot;-&quot;??_);_(@_)"/>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Narrow"/>
        <scheme val="none"/>
      </font>
      <numFmt numFmtId="169" formatCode="_(* #,##0_);_(* \(#,##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Arial Narrow"/>
        <scheme val="none"/>
      </font>
      <numFmt numFmtId="0" formatCode="General"/>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Arial Narrow"/>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Narrow"/>
        <scheme val="none"/>
      </font>
      <fill>
        <patternFill patternType="none">
          <fgColor indexed="64"/>
          <bgColor indexed="65"/>
        </patternFill>
      </fill>
      <alignment horizontal="general"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name val="Arial Narrow"/>
        <scheme val="none"/>
      </font>
      <alignment vertical="center" textRotation="0" wrapText="0" indent="0" justifyLastLine="0" shrinkToFit="0" readingOrder="0"/>
    </dxf>
    <dxf>
      <font>
        <b/>
        <i val="0"/>
        <strike val="0"/>
        <condense val="0"/>
        <extend val="0"/>
        <outline val="0"/>
        <shadow val="0"/>
        <u val="none"/>
        <vertAlign val="baseline"/>
        <sz val="11"/>
        <color theme="1"/>
        <name val="Arial Narrow"/>
        <scheme val="none"/>
      </font>
      <fill>
        <patternFill patternType="solid">
          <fgColor indexed="64"/>
          <bgColor theme="9"/>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sus.sanabria/Downloads/Base%20viej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orte Detalle de Beneficiario"/>
      <sheetName val="Reporte Maestro de Beneficiario"/>
      <sheetName val="Hoja1"/>
      <sheetName val="Beneficiarios Planadas"/>
      <sheetName val="Beneficiarios Dabeiba"/>
      <sheetName val="BASE DE DATOS VIGIA"/>
      <sheetName val="LA PAZ"/>
      <sheetName val="Tipo Identificacion"/>
      <sheetName val="Hoja3"/>
      <sheetName val="Listas"/>
      <sheetName val="Base vieja"/>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exica Lizeth Martinez Fuentes" refreshedDate="43801.437144212963" createdVersion="6" refreshedVersion="6" minRefreshableVersion="3" recordCount="36">
  <cacheSource type="worksheet">
    <worksheetSource ref="A1:J1048576" sheet="Resumen"/>
  </cacheSource>
  <cacheFields count="20">
    <cacheField name="BP" numFmtId="0">
      <sharedItems containsString="0" containsBlank="1" containsNumber="1" containsInteger="1" minValue="168" maxValue="2206" count="34">
        <n v="372"/>
        <n v="378"/>
        <n v="434"/>
        <n v="285"/>
        <n v="252"/>
        <n v="259"/>
        <n v="278"/>
        <n v="371"/>
        <n v="276"/>
        <n v="168"/>
        <n v="721"/>
        <n v="346"/>
        <n v="763"/>
        <n v="2085"/>
        <n v="382"/>
        <n v="837"/>
        <n v="2166"/>
        <n v="2165"/>
        <n v="619"/>
        <n v="1804"/>
        <n v="250"/>
        <n v="380"/>
        <n v="353"/>
        <n v="365"/>
        <n v="169"/>
        <n v="324"/>
        <n v="354"/>
        <n v="327"/>
        <n v="231"/>
        <n v="264"/>
        <n v="402"/>
        <n v="645"/>
        <n v="2206"/>
        <m/>
      </sharedItems>
    </cacheField>
    <cacheField name="No. VP" numFmtId="0">
      <sharedItems containsString="0" containsBlank="1" containsNumber="1" containsInteger="1" minValue="168" maxValue="318"/>
    </cacheField>
    <cacheField name="Nombre Proyecto" numFmtId="0">
      <sharedItems containsBlank="1" longText="1"/>
    </cacheField>
    <cacheField name="Departamento" numFmtId="0">
      <sharedItems containsBlank="1" count="19">
        <s v="NARIÑO"/>
        <s v="GUAINÍA_x000a_VICHADA"/>
        <s v="VICHADA"/>
        <s v="N_DE_SANTANDER"/>
        <s v="VALLE_DEL_CAUCA"/>
        <s v="ARAUCA"/>
        <s v="CUNDINAMARCA"/>
        <s v="CESAR"/>
        <s v="SUCRE "/>
        <s v="SUCRE,_x000a_BOLÍVAR"/>
        <s v="SUCRE _x000a_BOLIVAR"/>
        <s v="CHOCO"/>
        <s v="MAGDALENA"/>
        <s v="CORDOBA"/>
        <s v="CAUCA"/>
        <s v="BOYACÁ"/>
        <s v="ANTIOQUIA"/>
        <s v="SUCRE"/>
        <m/>
      </sharedItems>
    </cacheField>
    <cacheField name="Municipio" numFmtId="0">
      <sharedItems containsBlank="1" count="33">
        <s v="EL ROSARIO"/>
        <s v="BARRANCO MINAS,_x000a_INÍRIDA,_x000a_MAPIRIPANA,_x000a_CUMARIBO"/>
        <s v="CUMARIBO, LA PRIMAVERA, PUERTO CARREÑO, SANTA ROSALÍA"/>
        <s v="LA PLAYA DE BELÉN"/>
        <s v="LA ESPERANZA"/>
        <s v="SAN CALIXTO"/>
        <s v="CONVENCIÓN"/>
        <s v="TAMINANGO"/>
        <s v="OCAÑA,_x000a_CÁCHIRA"/>
        <s v="ROLDANILLO, LA UNIÓN, TORO"/>
        <s v="PASTO, TUQUERRES, GUALMATAN, PUPIALES, SAPUYES, GUAITARILLA, CONTADERO, GUACHUCAL Y CÓRDOBA"/>
        <s v="TAME, FORTUL"/>
        <s v="Cumbal"/>
        <s v="Susa, Carmen de Carupa, La Calera, Subachoque, Zipacón, Chocontá y Zipaquirá"/>
        <s v="La Jagua de Ibirico, Chimichagua y Agustín Codazzi"/>
        <s v="Sucre"/>
        <s v="Majagual, Guaranda y Achí"/>
        <s v="GUARANDA_x000a_MAJAGUAL_x000a_SUCRE_x000a_ACHI_x000a_SAN JACINTO DEL CAUCA"/>
        <s v="BUENAVENTURA"/>
        <s v="CUMARIBO_x000a_LA PRIMAVERA_x000a_PUERTO CARREÑO_x000a_SANTA ROSALIA"/>
        <s v="PUEBLO BELLO,_x000a_MANAURE"/>
        <s v="VALLEDUPAR_x000a_PUEBLO BELLO"/>
        <s v="AGUACHICA_x000a_AGUSTÍN CODAZZI_x000a_LA PAZ"/>
        <s v="BAJO BAUDO"/>
        <s v="ZONA BANANERA"/>
        <s v="EL TAMBO"/>
        <s v="LOS CORDOBAS_x000a_MOÑITOS"/>
        <s v="HERRAN,_x000a_RAGONVALIA"/>
        <s v="INZÁ"/>
        <s v="COPER, MUZO, OTANCHE, SAN PABLO DE BORBUR"/>
        <s v="CAÑASGORDAS"/>
        <s v="GUARANDA"/>
        <m/>
      </sharedItems>
    </cacheField>
    <cacheField name="Total beneficiarios" numFmtId="0">
      <sharedItems containsString="0" containsBlank="1" containsNumber="1" containsInteger="1" minValue="25" maxValue="400"/>
    </cacheField>
    <cacheField name="Total Víctimas" numFmtId="0">
      <sharedItems containsString="0" containsBlank="1" containsNumber="1" containsInteger="1" minValue="0" maxValue="224"/>
    </cacheField>
    <cacheField name="Valor cofinanciado ADR" numFmtId="0">
      <sharedItems containsString="0" containsBlank="1" containsNumber="1" containsInteger="1" minValue="345194000" maxValue="5661882400"/>
    </cacheField>
    <cacheField name="Valor encargo fiduciario" numFmtId="0">
      <sharedItems containsBlank="1" containsMixedTypes="1" containsNumber="1" minValue="26390566" maxValue="26390566.3112"/>
    </cacheField>
    <cacheField name="Valor total cofinanciación ADR" numFmtId="0">
      <sharedItems containsString="0" containsBlank="1" containsNumber="1" minValue="345194000" maxValue="5688272966"/>
    </cacheField>
    <cacheField name="Valor Contrapartida" numFmtId="0">
      <sharedItems containsString="0" containsBlank="1" containsNumber="1" containsInteger="1" minValue="119175000" maxValue="18170032752"/>
    </cacheField>
    <cacheField name="Valor total proyecto" numFmtId="0">
      <sharedItems containsString="0" containsBlank="1" containsNumber="1" minValue="474104000" maxValue="22680472749"/>
    </cacheField>
    <cacheField name="Hectáreas" numFmtId="0">
      <sharedItems containsString="0" containsBlank="1" containsNumber="1" minValue="0.12239999999999999" maxValue="1900"/>
    </cacheField>
    <cacheField name="resolución" numFmtId="0">
      <sharedItems containsString="0" containsBlank="1" containsNumber="1" containsInteger="1" minValue="458" maxValue="834"/>
    </cacheField>
    <cacheField name="Fecha resolución" numFmtId="0">
      <sharedItems containsNonDate="0" containsDate="1" containsString="0" containsBlank="1" minDate="2019-07-16T00:00:00" maxDate="2019-11-29T00:00:00"/>
    </cacheField>
    <cacheField name="Linemiento Consejo Directivo" numFmtId="0">
      <sharedItems containsBlank="1" count="6">
        <m/>
        <s v="ORDENAMIENTO DE LA PRODUCCION"/>
        <s v="TRANSVERSAL"/>
        <s v="ADECUACION DE TIERRAS"/>
        <s v="ASISTENCIA Y EXTENSIÓN AGROPECUARIA"/>
        <s v="AGRICULTURA POR CONTRATO"/>
      </sharedItems>
    </cacheField>
    <cacheField name="VIGENCIA RECURSOS" numFmtId="0">
      <sharedItems containsString="0" containsBlank="1" containsNumber="1" containsInteger="1" minValue="2017" maxValue="2019" count="4">
        <n v="2017"/>
        <n v="2018"/>
        <n v="2019"/>
        <m/>
      </sharedItems>
    </cacheField>
    <cacheField name="ORGANIZACIÓN" numFmtId="0">
      <sharedItems containsBlank="1" longText="1"/>
    </cacheField>
    <cacheField name="TIPO DE PIDAR" numFmtId="0">
      <sharedItems containsBlank="1"/>
    </cacheField>
    <cacheField name="OBSERVAC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n v="246"/>
    <s v="Mejorar la calidad de vida de 60 núcleos familiares del corregimiento de Esmeraldas mediante la implementación de unidades productivas avícolas en el municipio de Rosario, Departamento de Nariño"/>
    <x v="0"/>
    <x v="0"/>
    <n v="60"/>
    <n v="56"/>
    <n v="562183500"/>
    <s v="N/A"/>
    <n v="562183500"/>
    <n v="194200000"/>
    <n v="756383500"/>
    <n v="0.12239999999999999"/>
    <n v="458"/>
    <d v="2019-07-16T00:00:00"/>
    <x v="0"/>
    <x v="0"/>
    <s v="JAC del corregimiento Esmeraldas- 901119989-8"/>
    <s v="NACIONAL"/>
    <m/>
  </r>
  <r>
    <x v="1"/>
    <n v="252"/>
    <s v="Fortalecimiento de la cadena productiva de Cacao, a través de la rehabilitación de 184 hectáreas de cacao en los departamentos de Guainía y Vichada"/>
    <x v="1"/>
    <x v="1"/>
    <n v="90"/>
    <n v="36"/>
    <n v="731834400"/>
    <s v="N/A"/>
    <n v="731834400"/>
    <n v="634457600"/>
    <n v="1366292000"/>
    <n v="184"/>
    <n v="459"/>
    <d v="2019-07-16T00:00:00"/>
    <x v="0"/>
    <x v="0"/>
    <s v="ASOCUANIGUVI- 901161907-3"/>
    <s v="NACIONAL"/>
    <m/>
  </r>
  <r>
    <x v="2"/>
    <n v="262"/>
    <s v="Fortalecimiento de la cadena productiva agropecuaria mediante la entrega de un banco de maquinaria (tractor e implementos), fortalecimiento empresarial y capacitación técnica a pequeños y medianos productores de los municipios de Cumaribo, La Primavera, Puerto Carreño y Santa Rosalia, en el departamento del Vichada."/>
    <x v="2"/>
    <x v="2"/>
    <n v="116"/>
    <n v="19"/>
    <n v="2500000000"/>
    <s v="N/A"/>
    <n v="2500000000"/>
    <n v="529332500"/>
    <n v="3029332500"/>
    <n v="2"/>
    <n v="460"/>
    <d v="2019-07-16T00:00:00"/>
    <x v="0"/>
    <x v="0"/>
    <s v="ASOPROCAP- 901078644-7_x000a_ASPROPERAGRO- 900573655-7_x000a_ASOAGROFLOR- 900755113-9_x000a_Asociación de productores agropecuarios de la vereda la Reforma 901072977-7"/>
    <s v="NACIONAL"/>
    <m/>
  </r>
  <r>
    <x v="3"/>
    <n v="276"/>
    <s v="Fortalecimiento de la producción y comercialización del cultivo de frijol variedad zaragoza para 69 potenciales beneficiarios  de la asociación  de productores agropecuarios del corregimiento de Aspasica - La Playa de Belen Norte de Santander"/>
    <x v="3"/>
    <x v="3"/>
    <n v="69"/>
    <n v="10"/>
    <n v="494040000"/>
    <s v="N/A"/>
    <n v="494040000"/>
    <n v="421500000"/>
    <n v="915540000"/>
    <n v="69"/>
    <n v="461"/>
    <d v="2019-07-16T00:00:00"/>
    <x v="0"/>
    <x v="0"/>
    <s v="ASOPACA 900053327-5"/>
    <s v="NACIONAL"/>
    <m/>
  </r>
  <r>
    <x v="4"/>
    <n v="278"/>
    <s v="Fortalecimiento de las capacidades productivas y  organizacionales mediante la implementación de un modelo agroforestal de cacao, plátano y forestales, beneficiando a cincuenta y cuatro (54) familias de la asociación Asocacao del Municipio La Esperanza, Norte de Santander."/>
    <x v="3"/>
    <x v="4"/>
    <n v="54"/>
    <n v="8"/>
    <n v="373952000"/>
    <s v="N/A"/>
    <n v="373952000"/>
    <n v="307280000"/>
    <n v="681232000"/>
    <n v="54"/>
    <n v="462"/>
    <d v="2019-07-16T00:00:00"/>
    <x v="0"/>
    <x v="0"/>
    <s v="ASOCACAO- 900084371-2"/>
    <s v="NACIONAL"/>
    <m/>
  </r>
  <r>
    <x v="5"/>
    <n v="279"/>
    <s v="Mejoramiento de las capacidades productivas de 50 familias ganaderas del municipio de San Calixto - Norte de Santander"/>
    <x v="3"/>
    <x v="5"/>
    <n v="50"/>
    <n v="43"/>
    <n v="360550000"/>
    <s v="N/A"/>
    <n v="360550000"/>
    <n v="196617000"/>
    <n v="557167000"/>
    <n v="100"/>
    <n v="463"/>
    <d v="2019-07-16T00:00:00"/>
    <x v="0"/>
    <x v="0"/>
    <s v="ASCAPROSAN - 901081784-0"/>
    <s v="NACIONAL"/>
    <m/>
  </r>
  <r>
    <x v="6"/>
    <n v="280"/>
    <s v="Implementación de estrategias y acciones dirigidas al fortalecimiento de los procesos productivos de plátano dominico hartón y agucate lorena de 39 potenciales beneficiarios de la Asociación de Desplazados asentados en las veredas de San Antonio y San Cayetano - Asodesantos del Municipio de Convención del departamento de Norte de Santander"/>
    <x v="3"/>
    <x v="6"/>
    <n v="39"/>
    <n v="27"/>
    <n v="345194000"/>
    <s v="N/A"/>
    <n v="345194000"/>
    <n v="128910000"/>
    <n v="474104000"/>
    <n v="39"/>
    <n v="464"/>
    <d v="2019-07-16T00:00:00"/>
    <x v="0"/>
    <x v="0"/>
    <s v="ASODESANTOS- 900183245-7"/>
    <s v="NACIONAL"/>
    <m/>
  </r>
  <r>
    <x v="7"/>
    <n v="245"/>
    <s v="Fortalecimiento de las cadenas productivas de café en asocio con plátano y aguacate, cultivo de maracuyá de 37 familias de las veredas Alto de Don Diego, Bellavista, Curiaco, Granada, La Concordia, El Páramo, Paso Feo y El Salado del municipio de Taminango departamento de Nariño"/>
    <x v="0"/>
    <x v="7"/>
    <n v="37"/>
    <n v="23"/>
    <n v="533630234"/>
    <s v="N/A"/>
    <n v="533630234"/>
    <n v="198360000"/>
    <n v="731990234"/>
    <n v="37"/>
    <n v="579"/>
    <d v="2019-08-26T00:00:00"/>
    <x v="1"/>
    <x v="1"/>
    <s v="JAC de la vereda el Salado- 901108758-8_x000a_JAC de la vereda Alto Don Diego- 901183309-3_x000a_JAC de Granada- 901006330-1_x000a_JAC la Concordia 901034526-7_x000a_JAC de la vereda Fatima del corregimiento del Paramo 901114267-8_x000a_JAC de la vereda Bellavista 800164442-8_x000a_JAC de la vereda Paso Feo 901184033-0_x000a_JAC de Curiaco 891223831-4"/>
    <s v="NACIONAL"/>
    <m/>
  </r>
  <r>
    <x v="8"/>
    <n v="277"/>
    <s v="Fortalecimiento del encadenamiento productivo y comercial de los cultivos de frijol, mora, citricos, aguacate y maracuya de las asociaciones Aspijac, Moracar y Acifruc ubicadas en los municipios de Ocaña y Cáchira en el departamento de Norte de Santander."/>
    <x v="3"/>
    <x v="8"/>
    <n v="69"/>
    <n v="12"/>
    <n v="715210000"/>
    <s v="N/A"/>
    <n v="715210000"/>
    <n v="144491000"/>
    <n v="859701000"/>
    <n v="340"/>
    <n v="580"/>
    <d v="2019-08-26T00:00:00"/>
    <x v="1"/>
    <x v="1"/>
    <s v="ASPIJAC- 900308607-9_x000a_ACIFRUC- 900964372-6_x000a_MORACAR-900898371-6"/>
    <s v="NACIONAL"/>
    <m/>
  </r>
  <r>
    <x v="9"/>
    <n v="168"/>
    <s v="Fortalecimiento de la cadena productiva del maíz en el Distrito de Riego del RUT mediante la instalación de una planta de secado y almacenamiento en silos que beneficia a familias de ASORUT en los municipios de Roldanillo, La Unión y Toro del departamento del Valle del Cauca."/>
    <x v="4"/>
    <x v="9"/>
    <n v="151"/>
    <n v="9"/>
    <n v="4510439997"/>
    <s v="N/A"/>
    <n v="4510439997"/>
    <n v="18170032752"/>
    <n v="22680472749"/>
    <n v="1500.5"/>
    <n v="622"/>
    <d v="2019-09-09T00:00:00"/>
    <x v="1"/>
    <x v="1"/>
    <s v="ASORUT- 891903193-1"/>
    <s v="NACIONAL"/>
    <m/>
  </r>
  <r>
    <x v="10"/>
    <n v="284"/>
    <s v="Fortalecimiento de la cadena productiva de papa en los municipios de Pasto, Tuquerres, Gualmatan, Pupiales, Sapuyes, Guaitarilla, Contadero, Guachucal y Córdoba, mediante la implementación de maquinaria agrícola y mejoramiento asociativo, en el departamento de Nariño"/>
    <x v="0"/>
    <x v="10"/>
    <n v="296"/>
    <n v="0"/>
    <n v="2596815000"/>
    <s v="N/A"/>
    <n v="2596815000"/>
    <n v="369372640"/>
    <n v="2966187640"/>
    <n v="296"/>
    <n v="623"/>
    <d v="2019-09-09T00:00:00"/>
    <x v="1"/>
    <x v="1"/>
    <s v="Asociación indígena Castell Gandolfo - 00203690-9_x000a_Asociación Agrícola Las Nieves- 814004654-8_x000a_Asociación sistema productiva de semillas del campo-900822380-6_x000a_Asociación agropecuaria Esco- 900677960-6_x000a_Asociación Agropecuaria Nuevo Milenio- 814006470-9_x000a_Asociación Agropecuaria de Cordoba Nariño- 901017286-2_x000a_Asociación Fuerza Campesina- 900108551-7_x000a_Asociación agropecuaria Guanama- 900675052-4_x000a_Asociación de Productores Agropecuarios Flor de la Sabana- 900681327-9_x000a_Asociación Agropecuaria La Laguna 9006763316-8_x000a_Asociación de productores La Cofradia - 814003123-8"/>
    <s v="NACIONAL"/>
    <m/>
  </r>
  <r>
    <x v="11"/>
    <n v="220"/>
    <s v="Establecimiento de 25 hectáreas para la siembra y comercialización de maracuyá como base sostenible para generar ingresos y mejorar la calidad de vida de 25 familias en los municipios de Tame y Fortul departamento de Arauca."/>
    <x v="5"/>
    <x v="11"/>
    <n v="25"/>
    <n v="14"/>
    <n v="375523000"/>
    <s v="N/A"/>
    <n v="375523000"/>
    <n v="185194000"/>
    <n v="560717000"/>
    <n v="25"/>
    <n v="624"/>
    <d v="2019-09-09T00:00:00"/>
    <x v="1"/>
    <x v="1"/>
    <s v="Fundación Social Un nuevo amanecer- 900247012-4"/>
    <s v="NACIONAL"/>
    <m/>
  </r>
  <r>
    <x v="12"/>
    <n v="209"/>
    <s v="Fortalecimiento de producción piscícola como apoyo a la generación de ingresos del resguardo indígena de Mayasquer"/>
    <x v="0"/>
    <x v="12"/>
    <n v="40"/>
    <n v="9"/>
    <n v="781000000"/>
    <n v="26390566"/>
    <n v="807390566"/>
    <n v="149400000"/>
    <n v="956790566"/>
    <n v="8"/>
    <n v="791"/>
    <d v="2019-11-18T00:00:00"/>
    <x v="2"/>
    <x v="2"/>
    <s v="RESGUARDO INDIGENA MAYASQUER- 814003110-9"/>
    <s v="NACIONAL"/>
    <m/>
  </r>
  <r>
    <x v="13"/>
    <n v="303"/>
    <s v="Fortalecimiento de la cadena productiva de la papa mediante la dotación de bancos de maquinaria, para las provincias de Ubaté, el Guavio, Sabana de Occidente, Sabana Centro y Almeidas en el departamento de Cundinamarca"/>
    <x v="6"/>
    <x v="13"/>
    <n v="220"/>
    <n v="0"/>
    <n v="3058675000"/>
    <n v="26390566"/>
    <n v="3085065566"/>
    <n v="1478103000"/>
    <n v="4563168566"/>
    <n v="3.9"/>
    <n v="792"/>
    <d v="2019-11-18T00:00:00"/>
    <x v="1"/>
    <x v="2"/>
    <s v="ASOAGROUNION- 900684283-7_x000a_ASOCARUPA- 900685196-9_x000a_APROPALEC-900678261-0_x000a_ASOCRIOLLA- 900204429-7_x000a_FRUVERCUNDI- 900057869-3_x000a_ASOCAP AGRAOLEIDA- 900664800-1_x000a_APLEZ- 900704359-5"/>
    <s v="NACIONAL"/>
    <m/>
  </r>
  <r>
    <x v="14"/>
    <n v="255"/>
    <s v="Aumentar los ingresos de pequeños productores agropecuarios de los municipios de la Jagua de Ibirico, Chimichagua, y Agustín Codazzi en el departamento del Cesar, a partir del cultivo de mango Keitt en asocio con frijol Caupi."/>
    <x v="7"/>
    <x v="14"/>
    <n v="48"/>
    <n v="20"/>
    <n v="704668970"/>
    <n v="26390566"/>
    <n v="731059536"/>
    <n v="250892720"/>
    <n v="981952256"/>
    <n v="48"/>
    <n v="793"/>
    <d v="2019-11-18T00:00:00"/>
    <x v="3"/>
    <x v="2"/>
    <s v="JAC AVE MARIA- PJ008 DE 1995_x000a_JAC VEREDA LA ESTRELLA PJ0001 DE 1991_x000a_JAC VILLA LUCY PJ00038 DE 1991_x000a_JAC VEREDA LA CONQUISTA- PJ 000008 DE 1999"/>
    <s v="NACIONAL"/>
    <m/>
  </r>
  <r>
    <x v="15"/>
    <n v="309"/>
    <s v="Fortalecimiento de la actividad extractiva en ocho asociaciones de pescadores artesanales mediante la entrega de unidades de pesca dotadas de artes, equipos de comunicación y seguridad personal en el municipio de Sucre, departamento de Sucre"/>
    <x v="8"/>
    <x v="15"/>
    <n v="108"/>
    <n v="79"/>
    <n v="627772000"/>
    <n v="26390566"/>
    <n v="654162566"/>
    <n v="342400000"/>
    <n v="996562566"/>
    <n v="8"/>
    <n v="794"/>
    <d v="2019-11-18T00:00:00"/>
    <x v="4"/>
    <x v="2"/>
    <s v="ASOPEFUN- 900574690-6_x000a_ASOPESCAM- 823004220-8_x000a_ASOCHAPARRAL- 900465185-4_x000a_ASOCIACION DE PESCADORES Y AMBIENTAL del corregimiento El congreso- Sucre NUEVO AMANECER- 900083801-3_x000a_ASOPESORE- 900113010-4_x000a_ASOPESSAN- 900239706-3_x000a_ASOPESUM- 900639065-7"/>
    <s v="NACIONAL"/>
    <m/>
  </r>
  <r>
    <x v="16"/>
    <n v="307"/>
    <s v="Fortalecimiento de las capacidades productivas y empresariales de pequeños productores del agronegocio del arroz secano mecanizado en los municipios de Majagual, Guaranda y Achí, ecoregión Mojana de los departamentos de Sucre y Bolívar"/>
    <x v="9"/>
    <x v="16"/>
    <n v="150"/>
    <n v="75"/>
    <n v="2221194500"/>
    <n v="26390566"/>
    <n v="2247585066"/>
    <n v="279000000"/>
    <n v="2526585066"/>
    <n v="150"/>
    <n v="795"/>
    <d v="2019-11-18T00:00:00"/>
    <x v="1"/>
    <x v="2"/>
    <s v="ASOZAPATICA- 900813130-3_x000a_ASOPROMAPUL- 900420685-1_x000a_ASOCIACION DE PEQUEÑOS AGRICULTORES DEL PARAISO ACHI BOLIVAR- 806012588-4"/>
    <s v="NACIONAL"/>
    <m/>
  </r>
  <r>
    <x v="17"/>
    <n v="308"/>
    <s v="Fortalecimiento de las capacidades productivas y organizacionales mediante la dotación de activos productivos para la generacion de valor agregado en producciones ganaderas de doble proposito, beneficiando a pequeños y medianos productores adscritos a COGAMOJANA, en los municipios de Guaranda, Majagual, Sucre, Achí y San Jacinto del Cauca de la Región de la Mojana en los departamentos de Sucre y Bolivar"/>
    <x v="10"/>
    <x v="17"/>
    <n v="394"/>
    <n v="224"/>
    <n v="5661882400"/>
    <n v="26390566"/>
    <n v="5688272966"/>
    <n v="1317813750"/>
    <n v="7006086716"/>
    <n v="1773.5"/>
    <n v="805"/>
    <d v="2019-11-21T00:00:00"/>
    <x v="1"/>
    <x v="2"/>
    <s v="Comité de ganaderos de la mojana &quot;COGAMOJANA&quot;- 900386780-8"/>
    <s v="NACIONAL"/>
    <s v="nombre ajustado de acuerdo a la Resolución"/>
  </r>
  <r>
    <x v="18"/>
    <n v="297"/>
    <s v="Establecimiento de un sistema agroforestal de cacao asociado con bananito y arboles maderables para sombrio, y el establecimiento de cultivo de coco , para beneficiar a 262 familias de los consejos comunitarios y resguardos indigenas ubicados en el municipio de buenaventura departamento del valle del cauca"/>
    <x v="4"/>
    <x v="18"/>
    <n v="262"/>
    <n v="187"/>
    <n v="2775536000"/>
    <n v="26390566"/>
    <n v="2801926566"/>
    <n v="956060000"/>
    <n v="3757986566"/>
    <n v="262"/>
    <n v="806"/>
    <d v="2019-11-21T00:00:00"/>
    <x v="2"/>
    <x v="2"/>
    <s v="Consejo Comunitario de la Comunidad Negra del Rio Naya- 835000662DV-5_x000a_Consejo Comunitario de la Comunidad negra de la Cuenca Baja del Rio Calima- 835000708-5_x000a_Consejo Comunitario de la comunidad negra de calle larga- rio Dagua- 835000797-0_x000a_Consejo Comunitario de la Comunidad Negra del alto rio Dagua &quot;Pacífico Cimarrones de Cisnero&quot;- 90038957-2_x000a_Consejo Comunitario de la Comunidad Negra de la parte alta y media de la cuenca del rio Dagua- 835000558-7_x000a_Resguardo Indígena NAsa Embera Chami/cabildo indígena de la comunidad Aizama de la delfina- 835000993-8_x000a_REsguardo Indígena Comunidad de la Meseta Rio Dagua corregimiento de Guadalito. NIT-835000560-2_x000a_Resguardo indígena de la comunidad nasa Kiwe la Delfina- 900186084-1"/>
    <s v="NACIONAL"/>
    <s v="Según VIP- Falta un Consejo Comunitario/ nombre del proyecto ajustado de acuerdo a la resolución"/>
  </r>
  <r>
    <x v="19"/>
    <n v="301"/>
    <s v="Aumentar las capacidades productivas de los pequeños y medianos productores ganaderos, mediante el mejoramiento de la oferta alimentaria y asistencia técnica en los municipios de Cumaribo, La Primavera, Puerto Carreño y Santa Rosalía, departamento de Vichada."/>
    <x v="2"/>
    <x v="19"/>
    <n v="222"/>
    <n v="31"/>
    <n v="2634194000"/>
    <n v="26390566"/>
    <n v="2660584566"/>
    <n v="524400000"/>
    <n v="3184984566"/>
    <n v="222"/>
    <n v="807"/>
    <d v="2019-11-21T00:00:00"/>
    <x v="1"/>
    <x v="2"/>
    <s v="Asociacion de JACs de Santa Rosalia- 901062055-9_x000a_ASCARLLA- 900975211-6_x000a_Asociación de JACs del municipio de Cumaribo ASOJUNCUVI- 900395929-6"/>
    <s v="NACIONAL"/>
    <s v="Según VIP- Falta una organización"/>
  </r>
  <r>
    <x v="20"/>
    <n v="272"/>
    <s v="Fortalecer la producción y comercialización de apicultores organizados de los municipios de Pueblo Bello y Manaure, departamento del Cesar"/>
    <x v="7"/>
    <x v="20"/>
    <n v="59"/>
    <n v="32"/>
    <n v="548743100"/>
    <n v="26390566.3112"/>
    <n v="575133666.31120002"/>
    <n v="119175000"/>
    <n v="694308666.31120002"/>
    <n v="2.5"/>
    <n v="820"/>
    <d v="2019-11-27T00:00:00"/>
    <x v="4"/>
    <x v="2"/>
    <s v="Asociación de Autoridades Arhuacas de la Sierra Nevada ASO-CIT- 900559949-9"/>
    <s v="NACIONAL"/>
    <m/>
  </r>
  <r>
    <x v="21"/>
    <n v="254"/>
    <s v="Mejorar la productividad del cultivo de caña panelera, mediante la siembra, la provisión de equipos para cosecha y poscosecha beneficiando pequeños productores de los municipios de Valledupar y Pueblo Bello en el Departamento del Cesar."/>
    <x v="7"/>
    <x v="21"/>
    <n v="118"/>
    <n v="46"/>
    <n v="1964910200"/>
    <n v="26390566.3112"/>
    <n v="1991300766.3111999"/>
    <n v="688057600"/>
    <n v="2679358366.3112001"/>
    <n v="118"/>
    <n v="821"/>
    <d v="2019-11-27T00:00:00"/>
    <x v="1"/>
    <x v="2"/>
    <s v="ASOSEYNEKUN- 900367342-4_x000a_ASOPROKAN- 900254874-5"/>
    <s v="NACIONAL"/>
    <m/>
  </r>
  <r>
    <x v="22"/>
    <n v="227"/>
    <s v="Fortalecer las capacidades productivas de 190 familias campesinas, mediante la dotación de pie de cría, materiales e insumos para la explotación de ganadería doble propósito, en los municipios de Aguachica, Agustin  Codazzi y la Paz del departamento del Cesar."/>
    <x v="7"/>
    <x v="22"/>
    <n v="190"/>
    <n v="81"/>
    <n v="3000000000"/>
    <n v="26390566.3112"/>
    <n v="3026390566.3112001"/>
    <n v="1282950000"/>
    <n v="4309340566.3112001"/>
    <n v="1900"/>
    <n v="822"/>
    <d v="2019-11-27T00:00:00"/>
    <x v="1"/>
    <x v="2"/>
    <s v="ASOPROTECO- 900222889-8"/>
    <s v="NACIONAL"/>
    <m/>
  </r>
  <r>
    <x v="23"/>
    <n v="239"/>
    <s v="Siembra, mantenimiento y adecuación de un sistema agroforestal (coco-plátano-yuca) que nos permita el mejoramiento de las capacidades productivas al Consejo Comunitario de la Costa Pacifica &quot;CONCOSTA&quot; en la comunidad de Belén de Docampado localizados en el municipio de Bajo Baudó en el departamento del Chocó."/>
    <x v="11"/>
    <x v="23"/>
    <n v="40"/>
    <n v="28"/>
    <n v="699698000"/>
    <n v="26390566.3112"/>
    <n v="726088566.31120002"/>
    <n v="728000000"/>
    <n v="1454088566.3112001"/>
    <n v="200"/>
    <n v="823"/>
    <d v="2019-11-27T00:00:00"/>
    <x v="4"/>
    <x v="2"/>
    <s v="CONCOSTA- 818001508-1"/>
    <s v="NACIONAL"/>
    <m/>
  </r>
  <r>
    <x v="24"/>
    <n v="169"/>
    <s v="Fortalecer las capacidades productivas de las familias campesinas pertencientes a la asociación de pescadores ASOPEZTUC mediante la implementación de la explotación intensiva de tilapia roja (oreochromis s.p.) con tecnología Biofloc (BFT) en el municipio de Zona Bananera, departamento de Magdalena."/>
    <x v="12"/>
    <x v="24"/>
    <n v="219"/>
    <n v="156"/>
    <n v="2662871920"/>
    <n v="26390566.3112"/>
    <n v="2689262486.3112001"/>
    <n v="299080000"/>
    <n v="2988342486.3112001"/>
    <n v="3.4"/>
    <n v="824"/>
    <d v="2019-11-27T00:00:00"/>
    <x v="4"/>
    <x v="2"/>
    <s v="ASOPEZTUC- 901090463-1"/>
    <s v="NACIONAL"/>
    <m/>
  </r>
  <r>
    <x v="25"/>
    <n v="187"/>
    <s v="Fortalecimiento a la producción integral y sostenible (ambiental, técnico, social y económicamente) de café, aplicando buenas prácticas agrícolas, de cosecha y pos cosecha de acuerdo con estándares de calidad nacional, a 46 familias del municipio del Tambo."/>
    <x v="0"/>
    <x v="25"/>
    <n v="46"/>
    <n v="14"/>
    <n v="552644900"/>
    <n v="26390566.3112"/>
    <n v="579035466.31120002"/>
    <n v="200205000"/>
    <n v="779240466.31120002"/>
    <n v="46"/>
    <n v="825"/>
    <d v="2019-11-27T00:00:00"/>
    <x v="1"/>
    <x v="2"/>
    <s v="JAC de la vereda Bello Horizonte - 900952462-9"/>
    <s v="NACIONAL"/>
    <m/>
  </r>
  <r>
    <x v="26"/>
    <n v="228"/>
    <s v="Fortalecimiento de las capacidades productivas y aumento en la generación de ingresos de pequeños productores de plátano hartón en los municipios de los Córdobas y Moñitos, departamento de Córdoba."/>
    <x v="13"/>
    <x v="26"/>
    <n v="79"/>
    <n v="15"/>
    <n v="971179400"/>
    <n v="26390566.3112"/>
    <n v="997569966.31120002"/>
    <n v="379200000"/>
    <n v="1376769966.3112001"/>
    <n v="79"/>
    <n v="826"/>
    <d v="2019-11-27T00:00:00"/>
    <x v="4"/>
    <x v="2"/>
    <s v="APRANOR-900790003-5_x000a_ASOAGRICOR- 900726748-1_x000a_ADEVICA-901061357-3"/>
    <s v="NACIONAL"/>
    <s v="verificar contrapartida en el proyecto"/>
  </r>
  <r>
    <x v="27"/>
    <n v="192"/>
    <s v="Fortalecimiento al sector lácteo mediante la construcción de un centro de acopio, dotación con un medio de transporte, tanques para enfriamiento de leche y asistencia técnica beneficiando a los pequeños y medianos productores de los municipios de Herrán y Ragonvalia del departamento de Norte de Santander"/>
    <x v="3"/>
    <x v="27"/>
    <n v="146"/>
    <n v="20"/>
    <n v="1654263892"/>
    <n v="26390566.3112"/>
    <n v="1680654458.3111999"/>
    <n v="263155600"/>
    <n v="1943810058.3111999"/>
    <n v="0.9"/>
    <n v="827"/>
    <d v="2019-11-27T00:00:00"/>
    <x v="1"/>
    <x v="2"/>
    <s v="FUNDACOVI- 900162438-1"/>
    <s v="NACIONAL"/>
    <s v="LOS VALORES EN LOS CONSIDERANDOS DE LA RESOLUCION NO COINCIDESN"/>
  </r>
  <r>
    <x v="28"/>
    <n v="295"/>
    <s v="Mejorar las capacidades agroindustriales, logísticas y organizacionales con el fin de consolidar la cadena de valor de café, mediante la construcción y dotación de una planta trilladora de café, que beneficiará a las familias pertenecientes a la Asociación de Cabildos Juan Tama en la región Tierradentro municipio de Inzá Cauca"/>
    <x v="14"/>
    <x v="28"/>
    <n v="400"/>
    <n v="22"/>
    <n v="2940000000"/>
    <n v="26390566"/>
    <n v="2966390566"/>
    <n v="342479053"/>
    <n v="3308869619"/>
    <n v="0.3"/>
    <n v="832"/>
    <d v="2019-11-28T00:00:00"/>
    <x v="5"/>
    <x v="2"/>
    <s v="Asociación de cabildos indígenas Juan Tama- 817000102-7"/>
    <s v="NACIONAL"/>
    <m/>
  </r>
  <r>
    <x v="29"/>
    <n v="304"/>
    <s v="Fortalecimiento de las capacidades productivas y organizacionales mediante el sostenimiento de cultivos de aguacate lorena beneficiando a pequeños y medianos productores en los municipios de Coper, Muzo, Otanche y San Pablo de Borbur en el departamento de Boyacá"/>
    <x v="15"/>
    <x v="29"/>
    <n v="241"/>
    <n v="31"/>
    <n v="1571900000"/>
    <n v="26390566"/>
    <n v="1598290566"/>
    <n v="678030000"/>
    <n v="2276320566"/>
    <n v="241"/>
    <n v="831"/>
    <d v="2019-11-28T00:00:00"/>
    <x v="1"/>
    <x v="2"/>
    <s v="AGROPIMUZO- 900611475-1_x000a_ASOFRUCOP- 900794893-1_x000a_AGUFRUSAN- 900645966-2_x000a_ASOAGUAOTON- 900874959-2"/>
    <s v="NACIONAL"/>
    <m/>
  </r>
  <r>
    <x v="30"/>
    <n v="302"/>
    <s v="Establecimiento de un centro especializado de cafés diferenciales en el municipio de Cañasgordas para el beneficio del sector caficultor del departamento de Antioquia"/>
    <x v="16"/>
    <x v="30"/>
    <n v="345"/>
    <n v="78"/>
    <n v="1932352818"/>
    <n v="26390566"/>
    <n v="1958743384"/>
    <n v="7117568580"/>
    <n v="9076311964"/>
    <n v="0.61"/>
    <n v="830"/>
    <d v="2019-11-28T00:00:00"/>
    <x v="1"/>
    <x v="2"/>
    <s v="COOPEOCCIDENTE-800021698-2_x000a_COOCAFISA-890907323-7_x000a_Cooperativa de Caficultires de Antioquia LTDA- CCA- 811025861"/>
    <s v="NACIONAL"/>
    <m/>
  </r>
  <r>
    <x v="31"/>
    <n v="298"/>
    <s v="Mejoramiento y conservación de la oferta forrajera mediante la implementación de un banco de maquinaria agrícola en el resguardo indígena de Panan, municipio de Cumbal del departamento de Nariño."/>
    <x v="0"/>
    <x v="12"/>
    <n v="150"/>
    <n v="0"/>
    <n v="1441800698"/>
    <n v="26390566"/>
    <n v="1468191264"/>
    <n v="247885000"/>
    <n v="1716076264"/>
    <n v="150"/>
    <n v="833"/>
    <d v="2019-11-28T00:00:00"/>
    <x v="1"/>
    <x v="2"/>
    <s v="Cabildo Indígena del Resguardo de Panan- 800219645-4"/>
    <s v="NACIONAL"/>
    <m/>
  </r>
  <r>
    <x v="32"/>
    <n v="318"/>
    <s v="Mejoramiento de la cadena de arroz mediante el establecimiento de un molino arrocero con secado y almacenamiento en el municipio de Guaranda"/>
    <x v="17"/>
    <x v="31"/>
    <n v="231"/>
    <n v="111"/>
    <n v="3575802892"/>
    <n v="26390566"/>
    <n v="3602193458"/>
    <n v="520015804"/>
    <n v="4122209262"/>
    <m/>
    <n v="834"/>
    <d v="2019-11-28T00:00:00"/>
    <x v="4"/>
    <x v="2"/>
    <s v="ASOGANAG-900080811-3_x000a_CODEMOJANA-901152711-9"/>
    <s v="NACIONAL"/>
    <m/>
  </r>
  <r>
    <x v="33"/>
    <m/>
    <m/>
    <x v="18"/>
    <x v="32"/>
    <m/>
    <m/>
    <m/>
    <m/>
    <m/>
    <m/>
    <m/>
    <m/>
    <m/>
    <m/>
    <x v="0"/>
    <x v="3"/>
    <m/>
    <m/>
    <m/>
  </r>
  <r>
    <x v="33"/>
    <m/>
    <m/>
    <x v="18"/>
    <x v="32"/>
    <m/>
    <m/>
    <m/>
    <m/>
    <m/>
    <m/>
    <m/>
    <m/>
    <m/>
    <m/>
    <x v="0"/>
    <x v="3"/>
    <m/>
    <m/>
    <m/>
  </r>
  <r>
    <x v="33"/>
    <m/>
    <m/>
    <x v="18"/>
    <x v="32"/>
    <m/>
    <m/>
    <m/>
    <m/>
    <m/>
    <m/>
    <m/>
    <m/>
    <m/>
    <m/>
    <x v="0"/>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0">
  <location ref="A47:F55" firstHeaderRow="1" firstDataRow="2" firstDataCol="1"/>
  <pivotFields count="20">
    <pivotField showAll="0">
      <items count="35">
        <item x="9"/>
        <item x="24"/>
        <item x="28"/>
        <item x="20"/>
        <item x="4"/>
        <item x="5"/>
        <item x="29"/>
        <item x="8"/>
        <item x="6"/>
        <item x="3"/>
        <item x="25"/>
        <item x="27"/>
        <item x="11"/>
        <item x="22"/>
        <item x="26"/>
        <item x="23"/>
        <item x="7"/>
        <item x="0"/>
        <item x="1"/>
        <item x="21"/>
        <item x="14"/>
        <item x="30"/>
        <item x="2"/>
        <item x="18"/>
        <item x="31"/>
        <item x="10"/>
        <item x="12"/>
        <item x="15"/>
        <item x="19"/>
        <item x="13"/>
        <item x="17"/>
        <item x="16"/>
        <item x="32"/>
        <item x="33"/>
        <item t="default"/>
      </items>
    </pivotField>
    <pivotField showAll="0"/>
    <pivotField showAll="0"/>
    <pivotField showAll="0">
      <items count="20">
        <item x="16"/>
        <item x="5"/>
        <item x="15"/>
        <item x="14"/>
        <item x="7"/>
        <item x="11"/>
        <item x="13"/>
        <item x="6"/>
        <item x="1"/>
        <item x="12"/>
        <item x="3"/>
        <item x="0"/>
        <item x="17"/>
        <item x="8"/>
        <item x="10"/>
        <item x="9"/>
        <item x="4"/>
        <item x="2"/>
        <item x="18"/>
        <item t="default"/>
      </items>
    </pivotField>
    <pivotField showAll="0"/>
    <pivotField showAll="0"/>
    <pivotField showAll="0"/>
    <pivotField showAll="0"/>
    <pivotField showAll="0"/>
    <pivotField dataField="1" showAll="0"/>
    <pivotField showAll="0"/>
    <pivotField showAll="0"/>
    <pivotField showAll="0"/>
    <pivotField showAll="0"/>
    <pivotField showAll="0"/>
    <pivotField axis="axisRow" showAll="0">
      <items count="7">
        <item x="3"/>
        <item x="5"/>
        <item x="4"/>
        <item x="1"/>
        <item x="2"/>
        <item x="0"/>
        <item t="default"/>
      </items>
    </pivotField>
    <pivotField axis="axisCol" showAll="0">
      <items count="5">
        <item x="0"/>
        <item x="1"/>
        <item x="2"/>
        <item x="3"/>
        <item t="default"/>
      </items>
    </pivotField>
    <pivotField showAll="0"/>
    <pivotField showAll="0"/>
    <pivotField showAll="0"/>
  </pivotFields>
  <rowFields count="1">
    <field x="15"/>
  </rowFields>
  <rowItems count="7">
    <i>
      <x/>
    </i>
    <i>
      <x v="1"/>
    </i>
    <i>
      <x v="2"/>
    </i>
    <i>
      <x v="3"/>
    </i>
    <i>
      <x v="4"/>
    </i>
    <i>
      <x v="5"/>
    </i>
    <i t="grand">
      <x/>
    </i>
  </rowItems>
  <colFields count="1">
    <field x="16"/>
  </colFields>
  <colItems count="5">
    <i>
      <x/>
    </i>
    <i>
      <x v="1"/>
    </i>
    <i>
      <x v="2"/>
    </i>
    <i>
      <x v="3"/>
    </i>
    <i t="grand">
      <x/>
    </i>
  </colItems>
  <dataFields count="1">
    <dataField name="Suma de Valor total cofinanciación ADR" fld="9" baseField="0" baseItem="0"/>
  </dataFields>
  <formats count="3">
    <format dxfId="14">
      <pivotArea outline="0" collapsedLevelsAreSubtotals="1" fieldPosition="0"/>
    </format>
    <format dxfId="13">
      <pivotArea field="16" type="button" dataOnly="0" labelOnly="1" outline="0" axis="axisCol" fieldPosition="0"/>
    </format>
    <format dxfId="1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20">
  <location ref="A3:D23" firstHeaderRow="0" firstDataRow="1" firstDataCol="1"/>
  <pivotFields count="20">
    <pivotField dataField="1" showAll="0">
      <items count="35">
        <item x="9"/>
        <item x="24"/>
        <item x="28"/>
        <item x="20"/>
        <item x="4"/>
        <item x="5"/>
        <item x="29"/>
        <item x="8"/>
        <item x="6"/>
        <item x="3"/>
        <item x="25"/>
        <item x="27"/>
        <item x="11"/>
        <item x="22"/>
        <item x="26"/>
        <item x="23"/>
        <item x="7"/>
        <item x="0"/>
        <item x="1"/>
        <item x="21"/>
        <item x="14"/>
        <item x="30"/>
        <item x="2"/>
        <item x="18"/>
        <item x="31"/>
        <item x="10"/>
        <item x="12"/>
        <item x="15"/>
        <item x="19"/>
        <item x="13"/>
        <item x="17"/>
        <item x="16"/>
        <item x="32"/>
        <item x="33"/>
        <item t="default"/>
      </items>
    </pivotField>
    <pivotField showAll="0"/>
    <pivotField showAll="0"/>
    <pivotField axis="axisRow" showAll="0">
      <items count="20">
        <item x="16"/>
        <item x="5"/>
        <item x="15"/>
        <item x="14"/>
        <item x="7"/>
        <item x="11"/>
        <item x="13"/>
        <item x="6"/>
        <item x="1"/>
        <item x="12"/>
        <item x="3"/>
        <item x="0"/>
        <item x="17"/>
        <item x="8"/>
        <item x="10"/>
        <item x="9"/>
        <item x="4"/>
        <item x="2"/>
        <item x="18"/>
        <item t="default"/>
      </items>
    </pivotField>
    <pivotField showAll="0"/>
    <pivotField dataField="1" showAll="0"/>
    <pivotField showAll="0"/>
    <pivotField showAll="0"/>
    <pivotField showAll="0"/>
    <pivotField dataField="1" showAll="0"/>
    <pivotField showAll="0"/>
    <pivotField showAll="0"/>
    <pivotField showAll="0"/>
    <pivotField showAll="0"/>
    <pivotField showAll="0"/>
    <pivotField showAll="0">
      <items count="7">
        <item x="3"/>
        <item x="5"/>
        <item x="4"/>
        <item x="1"/>
        <item x="2"/>
        <item x="0"/>
        <item t="default"/>
      </items>
    </pivotField>
    <pivotField showAll="0">
      <items count="5">
        <item x="0"/>
        <item x="1"/>
        <item x="2"/>
        <item x="3"/>
        <item t="default"/>
      </items>
    </pivotField>
    <pivotField showAll="0"/>
    <pivotField showAll="0"/>
    <pivotField showAll="0"/>
  </pivotFields>
  <rowFields count="1">
    <field x="3"/>
  </rowFields>
  <rowItems count="20">
    <i>
      <x/>
    </i>
    <i>
      <x v="1"/>
    </i>
    <i>
      <x v="2"/>
    </i>
    <i>
      <x v="3"/>
    </i>
    <i>
      <x v="4"/>
    </i>
    <i>
      <x v="5"/>
    </i>
    <i>
      <x v="6"/>
    </i>
    <i>
      <x v="7"/>
    </i>
    <i>
      <x v="8"/>
    </i>
    <i>
      <x v="9"/>
    </i>
    <i>
      <x v="10"/>
    </i>
    <i>
      <x v="11"/>
    </i>
    <i>
      <x v="12"/>
    </i>
    <i>
      <x v="13"/>
    </i>
    <i>
      <x v="14"/>
    </i>
    <i>
      <x v="15"/>
    </i>
    <i>
      <x v="16"/>
    </i>
    <i>
      <x v="17"/>
    </i>
    <i>
      <x v="18"/>
    </i>
    <i t="grand">
      <x/>
    </i>
  </rowItems>
  <colFields count="1">
    <field x="-2"/>
  </colFields>
  <colItems count="3">
    <i>
      <x/>
    </i>
    <i i="1">
      <x v="1"/>
    </i>
    <i i="2">
      <x v="2"/>
    </i>
  </colItems>
  <dataFields count="3">
    <dataField name="Cuenta de BP" fld="0" subtotal="count" baseField="3" baseItem="0"/>
    <dataField name="Suma de Total beneficiarios" fld="5" baseField="0" baseItem="0"/>
    <dataField name="Suma de Valor total cofinanciación ADR" fld="9" baseField="0" baseItem="0"/>
  </dataFields>
  <formats count="3">
    <format dxfId="17">
      <pivotArea outline="0" collapsedLevelsAreSubtotals="1" fieldPosition="0"/>
    </format>
    <format dxfId="16">
      <pivotArea field="16" type="button" dataOnly="0" labelOnly="1" outline="0"/>
    </format>
    <format dxfId="15">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A1:K40" totalsRowCount="1" headerRowDxfId="30" dataDxfId="29" totalsRowDxfId="28">
  <autoFilter ref="A1:K39"/>
  <sortState ref="B2:M39">
    <sortCondition ref="J1:J34"/>
  </sortState>
  <tableColumns count="11">
    <tableColumn id="1" name="Orden" dataDxfId="11" totalsRowDxfId="10" dataCellStyle="Millares 2"/>
    <tableColumn id="3" name="Nombre Proyecto" dataDxfId="27" totalsRowDxfId="9"/>
    <tableColumn id="4" name="Departamento" dataDxfId="26" totalsRowDxfId="8"/>
    <tableColumn id="22" name="Municipio" dataDxfId="25" totalsRowDxfId="7"/>
    <tableColumn id="9" name="Valor cofinanciado ADR" totalsRowLabel=" $ 59.706.852.506 " dataDxfId="24" totalsRowDxfId="6" dataCellStyle="Millares 2"/>
    <tableColumn id="10" name="Valor encargo fiduciario" totalsRowLabel=" $ 686.154.718 " dataDxfId="23" totalsRowDxfId="5" dataCellStyle="Millares 2"/>
    <tableColumn id="15" name="Valor total cofinanciación ADR" totalsRowLabel=" $ 60.393.007.224 " dataDxfId="22" totalsRowDxfId="4" dataCellStyle="Millares 2"/>
    <tableColumn id="11" name="Valor Contrapartida" dataDxfId="21" totalsRowDxfId="3" dataCellStyle="Millares 2"/>
    <tableColumn id="16" name="Valor total proyecto" dataDxfId="20" totalsRowDxfId="2" dataCellStyle="Millares 2"/>
    <tableColumn id="13" name="resolución" dataDxfId="19" totalsRowDxfId="1"/>
    <tableColumn id="14" name="Fecha resolución" dataDxfId="18" totalsRowDxfId="0"/>
  </tableColumns>
  <tableStyleInfo name="TableStyleLight1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tabSelected="1" zoomScale="85" zoomScaleNormal="85" workbookViewId="0">
      <pane xSplit="1" ySplit="1" topLeftCell="B14" activePane="bottomRight" state="frozen"/>
      <selection pane="topRight" activeCell="B1" sqref="B1"/>
      <selection pane="bottomLeft" activeCell="A3" sqref="A3"/>
      <selection pane="bottomRight" activeCell="B41" sqref="B41"/>
    </sheetView>
  </sheetViews>
  <sheetFormatPr baseColWidth="10" defaultColWidth="11.42578125" defaultRowHeight="16.5" x14ac:dyDescent="0.25"/>
  <cols>
    <col min="1" max="1" width="8.7109375" style="30" customWidth="1"/>
    <col min="2" max="2" width="26.28515625" style="16" customWidth="1"/>
    <col min="3" max="3" width="20.85546875" style="16" customWidth="1"/>
    <col min="4" max="4" width="22.7109375" style="30" customWidth="1"/>
    <col min="5" max="6" width="17.42578125" style="30" customWidth="1"/>
    <col min="7" max="7" width="18.42578125" style="30" customWidth="1"/>
    <col min="8" max="8" width="20" style="30" bestFit="1" customWidth="1"/>
    <col min="9" max="9" width="16.42578125" style="30" customWidth="1"/>
    <col min="10" max="10" width="22.42578125" style="30" customWidth="1"/>
    <col min="11" max="16384" width="11.42578125" style="30"/>
  </cols>
  <sheetData>
    <row r="1" spans="1:11" x14ac:dyDescent="0.25">
      <c r="A1" s="46" t="s">
        <v>128</v>
      </c>
      <c r="B1" s="7" t="s">
        <v>0</v>
      </c>
      <c r="C1" s="8" t="s">
        <v>1</v>
      </c>
      <c r="D1" s="8" t="s">
        <v>2</v>
      </c>
      <c r="E1" s="6" t="s">
        <v>3</v>
      </c>
      <c r="F1" s="6" t="s">
        <v>65</v>
      </c>
      <c r="G1" s="6" t="s">
        <v>66</v>
      </c>
      <c r="H1" s="6" t="s">
        <v>4</v>
      </c>
      <c r="I1" s="6" t="s">
        <v>67</v>
      </c>
      <c r="J1" s="6" t="s">
        <v>5</v>
      </c>
      <c r="K1" s="6" t="s">
        <v>86</v>
      </c>
    </row>
    <row r="2" spans="1:11" x14ac:dyDescent="0.25">
      <c r="A2" s="45">
        <v>1</v>
      </c>
      <c r="B2" s="10" t="s">
        <v>10</v>
      </c>
      <c r="C2" s="11" t="s">
        <v>6</v>
      </c>
      <c r="D2" s="11" t="s">
        <v>11</v>
      </c>
      <c r="E2" s="12">
        <v>562183500</v>
      </c>
      <c r="F2" s="12" t="s">
        <v>68</v>
      </c>
      <c r="G2" s="12">
        <v>562183500</v>
      </c>
      <c r="H2" s="12">
        <v>194200000</v>
      </c>
      <c r="I2" s="12">
        <v>756383500</v>
      </c>
      <c r="J2" s="9">
        <v>458</v>
      </c>
      <c r="K2" s="13">
        <v>43662</v>
      </c>
    </row>
    <row r="3" spans="1:11" s="14" customFormat="1" x14ac:dyDescent="0.25">
      <c r="A3" s="45">
        <v>2</v>
      </c>
      <c r="B3" s="10" t="s">
        <v>12</v>
      </c>
      <c r="C3" s="11" t="s">
        <v>13</v>
      </c>
      <c r="D3" s="11" t="s">
        <v>14</v>
      </c>
      <c r="E3" s="12">
        <v>731834400</v>
      </c>
      <c r="F3" s="12" t="s">
        <v>68</v>
      </c>
      <c r="G3" s="12">
        <v>731834400</v>
      </c>
      <c r="H3" s="12">
        <v>634457600</v>
      </c>
      <c r="I3" s="12">
        <v>1366292000</v>
      </c>
      <c r="J3" s="9">
        <v>459</v>
      </c>
      <c r="K3" s="13">
        <v>43662</v>
      </c>
    </row>
    <row r="4" spans="1:11" x14ac:dyDescent="0.25">
      <c r="A4" s="45">
        <v>3</v>
      </c>
      <c r="B4" s="10" t="s">
        <v>15</v>
      </c>
      <c r="C4" s="11" t="s">
        <v>16</v>
      </c>
      <c r="D4" s="11" t="s">
        <v>17</v>
      </c>
      <c r="E4" s="12">
        <v>2500000000</v>
      </c>
      <c r="F4" s="12" t="s">
        <v>68</v>
      </c>
      <c r="G4" s="12">
        <v>2500000000</v>
      </c>
      <c r="H4" s="12">
        <v>529332500</v>
      </c>
      <c r="I4" s="12">
        <v>3029332500</v>
      </c>
      <c r="J4" s="9">
        <v>460</v>
      </c>
      <c r="K4" s="13">
        <v>43662</v>
      </c>
    </row>
    <row r="5" spans="1:11" x14ac:dyDescent="0.25">
      <c r="A5" s="45">
        <v>4</v>
      </c>
      <c r="B5" s="10" t="s">
        <v>18</v>
      </c>
      <c r="C5" s="11" t="s">
        <v>7</v>
      </c>
      <c r="D5" s="11" t="s">
        <v>69</v>
      </c>
      <c r="E5" s="12">
        <v>494040000</v>
      </c>
      <c r="F5" s="12" t="s">
        <v>68</v>
      </c>
      <c r="G5" s="12">
        <v>494040000</v>
      </c>
      <c r="H5" s="12">
        <v>421500000</v>
      </c>
      <c r="I5" s="12">
        <v>915540000</v>
      </c>
      <c r="J5" s="9">
        <v>461</v>
      </c>
      <c r="K5" s="13">
        <v>43662</v>
      </c>
    </row>
    <row r="6" spans="1:11" x14ac:dyDescent="0.25">
      <c r="A6" s="45">
        <v>5</v>
      </c>
      <c r="B6" s="10" t="s">
        <v>21</v>
      </c>
      <c r="C6" s="11" t="s">
        <v>7</v>
      </c>
      <c r="D6" s="11" t="s">
        <v>22</v>
      </c>
      <c r="E6" s="12">
        <v>373952000</v>
      </c>
      <c r="F6" s="12" t="s">
        <v>68</v>
      </c>
      <c r="G6" s="12">
        <v>373952000</v>
      </c>
      <c r="H6" s="12">
        <v>307280000</v>
      </c>
      <c r="I6" s="12">
        <v>681232000</v>
      </c>
      <c r="J6" s="9">
        <v>462</v>
      </c>
      <c r="K6" s="13">
        <v>43662</v>
      </c>
    </row>
    <row r="7" spans="1:11" x14ac:dyDescent="0.25">
      <c r="A7" s="45">
        <v>6</v>
      </c>
      <c r="B7" s="10" t="s">
        <v>23</v>
      </c>
      <c r="C7" s="11" t="s">
        <v>7</v>
      </c>
      <c r="D7" s="11" t="s">
        <v>24</v>
      </c>
      <c r="E7" s="12">
        <v>360550000</v>
      </c>
      <c r="F7" s="12" t="s">
        <v>68</v>
      </c>
      <c r="G7" s="12">
        <v>360550000</v>
      </c>
      <c r="H7" s="12">
        <v>196617000</v>
      </c>
      <c r="I7" s="12">
        <v>557167000</v>
      </c>
      <c r="J7" s="9">
        <v>463</v>
      </c>
      <c r="K7" s="13">
        <v>43662</v>
      </c>
    </row>
    <row r="8" spans="1:11" x14ac:dyDescent="0.25">
      <c r="A8" s="45">
        <v>7</v>
      </c>
      <c r="B8" s="10" t="s">
        <v>25</v>
      </c>
      <c r="C8" s="11" t="s">
        <v>7</v>
      </c>
      <c r="D8" s="11" t="s">
        <v>26</v>
      </c>
      <c r="E8" s="12">
        <v>345194000</v>
      </c>
      <c r="F8" s="12" t="s">
        <v>68</v>
      </c>
      <c r="G8" s="12">
        <v>345194000</v>
      </c>
      <c r="H8" s="12">
        <v>128910000</v>
      </c>
      <c r="I8" s="12">
        <v>474104000</v>
      </c>
      <c r="J8" s="9">
        <v>464</v>
      </c>
      <c r="K8" s="13">
        <v>43662</v>
      </c>
    </row>
    <row r="9" spans="1:11" x14ac:dyDescent="0.25">
      <c r="A9" s="45">
        <v>8</v>
      </c>
      <c r="B9" s="10" t="s">
        <v>8</v>
      </c>
      <c r="C9" s="11" t="s">
        <v>6</v>
      </c>
      <c r="D9" s="11" t="s">
        <v>9</v>
      </c>
      <c r="E9" s="12">
        <v>533630234</v>
      </c>
      <c r="F9" s="12" t="s">
        <v>68</v>
      </c>
      <c r="G9" s="12">
        <v>533630234</v>
      </c>
      <c r="H9" s="12">
        <v>198360000</v>
      </c>
      <c r="I9" s="12">
        <v>731990234</v>
      </c>
      <c r="J9" s="9">
        <v>579</v>
      </c>
      <c r="K9" s="13">
        <v>43703</v>
      </c>
    </row>
    <row r="10" spans="1:11" x14ac:dyDescent="0.25">
      <c r="A10" s="45">
        <v>9</v>
      </c>
      <c r="B10" s="10" t="s">
        <v>19</v>
      </c>
      <c r="C10" s="11" t="s">
        <v>7</v>
      </c>
      <c r="D10" s="11" t="s">
        <v>20</v>
      </c>
      <c r="E10" s="12">
        <v>715210000</v>
      </c>
      <c r="F10" s="12" t="s">
        <v>68</v>
      </c>
      <c r="G10" s="12">
        <v>715210000</v>
      </c>
      <c r="H10" s="12">
        <v>144491000</v>
      </c>
      <c r="I10" s="12">
        <v>859701000</v>
      </c>
      <c r="J10" s="9">
        <v>580</v>
      </c>
      <c r="K10" s="13">
        <v>43703</v>
      </c>
    </row>
    <row r="11" spans="1:11" x14ac:dyDescent="0.25">
      <c r="A11" s="45">
        <v>10</v>
      </c>
      <c r="B11" s="10" t="s">
        <v>27</v>
      </c>
      <c r="C11" s="11" t="s">
        <v>28</v>
      </c>
      <c r="D11" s="11" t="s">
        <v>29</v>
      </c>
      <c r="E11" s="12">
        <v>4510439997</v>
      </c>
      <c r="F11" s="12" t="s">
        <v>68</v>
      </c>
      <c r="G11" s="12">
        <v>4510439997</v>
      </c>
      <c r="H11" s="12">
        <v>18170032752</v>
      </c>
      <c r="I11" s="12">
        <v>22680472749</v>
      </c>
      <c r="J11" s="9">
        <v>622</v>
      </c>
      <c r="K11" s="13">
        <v>43717</v>
      </c>
    </row>
    <row r="12" spans="1:11" x14ac:dyDescent="0.25">
      <c r="A12" s="45">
        <v>11</v>
      </c>
      <c r="B12" s="10" t="s">
        <v>33</v>
      </c>
      <c r="C12" s="11" t="s">
        <v>6</v>
      </c>
      <c r="D12" s="11" t="s">
        <v>34</v>
      </c>
      <c r="E12" s="12">
        <v>2596815000</v>
      </c>
      <c r="F12" s="12" t="s">
        <v>68</v>
      </c>
      <c r="G12" s="12">
        <v>2596815000</v>
      </c>
      <c r="H12" s="12">
        <v>369372640</v>
      </c>
      <c r="I12" s="12">
        <v>2966187640</v>
      </c>
      <c r="J12" s="9">
        <v>623</v>
      </c>
      <c r="K12" s="13">
        <v>43717</v>
      </c>
    </row>
    <row r="13" spans="1:11" x14ac:dyDescent="0.25">
      <c r="A13" s="45">
        <v>12</v>
      </c>
      <c r="B13" s="10" t="s">
        <v>30</v>
      </c>
      <c r="C13" s="11" t="s">
        <v>31</v>
      </c>
      <c r="D13" s="11" t="s">
        <v>32</v>
      </c>
      <c r="E13" s="12">
        <v>375523000</v>
      </c>
      <c r="F13" s="12" t="s">
        <v>68</v>
      </c>
      <c r="G13" s="12">
        <v>375523000</v>
      </c>
      <c r="H13" s="12">
        <v>185194000</v>
      </c>
      <c r="I13" s="12">
        <v>560717000</v>
      </c>
      <c r="J13" s="9">
        <v>624</v>
      </c>
      <c r="K13" s="13">
        <v>43717</v>
      </c>
    </row>
    <row r="14" spans="1:11" x14ac:dyDescent="0.25">
      <c r="A14" s="45">
        <v>13</v>
      </c>
      <c r="B14" s="10" t="s">
        <v>38</v>
      </c>
      <c r="C14" s="11" t="s">
        <v>6</v>
      </c>
      <c r="D14" s="11" t="s">
        <v>77</v>
      </c>
      <c r="E14" s="12">
        <v>781000000</v>
      </c>
      <c r="F14" s="12">
        <v>26390566</v>
      </c>
      <c r="G14" s="12">
        <v>807390566</v>
      </c>
      <c r="H14" s="12">
        <v>149400000</v>
      </c>
      <c r="I14" s="12">
        <v>956790566</v>
      </c>
      <c r="J14" s="9">
        <v>791</v>
      </c>
      <c r="K14" s="13">
        <v>43787</v>
      </c>
    </row>
    <row r="15" spans="1:11" x14ac:dyDescent="0.25">
      <c r="A15" s="45">
        <v>14</v>
      </c>
      <c r="B15" s="10" t="s">
        <v>36</v>
      </c>
      <c r="C15" s="11" t="s">
        <v>41</v>
      </c>
      <c r="D15" s="11" t="s">
        <v>110</v>
      </c>
      <c r="E15" s="12">
        <v>3058675000</v>
      </c>
      <c r="F15" s="12">
        <v>26390566</v>
      </c>
      <c r="G15" s="12">
        <v>3085065566</v>
      </c>
      <c r="H15" s="12">
        <v>1478103000</v>
      </c>
      <c r="I15" s="12">
        <v>4563168566</v>
      </c>
      <c r="J15" s="9">
        <v>792</v>
      </c>
      <c r="K15" s="13">
        <v>43787</v>
      </c>
    </row>
    <row r="16" spans="1:11" ht="16.350000000000001" customHeight="1" x14ac:dyDescent="0.25">
      <c r="A16" s="45">
        <v>15</v>
      </c>
      <c r="B16" s="10" t="s">
        <v>39</v>
      </c>
      <c r="C16" s="11" t="s">
        <v>43</v>
      </c>
      <c r="D16" s="11" t="s">
        <v>111</v>
      </c>
      <c r="E16" s="12">
        <v>704668970</v>
      </c>
      <c r="F16" s="12">
        <v>26390566</v>
      </c>
      <c r="G16" s="12">
        <v>731059536</v>
      </c>
      <c r="H16" s="12">
        <v>250892720</v>
      </c>
      <c r="I16" s="12">
        <v>981952256</v>
      </c>
      <c r="J16" s="9">
        <v>793</v>
      </c>
      <c r="K16" s="13">
        <v>43787</v>
      </c>
    </row>
    <row r="17" spans="1:11" x14ac:dyDescent="0.25">
      <c r="A17" s="45">
        <v>16</v>
      </c>
      <c r="B17" s="10" t="s">
        <v>37</v>
      </c>
      <c r="C17" s="11" t="s">
        <v>82</v>
      </c>
      <c r="D17" s="11" t="s">
        <v>82</v>
      </c>
      <c r="E17" s="12">
        <v>627772000</v>
      </c>
      <c r="F17" s="12">
        <v>26390566</v>
      </c>
      <c r="G17" s="12">
        <v>654162566</v>
      </c>
      <c r="H17" s="12">
        <v>342400000</v>
      </c>
      <c r="I17" s="12">
        <v>996562566</v>
      </c>
      <c r="J17" s="9">
        <v>794</v>
      </c>
      <c r="K17" s="13">
        <v>43787</v>
      </c>
    </row>
    <row r="18" spans="1:11" x14ac:dyDescent="0.25">
      <c r="A18" s="45">
        <v>17</v>
      </c>
      <c r="B18" s="10" t="s">
        <v>35</v>
      </c>
      <c r="C18" s="11" t="s">
        <v>40</v>
      </c>
      <c r="D18" s="11" t="s">
        <v>112</v>
      </c>
      <c r="E18" s="12">
        <v>2221194500</v>
      </c>
      <c r="F18" s="12">
        <v>26390566</v>
      </c>
      <c r="G18" s="12">
        <v>2247585066</v>
      </c>
      <c r="H18" s="12">
        <v>279000000</v>
      </c>
      <c r="I18" s="12">
        <v>2526585066</v>
      </c>
      <c r="J18" s="9">
        <v>795</v>
      </c>
      <c r="K18" s="13">
        <v>43787</v>
      </c>
    </row>
    <row r="19" spans="1:11" x14ac:dyDescent="0.25">
      <c r="A19" s="45">
        <v>18</v>
      </c>
      <c r="B19" s="10" t="s">
        <v>91</v>
      </c>
      <c r="C19" s="11" t="s">
        <v>92</v>
      </c>
      <c r="D19" s="11" t="s">
        <v>93</v>
      </c>
      <c r="E19" s="12">
        <v>5661882400</v>
      </c>
      <c r="F19" s="12">
        <v>26390566</v>
      </c>
      <c r="G19" s="12">
        <v>5688272966</v>
      </c>
      <c r="H19" s="12">
        <v>1317813750</v>
      </c>
      <c r="I19" s="12">
        <v>7006086716</v>
      </c>
      <c r="J19" s="9">
        <v>805</v>
      </c>
      <c r="K19" s="13">
        <v>43790</v>
      </c>
    </row>
    <row r="20" spans="1:11" ht="16.5" customHeight="1" x14ac:dyDescent="0.25">
      <c r="A20" s="45">
        <v>19</v>
      </c>
      <c r="B20" s="10" t="s">
        <v>88</v>
      </c>
      <c r="C20" s="11" t="s">
        <v>28</v>
      </c>
      <c r="D20" s="11" t="s">
        <v>44</v>
      </c>
      <c r="E20" s="12">
        <v>2775536000</v>
      </c>
      <c r="F20" s="12">
        <v>26390566</v>
      </c>
      <c r="G20" s="12">
        <v>2801926566</v>
      </c>
      <c r="H20" s="12">
        <v>956060000</v>
      </c>
      <c r="I20" s="12">
        <v>3757986566</v>
      </c>
      <c r="J20" s="9">
        <v>806</v>
      </c>
      <c r="K20" s="13">
        <v>43790</v>
      </c>
    </row>
    <row r="21" spans="1:11" ht="16.5" customHeight="1" x14ac:dyDescent="0.25">
      <c r="A21" s="45">
        <v>20</v>
      </c>
      <c r="B21" s="10" t="s">
        <v>45</v>
      </c>
      <c r="C21" s="11" t="s">
        <v>16</v>
      </c>
      <c r="D21" s="11" t="s">
        <v>89</v>
      </c>
      <c r="E21" s="12">
        <v>2634194000</v>
      </c>
      <c r="F21" s="12">
        <v>26390566</v>
      </c>
      <c r="G21" s="12">
        <v>2660584566</v>
      </c>
      <c r="H21" s="12">
        <v>524400000</v>
      </c>
      <c r="I21" s="12">
        <v>3184984566</v>
      </c>
      <c r="J21" s="9">
        <v>807</v>
      </c>
      <c r="K21" s="13">
        <v>43790</v>
      </c>
    </row>
    <row r="22" spans="1:11" ht="16.5" customHeight="1" x14ac:dyDescent="0.25">
      <c r="A22" s="45">
        <v>21</v>
      </c>
      <c r="B22" s="10" t="s">
        <v>53</v>
      </c>
      <c r="C22" s="11" t="s">
        <v>43</v>
      </c>
      <c r="D22" s="11" t="s">
        <v>64</v>
      </c>
      <c r="E22" s="12">
        <v>548743100</v>
      </c>
      <c r="F22" s="12">
        <v>26390566.3112</v>
      </c>
      <c r="G22" s="12">
        <v>575133666.31120002</v>
      </c>
      <c r="H22" s="12">
        <v>119175000</v>
      </c>
      <c r="I22" s="12">
        <v>694308666.31120002</v>
      </c>
      <c r="J22" s="9">
        <v>820</v>
      </c>
      <c r="K22" s="13">
        <v>43796</v>
      </c>
    </row>
    <row r="23" spans="1:11" ht="16.5" customHeight="1" x14ac:dyDescent="0.25">
      <c r="A23" s="45">
        <v>22</v>
      </c>
      <c r="B23" s="10" t="s">
        <v>52</v>
      </c>
      <c r="C23" s="11" t="s">
        <v>43</v>
      </c>
      <c r="D23" s="11" t="s">
        <v>63</v>
      </c>
      <c r="E23" s="12">
        <v>1964910200</v>
      </c>
      <c r="F23" s="12">
        <v>26390566.3112</v>
      </c>
      <c r="G23" s="12">
        <v>1991300766.3111999</v>
      </c>
      <c r="H23" s="12">
        <v>688057600</v>
      </c>
      <c r="I23" s="12">
        <v>2679358366.3112001</v>
      </c>
      <c r="J23" s="9">
        <v>821</v>
      </c>
      <c r="K23" s="13">
        <v>43796</v>
      </c>
    </row>
    <row r="24" spans="1:11" ht="16.5" customHeight="1" x14ac:dyDescent="0.25">
      <c r="A24" s="45">
        <v>23</v>
      </c>
      <c r="B24" s="10" t="s">
        <v>49</v>
      </c>
      <c r="C24" s="11" t="s">
        <v>43</v>
      </c>
      <c r="D24" s="11" t="s">
        <v>58</v>
      </c>
      <c r="E24" s="12">
        <v>3000000000</v>
      </c>
      <c r="F24" s="12">
        <v>26390566.3112</v>
      </c>
      <c r="G24" s="12">
        <v>3026390566.3112001</v>
      </c>
      <c r="H24" s="12">
        <v>1282950000</v>
      </c>
      <c r="I24" s="12">
        <v>4309340566.3112001</v>
      </c>
      <c r="J24" s="9">
        <v>822</v>
      </c>
      <c r="K24" s="13">
        <v>43796</v>
      </c>
    </row>
    <row r="25" spans="1:11" ht="16.5" customHeight="1" x14ac:dyDescent="0.25">
      <c r="A25" s="45">
        <v>24</v>
      </c>
      <c r="B25" s="10" t="s">
        <v>51</v>
      </c>
      <c r="C25" s="11" t="s">
        <v>61</v>
      </c>
      <c r="D25" s="11" t="s">
        <v>62</v>
      </c>
      <c r="E25" s="12">
        <v>699698000</v>
      </c>
      <c r="F25" s="12">
        <v>26390566.3112</v>
      </c>
      <c r="G25" s="12">
        <v>726088566.31120002</v>
      </c>
      <c r="H25" s="12">
        <v>728000000</v>
      </c>
      <c r="I25" s="12">
        <v>1454088566.3112001</v>
      </c>
      <c r="J25" s="9">
        <v>823</v>
      </c>
      <c r="K25" s="13">
        <v>43796</v>
      </c>
    </row>
    <row r="26" spans="1:11" ht="16.5" customHeight="1" x14ac:dyDescent="0.25">
      <c r="A26" s="45">
        <v>25</v>
      </c>
      <c r="B26" s="10" t="s">
        <v>46</v>
      </c>
      <c r="C26" s="11" t="s">
        <v>54</v>
      </c>
      <c r="D26" s="11" t="s">
        <v>55</v>
      </c>
      <c r="E26" s="12">
        <v>2662871920</v>
      </c>
      <c r="F26" s="12">
        <v>26390566.3112</v>
      </c>
      <c r="G26" s="12">
        <v>2689262486.3112001</v>
      </c>
      <c r="H26" s="12">
        <v>299080000</v>
      </c>
      <c r="I26" s="12">
        <v>2988342486.3112001</v>
      </c>
      <c r="J26" s="9">
        <v>824</v>
      </c>
      <c r="K26" s="13">
        <v>43796</v>
      </c>
    </row>
    <row r="27" spans="1:11" ht="16.5" customHeight="1" x14ac:dyDescent="0.25">
      <c r="A27" s="45">
        <v>26</v>
      </c>
      <c r="B27" s="10" t="s">
        <v>47</v>
      </c>
      <c r="C27" s="11" t="s">
        <v>6</v>
      </c>
      <c r="D27" s="11" t="s">
        <v>56</v>
      </c>
      <c r="E27" s="12">
        <v>552644900</v>
      </c>
      <c r="F27" s="12">
        <v>26390566.3112</v>
      </c>
      <c r="G27" s="12">
        <v>579035466.31120002</v>
      </c>
      <c r="H27" s="12">
        <v>200205000</v>
      </c>
      <c r="I27" s="12">
        <v>779240466.31120002</v>
      </c>
      <c r="J27" s="9">
        <v>825</v>
      </c>
      <c r="K27" s="13">
        <v>43796</v>
      </c>
    </row>
    <row r="28" spans="1:11" ht="16.5" customHeight="1" x14ac:dyDescent="0.25">
      <c r="A28" s="45">
        <v>27</v>
      </c>
      <c r="B28" s="10" t="s">
        <v>50</v>
      </c>
      <c r="C28" s="11" t="s">
        <v>59</v>
      </c>
      <c r="D28" s="11" t="s">
        <v>60</v>
      </c>
      <c r="E28" s="12">
        <v>971179400</v>
      </c>
      <c r="F28" s="12">
        <v>26390566.3112</v>
      </c>
      <c r="G28" s="12">
        <v>997569966.31120002</v>
      </c>
      <c r="H28" s="12">
        <v>379200000</v>
      </c>
      <c r="I28" s="12">
        <v>1376769966.3112001</v>
      </c>
      <c r="J28" s="9">
        <v>826</v>
      </c>
      <c r="K28" s="13">
        <v>43796</v>
      </c>
    </row>
    <row r="29" spans="1:11" ht="16.5" customHeight="1" x14ac:dyDescent="0.25">
      <c r="A29" s="45">
        <v>28</v>
      </c>
      <c r="B29" s="10" t="s">
        <v>48</v>
      </c>
      <c r="C29" s="11" t="s">
        <v>7</v>
      </c>
      <c r="D29" s="11" t="s">
        <v>57</v>
      </c>
      <c r="E29" s="12">
        <v>1654263892</v>
      </c>
      <c r="F29" s="12">
        <v>26390566.3112</v>
      </c>
      <c r="G29" s="12">
        <v>1680654458.3111999</v>
      </c>
      <c r="H29" s="12">
        <v>263155600</v>
      </c>
      <c r="I29" s="12">
        <v>1943810058.3111999</v>
      </c>
      <c r="J29" s="9">
        <v>827</v>
      </c>
      <c r="K29" s="13">
        <v>43796</v>
      </c>
    </row>
    <row r="30" spans="1:11" ht="16.5" customHeight="1" x14ac:dyDescent="0.25">
      <c r="A30" s="45">
        <v>29</v>
      </c>
      <c r="B30" s="15" t="s">
        <v>73</v>
      </c>
      <c r="C30" s="16" t="s">
        <v>74</v>
      </c>
      <c r="D30" s="16" t="s">
        <v>75</v>
      </c>
      <c r="E30" s="17">
        <v>1932352818</v>
      </c>
      <c r="F30" s="17">
        <v>26390566</v>
      </c>
      <c r="G30" s="12">
        <v>1958743384</v>
      </c>
      <c r="H30" s="17">
        <v>7117568580</v>
      </c>
      <c r="I30" s="12">
        <v>9076311964</v>
      </c>
      <c r="J30" s="14">
        <v>830</v>
      </c>
      <c r="K30" s="18">
        <v>43797</v>
      </c>
    </row>
    <row r="31" spans="1:11" ht="16.5" customHeight="1" x14ac:dyDescent="0.25">
      <c r="A31" s="45">
        <v>30</v>
      </c>
      <c r="B31" s="15" t="s">
        <v>78</v>
      </c>
      <c r="C31" s="19" t="s">
        <v>79</v>
      </c>
      <c r="D31" s="16" t="s">
        <v>80</v>
      </c>
      <c r="E31" s="17">
        <v>1571900000</v>
      </c>
      <c r="F31" s="17">
        <v>26390566</v>
      </c>
      <c r="G31" s="12">
        <v>1598290566</v>
      </c>
      <c r="H31" s="17">
        <v>678030000</v>
      </c>
      <c r="I31" s="12">
        <v>2276320566</v>
      </c>
      <c r="J31" s="14">
        <v>831</v>
      </c>
      <c r="K31" s="18">
        <v>43797</v>
      </c>
    </row>
    <row r="32" spans="1:11" ht="16.5" customHeight="1" x14ac:dyDescent="0.25">
      <c r="A32" s="45">
        <v>31</v>
      </c>
      <c r="B32" s="15" t="s">
        <v>70</v>
      </c>
      <c r="C32" s="16" t="s">
        <v>71</v>
      </c>
      <c r="D32" s="16" t="s">
        <v>72</v>
      </c>
      <c r="E32" s="17">
        <v>2940000000</v>
      </c>
      <c r="F32" s="17">
        <v>26390566</v>
      </c>
      <c r="G32" s="12">
        <v>2966390566</v>
      </c>
      <c r="H32" s="17">
        <v>342479053</v>
      </c>
      <c r="I32" s="12">
        <v>3308869619</v>
      </c>
      <c r="J32" s="14">
        <v>832</v>
      </c>
      <c r="K32" s="18">
        <v>43797</v>
      </c>
    </row>
    <row r="33" spans="1:11" ht="16.5" customHeight="1" x14ac:dyDescent="0.25">
      <c r="A33" s="45">
        <v>32</v>
      </c>
      <c r="B33" s="15" t="s">
        <v>76</v>
      </c>
      <c r="C33" s="16" t="s">
        <v>6</v>
      </c>
      <c r="D33" s="16" t="s">
        <v>77</v>
      </c>
      <c r="E33" s="17">
        <v>1441800698</v>
      </c>
      <c r="F33" s="17">
        <v>26390566</v>
      </c>
      <c r="G33" s="12">
        <v>1468191264</v>
      </c>
      <c r="H33" s="17">
        <v>247885000</v>
      </c>
      <c r="I33" s="12">
        <v>1716076264</v>
      </c>
      <c r="J33" s="14">
        <v>833</v>
      </c>
      <c r="K33" s="18">
        <v>43797</v>
      </c>
    </row>
    <row r="34" spans="1:11" ht="16.5" customHeight="1" x14ac:dyDescent="0.25">
      <c r="A34" s="45">
        <v>33</v>
      </c>
      <c r="B34" s="15" t="s">
        <v>81</v>
      </c>
      <c r="C34" s="20" t="s">
        <v>82</v>
      </c>
      <c r="D34" s="16" t="s">
        <v>83</v>
      </c>
      <c r="E34" s="17">
        <v>3575802892</v>
      </c>
      <c r="F34" s="17">
        <v>26390566</v>
      </c>
      <c r="G34" s="12">
        <v>3602193458</v>
      </c>
      <c r="H34" s="17">
        <v>520015804</v>
      </c>
      <c r="I34" s="12">
        <v>4122209262</v>
      </c>
      <c r="J34" s="14">
        <v>834</v>
      </c>
      <c r="K34" s="18">
        <v>43797</v>
      </c>
    </row>
    <row r="35" spans="1:11" ht="16.5" customHeight="1" x14ac:dyDescent="0.25">
      <c r="A35" s="45">
        <v>34</v>
      </c>
      <c r="B35" s="10" t="s">
        <v>113</v>
      </c>
      <c r="C35" s="11" t="s">
        <v>16</v>
      </c>
      <c r="D35" s="11" t="s">
        <v>114</v>
      </c>
      <c r="E35" s="12">
        <v>1687000000</v>
      </c>
      <c r="F35" s="12">
        <v>26390566</v>
      </c>
      <c r="G35" s="12">
        <v>1713390566</v>
      </c>
      <c r="H35" s="12">
        <v>724500000</v>
      </c>
      <c r="I35" s="12">
        <v>2437890566</v>
      </c>
      <c r="J35" s="9">
        <v>858</v>
      </c>
      <c r="K35" s="13">
        <v>43809</v>
      </c>
    </row>
    <row r="36" spans="1:11" s="31" customFormat="1" ht="16.5" customHeight="1" x14ac:dyDescent="0.25">
      <c r="A36" s="45">
        <v>35</v>
      </c>
      <c r="B36" s="35" t="s">
        <v>118</v>
      </c>
      <c r="C36" s="36" t="s">
        <v>41</v>
      </c>
      <c r="D36" s="36" t="s">
        <v>119</v>
      </c>
      <c r="E36" s="32">
        <v>510724262</v>
      </c>
      <c r="F36" s="32">
        <v>26390566</v>
      </c>
      <c r="G36" s="37">
        <v>537114828</v>
      </c>
      <c r="H36" s="32">
        <v>354666186</v>
      </c>
      <c r="I36" s="37">
        <v>891781014</v>
      </c>
      <c r="J36" s="33">
        <v>877</v>
      </c>
      <c r="K36" s="34">
        <v>43816</v>
      </c>
    </row>
    <row r="37" spans="1:11" s="31" customFormat="1" ht="16.5" customHeight="1" x14ac:dyDescent="0.25">
      <c r="A37" s="45">
        <v>36</v>
      </c>
      <c r="B37" s="35" t="s">
        <v>120</v>
      </c>
      <c r="C37" s="36" t="s">
        <v>121</v>
      </c>
      <c r="D37" s="36" t="s">
        <v>122</v>
      </c>
      <c r="E37" s="32">
        <v>470000000</v>
      </c>
      <c r="F37" s="32">
        <v>26390566</v>
      </c>
      <c r="G37" s="37">
        <v>496390566</v>
      </c>
      <c r="H37" s="32">
        <v>192910000</v>
      </c>
      <c r="I37" s="37">
        <v>689300566</v>
      </c>
      <c r="J37" s="33">
        <v>878</v>
      </c>
      <c r="K37" s="34">
        <v>43816</v>
      </c>
    </row>
    <row r="38" spans="1:11" s="31" customFormat="1" ht="16.5" customHeight="1" x14ac:dyDescent="0.25">
      <c r="A38" s="45">
        <v>37</v>
      </c>
      <c r="B38" s="35" t="s">
        <v>115</v>
      </c>
      <c r="C38" s="36" t="s">
        <v>116</v>
      </c>
      <c r="D38" s="36" t="s">
        <v>117</v>
      </c>
      <c r="E38" s="32">
        <v>513371423</v>
      </c>
      <c r="F38" s="32">
        <v>26390566</v>
      </c>
      <c r="G38" s="37">
        <v>539761989</v>
      </c>
      <c r="H38" s="32">
        <v>259185000</v>
      </c>
      <c r="I38" s="37">
        <v>798946989</v>
      </c>
      <c r="J38" s="33">
        <v>879</v>
      </c>
      <c r="K38" s="34">
        <v>43816</v>
      </c>
    </row>
    <row r="39" spans="1:11" s="31" customFormat="1" ht="16.5" customHeight="1" x14ac:dyDescent="0.25">
      <c r="A39" s="45">
        <v>38</v>
      </c>
      <c r="B39" s="35" t="s">
        <v>123</v>
      </c>
      <c r="C39" s="36" t="s">
        <v>101</v>
      </c>
      <c r="D39" s="36" t="s">
        <v>124</v>
      </c>
      <c r="E39" s="32">
        <v>445294000</v>
      </c>
      <c r="F39" s="32">
        <v>26390566</v>
      </c>
      <c r="G39" s="37">
        <v>471684566</v>
      </c>
      <c r="H39" s="32">
        <v>49800000</v>
      </c>
      <c r="I39" s="37">
        <v>521484566</v>
      </c>
      <c r="J39" s="33">
        <v>880</v>
      </c>
      <c r="K39" s="34">
        <v>43816</v>
      </c>
    </row>
    <row r="40" spans="1:11" x14ac:dyDescent="0.25">
      <c r="A40" s="44"/>
      <c r="B40" s="39"/>
      <c r="C40" s="40"/>
      <c r="D40" s="40"/>
      <c r="E40" s="41" t="s">
        <v>125</v>
      </c>
      <c r="F40" s="41" t="s">
        <v>126</v>
      </c>
      <c r="G40" s="41" t="s">
        <v>127</v>
      </c>
      <c r="H40" s="42"/>
      <c r="I40" s="42"/>
      <c r="J40" s="38"/>
      <c r="K40" s="43"/>
    </row>
    <row r="41" spans="1:11" x14ac:dyDescent="0.25">
      <c r="D41" s="21"/>
      <c r="E41" s="21"/>
      <c r="F41" s="21"/>
    </row>
  </sheetData>
  <phoneticPr fontId="2" type="noConversion"/>
  <pageMargins left="0.7" right="0.7" top="0.75" bottom="0.75" header="0.3" footer="0.3"/>
  <pageSetup scale="33" orientation="portrait" horizontalDpi="4294967295" verticalDpi="4294967295"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68"/>
  <sheetViews>
    <sheetView topLeftCell="A53" workbookViewId="0">
      <selection activeCell="F68" sqref="F68"/>
    </sheetView>
  </sheetViews>
  <sheetFormatPr baseColWidth="10" defaultRowHeight="15" x14ac:dyDescent="0.25"/>
  <cols>
    <col min="1" max="1" width="40.85546875" customWidth="1"/>
    <col min="2" max="3" width="18.28515625" bestFit="1" customWidth="1"/>
    <col min="4" max="4" width="19.28515625" bestFit="1" customWidth="1"/>
    <col min="5" max="5" width="19.140625" customWidth="1"/>
    <col min="6" max="6" width="16.7109375" bestFit="1" customWidth="1"/>
    <col min="7" max="29" width="4" bestFit="1" customWidth="1"/>
    <col min="30" max="34" width="5" bestFit="1" customWidth="1"/>
    <col min="35" max="35" width="11" bestFit="1" customWidth="1"/>
    <col min="36" max="39" width="4" bestFit="1" customWidth="1"/>
    <col min="40" max="40" width="11" bestFit="1" customWidth="1"/>
    <col min="41" max="41" width="15.85546875" bestFit="1" customWidth="1"/>
    <col min="42" max="42" width="12.5703125" bestFit="1" customWidth="1"/>
  </cols>
  <sheetData>
    <row r="3" spans="1:42" x14ac:dyDescent="0.25">
      <c r="A3" s="1" t="s">
        <v>95</v>
      </c>
      <c r="B3" t="s">
        <v>100</v>
      </c>
      <c r="C3" t="s">
        <v>108</v>
      </c>
      <c r="D3" t="s">
        <v>99</v>
      </c>
    </row>
    <row r="4" spans="1:42" s="5" customFormat="1" x14ac:dyDescent="0.25">
      <c r="A4" s="2" t="s">
        <v>74</v>
      </c>
      <c r="B4" s="3">
        <v>1</v>
      </c>
      <c r="C4" s="3">
        <v>345</v>
      </c>
      <c r="D4" s="3">
        <v>1958743384</v>
      </c>
      <c r="E4"/>
      <c r="F4"/>
      <c r="G4"/>
      <c r="H4"/>
      <c r="I4"/>
      <c r="J4"/>
      <c r="K4"/>
      <c r="L4"/>
      <c r="M4"/>
      <c r="N4"/>
      <c r="O4"/>
      <c r="P4"/>
      <c r="Q4"/>
      <c r="R4"/>
      <c r="S4"/>
      <c r="T4"/>
      <c r="U4"/>
      <c r="V4"/>
      <c r="W4"/>
      <c r="X4"/>
      <c r="Y4"/>
      <c r="Z4"/>
      <c r="AA4"/>
      <c r="AB4"/>
      <c r="AC4"/>
      <c r="AD4"/>
      <c r="AE4"/>
      <c r="AF4"/>
      <c r="AG4"/>
      <c r="AH4"/>
      <c r="AI4"/>
      <c r="AJ4"/>
      <c r="AK4"/>
      <c r="AL4"/>
      <c r="AM4"/>
      <c r="AN4"/>
      <c r="AO4"/>
      <c r="AP4"/>
    </row>
    <row r="5" spans="1:42" x14ac:dyDescent="0.25">
      <c r="A5" s="2" t="s">
        <v>31</v>
      </c>
      <c r="B5" s="3">
        <v>1</v>
      </c>
      <c r="C5" s="3">
        <v>25</v>
      </c>
      <c r="D5" s="3">
        <v>375523000</v>
      </c>
    </row>
    <row r="6" spans="1:42" x14ac:dyDescent="0.25">
      <c r="A6" s="2" t="s">
        <v>79</v>
      </c>
      <c r="B6" s="3">
        <v>1</v>
      </c>
      <c r="C6" s="3">
        <v>241</v>
      </c>
      <c r="D6" s="3">
        <v>1598290566</v>
      </c>
    </row>
    <row r="7" spans="1:42" x14ac:dyDescent="0.25">
      <c r="A7" s="2" t="s">
        <v>71</v>
      </c>
      <c r="B7" s="3">
        <v>1</v>
      </c>
      <c r="C7" s="3">
        <v>400</v>
      </c>
      <c r="D7" s="3">
        <v>2966390566</v>
      </c>
    </row>
    <row r="8" spans="1:42" x14ac:dyDescent="0.25">
      <c r="A8" s="2" t="s">
        <v>43</v>
      </c>
      <c r="B8" s="3">
        <v>4</v>
      </c>
      <c r="C8" s="3">
        <v>415</v>
      </c>
      <c r="D8" s="3">
        <v>6323884534.9336004</v>
      </c>
    </row>
    <row r="9" spans="1:42" x14ac:dyDescent="0.25">
      <c r="A9" s="2" t="s">
        <v>61</v>
      </c>
      <c r="B9" s="3">
        <v>1</v>
      </c>
      <c r="C9" s="3">
        <v>40</v>
      </c>
      <c r="D9" s="3">
        <v>726088566.31120002</v>
      </c>
    </row>
    <row r="10" spans="1:42" x14ac:dyDescent="0.25">
      <c r="A10" s="2" t="s">
        <v>59</v>
      </c>
      <c r="B10" s="3">
        <v>1</v>
      </c>
      <c r="C10" s="3">
        <v>79</v>
      </c>
      <c r="D10" s="3">
        <v>997569966.31120002</v>
      </c>
    </row>
    <row r="11" spans="1:42" x14ac:dyDescent="0.25">
      <c r="A11" s="2" t="s">
        <v>41</v>
      </c>
      <c r="B11" s="3">
        <v>1</v>
      </c>
      <c r="C11" s="3">
        <v>220</v>
      </c>
      <c r="D11" s="3">
        <v>3085065566</v>
      </c>
    </row>
    <row r="12" spans="1:42" x14ac:dyDescent="0.25">
      <c r="A12" s="2" t="s">
        <v>13</v>
      </c>
      <c r="B12" s="3">
        <v>1</v>
      </c>
      <c r="C12" s="3">
        <v>90</v>
      </c>
      <c r="D12" s="3">
        <v>731834400</v>
      </c>
    </row>
    <row r="13" spans="1:42" x14ac:dyDescent="0.25">
      <c r="A13" s="2" t="s">
        <v>54</v>
      </c>
      <c r="B13" s="3">
        <v>1</v>
      </c>
      <c r="C13" s="3">
        <v>219</v>
      </c>
      <c r="D13" s="3">
        <v>2689262486.3112001</v>
      </c>
    </row>
    <row r="14" spans="1:42" x14ac:dyDescent="0.25">
      <c r="A14" s="2" t="s">
        <v>7</v>
      </c>
      <c r="B14" s="3">
        <v>6</v>
      </c>
      <c r="C14" s="3">
        <v>427</v>
      </c>
      <c r="D14" s="3">
        <v>3969600458.3112001</v>
      </c>
    </row>
    <row r="15" spans="1:42" x14ac:dyDescent="0.25">
      <c r="A15" s="2" t="s">
        <v>6</v>
      </c>
      <c r="B15" s="3">
        <v>6</v>
      </c>
      <c r="C15" s="3">
        <v>629</v>
      </c>
      <c r="D15" s="3">
        <v>6547246030.3112001</v>
      </c>
    </row>
    <row r="16" spans="1:42" x14ac:dyDescent="0.25">
      <c r="A16" s="2" t="s">
        <v>82</v>
      </c>
      <c r="B16" s="3">
        <v>1</v>
      </c>
      <c r="C16" s="3">
        <v>231</v>
      </c>
      <c r="D16" s="3">
        <v>3602193458</v>
      </c>
    </row>
    <row r="17" spans="1:4" x14ac:dyDescent="0.25">
      <c r="A17" s="2" t="s">
        <v>42</v>
      </c>
      <c r="B17" s="3">
        <v>1</v>
      </c>
      <c r="C17" s="3">
        <v>108</v>
      </c>
      <c r="D17" s="3">
        <v>654162566</v>
      </c>
    </row>
    <row r="18" spans="1:4" x14ac:dyDescent="0.25">
      <c r="A18" s="2" t="s">
        <v>92</v>
      </c>
      <c r="B18" s="3">
        <v>1</v>
      </c>
      <c r="C18" s="3">
        <v>394</v>
      </c>
      <c r="D18" s="3">
        <v>5688272966</v>
      </c>
    </row>
    <row r="19" spans="1:4" x14ac:dyDescent="0.25">
      <c r="A19" s="2" t="s">
        <v>40</v>
      </c>
      <c r="B19" s="3">
        <v>1</v>
      </c>
      <c r="C19" s="3">
        <v>150</v>
      </c>
      <c r="D19" s="3">
        <v>2247585066</v>
      </c>
    </row>
    <row r="20" spans="1:4" x14ac:dyDescent="0.25">
      <c r="A20" s="2" t="s">
        <v>28</v>
      </c>
      <c r="B20" s="3">
        <v>2</v>
      </c>
      <c r="C20" s="3">
        <v>413</v>
      </c>
      <c r="D20" s="3">
        <v>7312366563</v>
      </c>
    </row>
    <row r="21" spans="1:4" x14ac:dyDescent="0.25">
      <c r="A21" s="2" t="s">
        <v>16</v>
      </c>
      <c r="B21" s="3">
        <v>2</v>
      </c>
      <c r="C21" s="3">
        <v>338</v>
      </c>
      <c r="D21" s="3">
        <v>5160584566</v>
      </c>
    </row>
    <row r="22" spans="1:4" x14ac:dyDescent="0.25">
      <c r="A22" s="2" t="s">
        <v>96</v>
      </c>
      <c r="B22" s="3"/>
      <c r="C22" s="3"/>
      <c r="D22" s="3"/>
    </row>
    <row r="23" spans="1:4" x14ac:dyDescent="0.25">
      <c r="A23" s="2" t="s">
        <v>97</v>
      </c>
      <c r="B23" s="3">
        <v>33</v>
      </c>
      <c r="C23" s="3">
        <v>4764</v>
      </c>
      <c r="D23" s="3">
        <v>56634664709.489594</v>
      </c>
    </row>
    <row r="27" spans="1:4" x14ac:dyDescent="0.25">
      <c r="C27" t="s">
        <v>107</v>
      </c>
      <c r="D27" t="s">
        <v>106</v>
      </c>
    </row>
    <row r="28" spans="1:4" x14ac:dyDescent="0.25">
      <c r="A28" s="2" t="s">
        <v>74</v>
      </c>
      <c r="B28" s="3">
        <v>1958743384</v>
      </c>
      <c r="C28" s="3">
        <v>1</v>
      </c>
      <c r="D28" s="22">
        <f>+B28/1000000</f>
        <v>1958.7433840000001</v>
      </c>
    </row>
    <row r="29" spans="1:4" x14ac:dyDescent="0.25">
      <c r="A29" s="2" t="s">
        <v>31</v>
      </c>
      <c r="B29" s="3">
        <v>375523000</v>
      </c>
      <c r="C29" s="3">
        <v>1</v>
      </c>
      <c r="D29" s="22">
        <f t="shared" ref="D29:D43" si="0">+B29/1000000</f>
        <v>375.52300000000002</v>
      </c>
    </row>
    <row r="30" spans="1:4" x14ac:dyDescent="0.25">
      <c r="A30" s="2" t="s">
        <v>79</v>
      </c>
      <c r="B30" s="3">
        <v>1598290566</v>
      </c>
      <c r="C30" s="3">
        <v>1</v>
      </c>
      <c r="D30" s="22">
        <f t="shared" si="0"/>
        <v>1598.2905659999999</v>
      </c>
    </row>
    <row r="31" spans="1:4" x14ac:dyDescent="0.25">
      <c r="A31" s="2" t="s">
        <v>71</v>
      </c>
      <c r="B31" s="3">
        <v>2966390566</v>
      </c>
      <c r="C31" s="3">
        <v>1</v>
      </c>
      <c r="D31" s="22">
        <f t="shared" si="0"/>
        <v>2966.390566</v>
      </c>
    </row>
    <row r="32" spans="1:4" x14ac:dyDescent="0.25">
      <c r="A32" s="2" t="s">
        <v>43</v>
      </c>
      <c r="B32" s="3">
        <v>6323884534.9336004</v>
      </c>
      <c r="C32" s="3">
        <v>4</v>
      </c>
      <c r="D32" s="22">
        <f t="shared" si="0"/>
        <v>6323.8845349336007</v>
      </c>
    </row>
    <row r="33" spans="1:6" x14ac:dyDescent="0.25">
      <c r="A33" s="2" t="s">
        <v>61</v>
      </c>
      <c r="B33" s="3">
        <v>726088566.31120002</v>
      </c>
      <c r="C33" s="3">
        <v>1</v>
      </c>
      <c r="D33" s="22">
        <f t="shared" si="0"/>
        <v>726.0885663112</v>
      </c>
    </row>
    <row r="34" spans="1:6" x14ac:dyDescent="0.25">
      <c r="A34" s="2" t="s">
        <v>59</v>
      </c>
      <c r="B34" s="3">
        <v>997569966.31120002</v>
      </c>
      <c r="C34" s="3">
        <v>1</v>
      </c>
      <c r="D34" s="22">
        <f t="shared" si="0"/>
        <v>997.56996631120001</v>
      </c>
    </row>
    <row r="35" spans="1:6" x14ac:dyDescent="0.25">
      <c r="A35" s="2" t="s">
        <v>41</v>
      </c>
      <c r="B35" s="3">
        <v>3085065566</v>
      </c>
      <c r="C35" s="3">
        <v>1</v>
      </c>
      <c r="D35" s="22">
        <f t="shared" si="0"/>
        <v>3085.0655660000002</v>
      </c>
    </row>
    <row r="36" spans="1:6" x14ac:dyDescent="0.25">
      <c r="A36" s="23" t="s">
        <v>103</v>
      </c>
      <c r="B36" s="3">
        <v>731834400</v>
      </c>
      <c r="C36" s="3">
        <v>1</v>
      </c>
      <c r="D36" s="22">
        <f t="shared" si="0"/>
        <v>731.83439999999996</v>
      </c>
    </row>
    <row r="37" spans="1:6" x14ac:dyDescent="0.25">
      <c r="A37" s="2" t="s">
        <v>54</v>
      </c>
      <c r="B37" s="3">
        <v>2689262486.3112001</v>
      </c>
      <c r="C37" s="3">
        <v>1</v>
      </c>
      <c r="D37" s="22">
        <f t="shared" si="0"/>
        <v>2689.2624863112001</v>
      </c>
    </row>
    <row r="38" spans="1:6" x14ac:dyDescent="0.25">
      <c r="A38" s="2" t="s">
        <v>101</v>
      </c>
      <c r="B38" s="3">
        <v>3969600458.3112001</v>
      </c>
      <c r="C38" s="3">
        <v>6</v>
      </c>
      <c r="D38" s="22">
        <f t="shared" si="0"/>
        <v>3969.6004583112003</v>
      </c>
    </row>
    <row r="39" spans="1:6" x14ac:dyDescent="0.25">
      <c r="A39" s="2" t="s">
        <v>6</v>
      </c>
      <c r="B39" s="3">
        <v>6547246030.3112001</v>
      </c>
      <c r="C39" s="3">
        <v>6</v>
      </c>
      <c r="D39" s="22">
        <f t="shared" si="0"/>
        <v>6547.2460303112002</v>
      </c>
    </row>
    <row r="40" spans="1:6" x14ac:dyDescent="0.25">
      <c r="A40" s="2" t="s">
        <v>82</v>
      </c>
      <c r="B40" s="3">
        <v>4256356024</v>
      </c>
      <c r="C40" s="3">
        <v>2</v>
      </c>
      <c r="D40" s="22">
        <f t="shared" si="0"/>
        <v>4256.3560239999997</v>
      </c>
    </row>
    <row r="41" spans="1:6" x14ac:dyDescent="0.25">
      <c r="A41" s="23" t="s">
        <v>104</v>
      </c>
      <c r="B41" s="3">
        <v>7935858032</v>
      </c>
      <c r="C41" s="3">
        <v>2</v>
      </c>
      <c r="D41" s="22">
        <f t="shared" si="0"/>
        <v>7935.8580320000001</v>
      </c>
    </row>
    <row r="42" spans="1:6" x14ac:dyDescent="0.25">
      <c r="A42" s="2" t="s">
        <v>102</v>
      </c>
      <c r="B42" s="3">
        <v>7312366563</v>
      </c>
      <c r="C42" s="3">
        <v>2</v>
      </c>
      <c r="D42" s="22">
        <f t="shared" si="0"/>
        <v>7312.3665629999996</v>
      </c>
    </row>
    <row r="43" spans="1:6" x14ac:dyDescent="0.25">
      <c r="A43" s="2" t="s">
        <v>16</v>
      </c>
      <c r="B43" s="3">
        <v>5160584566</v>
      </c>
      <c r="C43" s="3">
        <v>2</v>
      </c>
      <c r="D43" s="22">
        <f t="shared" si="0"/>
        <v>5160.5845660000005</v>
      </c>
    </row>
    <row r="44" spans="1:6" x14ac:dyDescent="0.25">
      <c r="A44" s="2" t="s">
        <v>105</v>
      </c>
      <c r="B44" s="3">
        <f>SUM(B28:B43)</f>
        <v>56634664709.489594</v>
      </c>
      <c r="C44" s="3">
        <f>SUM(C28:C43)</f>
        <v>33</v>
      </c>
      <c r="D44" s="22">
        <f>SUM(D28:D43)</f>
        <v>56634.664709489611</v>
      </c>
    </row>
    <row r="47" spans="1:6" ht="30" x14ac:dyDescent="0.25">
      <c r="A47" s="1" t="s">
        <v>99</v>
      </c>
      <c r="B47" s="4" t="s">
        <v>98</v>
      </c>
    </row>
    <row r="48" spans="1:6" ht="30" x14ac:dyDescent="0.25">
      <c r="A48" s="1" t="s">
        <v>95</v>
      </c>
      <c r="B48">
        <v>2017</v>
      </c>
      <c r="C48">
        <v>2018</v>
      </c>
      <c r="D48">
        <v>2019</v>
      </c>
      <c r="E48" t="s">
        <v>96</v>
      </c>
      <c r="F48" s="5" t="s">
        <v>97</v>
      </c>
    </row>
    <row r="49" spans="1:6" x14ac:dyDescent="0.25">
      <c r="A49" s="2" t="s">
        <v>90</v>
      </c>
      <c r="B49" s="3"/>
      <c r="C49" s="3"/>
      <c r="D49" s="3">
        <v>731059536</v>
      </c>
      <c r="E49" s="3"/>
      <c r="F49" s="3">
        <v>731059536</v>
      </c>
    </row>
    <row r="50" spans="1:6" x14ac:dyDescent="0.25">
      <c r="A50" s="2" t="s">
        <v>94</v>
      </c>
      <c r="B50" s="3"/>
      <c r="C50" s="3"/>
      <c r="D50" s="3">
        <v>2966390566</v>
      </c>
      <c r="E50" s="3"/>
      <c r="F50" s="3">
        <v>2966390566</v>
      </c>
    </row>
    <row r="51" spans="1:6" x14ac:dyDescent="0.25">
      <c r="A51" s="2" t="s">
        <v>85</v>
      </c>
      <c r="B51" s="3"/>
      <c r="C51" s="3"/>
      <c r="D51" s="3">
        <v>9244410709.2448006</v>
      </c>
      <c r="E51" s="3"/>
      <c r="F51" s="3">
        <v>9244410709.2448006</v>
      </c>
    </row>
    <row r="52" spans="1:6" x14ac:dyDescent="0.25">
      <c r="A52" s="2" t="s">
        <v>84</v>
      </c>
      <c r="B52" s="3"/>
      <c r="C52" s="3">
        <v>8731618231</v>
      </c>
      <c r="D52" s="3">
        <v>25984114635.244797</v>
      </c>
      <c r="E52" s="3"/>
      <c r="F52" s="3">
        <v>34715732866.244797</v>
      </c>
    </row>
    <row r="53" spans="1:6" x14ac:dyDescent="0.25">
      <c r="A53" s="2" t="s">
        <v>87</v>
      </c>
      <c r="B53" s="3"/>
      <c r="C53" s="3"/>
      <c r="D53" s="3">
        <v>3609317132</v>
      </c>
      <c r="E53" s="3"/>
      <c r="F53" s="3">
        <v>3609317132</v>
      </c>
    </row>
    <row r="54" spans="1:6" x14ac:dyDescent="0.25">
      <c r="A54" s="2" t="s">
        <v>96</v>
      </c>
      <c r="B54" s="3">
        <v>5367753900</v>
      </c>
      <c r="C54" s="3"/>
      <c r="D54" s="3"/>
      <c r="E54" s="3"/>
      <c r="F54" s="3">
        <v>5367753900</v>
      </c>
    </row>
    <row r="55" spans="1:6" x14ac:dyDescent="0.25">
      <c r="A55" s="2" t="s">
        <v>97</v>
      </c>
      <c r="B55" s="3">
        <v>5367753900</v>
      </c>
      <c r="C55" s="3">
        <v>8731618231</v>
      </c>
      <c r="D55" s="3">
        <v>42535292578.489594</v>
      </c>
      <c r="E55" s="3"/>
      <c r="F55" s="3">
        <v>56634664709.489594</v>
      </c>
    </row>
    <row r="59" spans="1:6" x14ac:dyDescent="0.25">
      <c r="A59" s="24"/>
      <c r="B59" s="28">
        <v>2017</v>
      </c>
      <c r="C59" s="28">
        <v>2018</v>
      </c>
      <c r="D59" s="28">
        <v>2019</v>
      </c>
      <c r="E59" s="24" t="s">
        <v>97</v>
      </c>
    </row>
    <row r="60" spans="1:6" ht="15.75" x14ac:dyDescent="0.25">
      <c r="A60" s="24"/>
      <c r="B60" s="25"/>
      <c r="C60" s="26">
        <v>71337</v>
      </c>
      <c r="D60" s="26">
        <v>59250</v>
      </c>
      <c r="E60" s="24"/>
    </row>
    <row r="61" spans="1:6" x14ac:dyDescent="0.25">
      <c r="A61" s="24" t="s">
        <v>90</v>
      </c>
      <c r="B61" s="27"/>
      <c r="C61" s="27"/>
      <c r="D61" s="27">
        <f>731059536/1000000</f>
        <v>731.05953599999998</v>
      </c>
      <c r="E61" s="27">
        <f>731059536/1000000</f>
        <v>731.05953599999998</v>
      </c>
    </row>
    <row r="62" spans="1:6" x14ac:dyDescent="0.25">
      <c r="A62" s="24" t="s">
        <v>94</v>
      </c>
      <c r="B62" s="27"/>
      <c r="C62" s="27"/>
      <c r="D62" s="27">
        <f>2966390566/1000000</f>
        <v>2966.390566</v>
      </c>
      <c r="E62" s="27">
        <f>2966390566/1000000</f>
        <v>2966.390566</v>
      </c>
    </row>
    <row r="63" spans="1:6" x14ac:dyDescent="0.25">
      <c r="A63" s="24" t="s">
        <v>85</v>
      </c>
      <c r="B63" s="27"/>
      <c r="C63" s="27"/>
      <c r="D63" s="27">
        <f>9244410709.2448/1000000</f>
        <v>9244.4107092448012</v>
      </c>
      <c r="E63" s="27">
        <f>9244410709.2448/1000000</f>
        <v>9244.4107092448012</v>
      </c>
    </row>
    <row r="64" spans="1:6" x14ac:dyDescent="0.25">
      <c r="A64" s="24" t="s">
        <v>84</v>
      </c>
      <c r="B64" s="27"/>
      <c r="C64" s="27">
        <f>8731618231/1000000</f>
        <v>8731.6182310000004</v>
      </c>
      <c r="D64" s="27">
        <f>25984114635.2448/1000000</f>
        <v>25984.114635244801</v>
      </c>
      <c r="E64" s="27">
        <f>34715732866.2448/1000000</f>
        <v>34715.732866244798</v>
      </c>
    </row>
    <row r="65" spans="1:6" x14ac:dyDescent="0.25">
      <c r="A65" s="24" t="s">
        <v>87</v>
      </c>
      <c r="B65" s="27"/>
      <c r="C65" s="27"/>
      <c r="D65" s="27">
        <f>3609317132/1000000</f>
        <v>3609.3171320000001</v>
      </c>
      <c r="E65" s="27">
        <f>3609317132/1000000</f>
        <v>3609.3171320000001</v>
      </c>
    </row>
    <row r="66" spans="1:6" x14ac:dyDescent="0.25">
      <c r="A66" s="24" t="s">
        <v>109</v>
      </c>
      <c r="B66" s="27">
        <f>5367753900/1000000</f>
        <v>5367.7538999999997</v>
      </c>
      <c r="C66" s="27"/>
      <c r="D66" s="27"/>
      <c r="E66" s="27">
        <f>5367753900/1000000</f>
        <v>5367.7538999999997</v>
      </c>
    </row>
    <row r="67" spans="1:6" x14ac:dyDescent="0.25">
      <c r="A67" s="24" t="s">
        <v>105</v>
      </c>
      <c r="B67" s="27">
        <f>SUM(B61:B66)</f>
        <v>5367.7538999999997</v>
      </c>
      <c r="C67" s="27">
        <f>SUM(C61:C66)</f>
        <v>8731.6182310000004</v>
      </c>
      <c r="D67" s="27">
        <f>SUM(D61:D66)</f>
        <v>42535.292578489607</v>
      </c>
      <c r="E67" s="27">
        <f>56634664709.4896/1000000</f>
        <v>56634.664709489603</v>
      </c>
      <c r="F67" s="29">
        <f>(C67+D67)/(C60+D60)</f>
        <v>0.39258816581657902</v>
      </c>
    </row>
    <row r="68" spans="1:6" x14ac:dyDescent="0.25">
      <c r="C68" s="29">
        <f>+C67/C60</f>
        <v>0.12239957148464332</v>
      </c>
      <c r="D68" s="29">
        <f>+D67/D60</f>
        <v>0.7178952333922296</v>
      </c>
    </row>
  </sheetData>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93EB6932596F24895D0FF0754D73BA3" ma:contentTypeVersion="1" ma:contentTypeDescription="Crear nuevo documento." ma:contentTypeScope="" ma:versionID="20c804a160d9cdb70602b35ef70e8349">
  <xsd:schema xmlns:xsd="http://www.w3.org/2001/XMLSchema" xmlns:xs="http://www.w3.org/2001/XMLSchema" xmlns:p="http://schemas.microsoft.com/office/2006/metadata/properties" xmlns:ns2="4642d843-834b-4a43-926b-eb835b906e4e" targetNamespace="http://schemas.microsoft.com/office/2006/metadata/properties" ma:root="true" ma:fieldsID="0a79b2b9ae1e2577d06fe266031d7a7b" ns2:_="">
    <xsd:import namespace="4642d843-834b-4a43-926b-eb835b906e4e"/>
    <xsd:element name="properties">
      <xsd:complexType>
        <xsd:sequence>
          <xsd:element name="documentManagement">
            <xsd:complexType>
              <xsd:all>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2d843-834b-4a43-926b-eb835b906e4e" elementFormDefault="qualified">
    <xsd:import namespace="http://schemas.microsoft.com/office/2006/documentManagement/types"/>
    <xsd:import namespace="http://schemas.microsoft.com/office/infopath/2007/PartnerControls"/>
    <xsd:element name="a_x00f1_o" ma:index="8"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_x00f1_o xmlns="4642d843-834b-4a43-926b-eb835b906e4e">2019</a_x00f1_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B5A345-34B1-4BF8-946C-7F04F621C795}"/>
</file>

<file path=customXml/itemProps2.xml><?xml version="1.0" encoding="utf-8"?>
<ds:datastoreItem xmlns:ds="http://schemas.openxmlformats.org/officeDocument/2006/customXml" ds:itemID="{6B35E336-23BC-48E7-8E43-43F01BC145A4}"/>
</file>

<file path=customXml/itemProps3.xml><?xml version="1.0" encoding="utf-8"?>
<ds:datastoreItem xmlns:ds="http://schemas.openxmlformats.org/officeDocument/2006/customXml" ds:itemID="{F78F9FB9-D2B5-4A66-8312-B4FA0BCF68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Balance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Proyectos cofinanciados en la vigencia 2019</dc:title>
  <dc:creator>Jesus Alfonso Sanabria Zambrano</dc:creator>
  <cp:lastModifiedBy>Claudia Leonor Leon Moreno</cp:lastModifiedBy>
  <cp:lastPrinted>2019-11-28T16:27:57Z</cp:lastPrinted>
  <dcterms:created xsi:type="dcterms:W3CDTF">2019-11-27T16:03:53Z</dcterms:created>
  <dcterms:modified xsi:type="dcterms:W3CDTF">2019-12-23T14:24:06Z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0x010100893EB6932596F24895D0FF0754D73BA3</vt:lpwstr>
  </property>
</Properties>
</file>