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3.xml" ContentType="application/vnd.openxmlformats-officedocument.spreadsheetml.worksheet+xml"/>
  <Override PartName="/xl/drawings/drawing8.xml" ContentType="application/vnd.openxmlformats-officedocument.drawing+xml"/>
  <Override PartName="/xl/drawings/drawing7.xml" ContentType="application/vnd.openxmlformats-officedocument.drawing+xml"/>
  <Override PartName="/xl/worksheets/sheet2.xml" ContentType="application/vnd.openxmlformats-officedocument.spreadsheetml.worksheet+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defaultThemeVersion="166925"/>
  <mc:AlternateContent xmlns:mc="http://schemas.openxmlformats.org/markup-compatibility/2006">
    <mc:Choice Requires="x15">
      <x15ac:absPath xmlns:x15ac="http://schemas.microsoft.com/office/spreadsheetml/2010/11/ac" url="/Users/hectorfabiorodriguezdevia/Desktop/"/>
    </mc:Choice>
  </mc:AlternateContent>
  <xr:revisionPtr revIDLastSave="0" documentId="13_ncr:1_{70646DC7-F5D9-F148-BAD9-34328040F7D1}" xr6:coauthVersionLast="45" xr6:coauthVersionMax="45" xr10:uidLastSave="{00000000-0000-0000-0000-000000000000}"/>
  <bookViews>
    <workbookView xWindow="0" yWindow="0" windowWidth="28800" windowHeight="18000" tabRatio="893" xr2:uid="{82CB4D4E-A42E-495E-9914-86978916F165}"/>
  </bookViews>
  <sheets>
    <sheet name="Principal" sheetId="4" r:id="rId1"/>
    <sheet name="USUARIOS" sheetId="1" r:id="rId2"/>
    <sheet name="ABOGADOS" sheetId="7" r:id="rId3"/>
    <sheet name="JUDICIALES" sheetId="8" r:id="rId4"/>
    <sheet name="PREJUDICIALES" sheetId="9" r:id="rId5"/>
    <sheet name="ARBITRAMENTOS" sheetId="10" r:id="rId6"/>
    <sheet name="PAGOS" sheetId="11" r:id="rId7"/>
    <sheet name="Resumen general" sheetId="5" r:id="rId8"/>
    <sheet name="Base a pegar" sheetId="12" state="hidden"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5" l="1"/>
  <c r="F15" i="5"/>
  <c r="F10" i="5"/>
  <c r="C20" i="5"/>
  <c r="C18" i="5"/>
  <c r="C17" i="5"/>
  <c r="T13" i="10"/>
  <c r="T12" i="10"/>
  <c r="C11" i="5"/>
  <c r="W3" i="8"/>
  <c r="C25" i="8" s="1"/>
  <c r="T14" i="10" l="1"/>
  <c r="F13" i="5" s="1"/>
  <c r="V2" i="9"/>
  <c r="V3" i="9" s="1"/>
  <c r="V3" i="7"/>
  <c r="G11" i="1"/>
  <c r="G12" i="1"/>
  <c r="G13" i="1"/>
  <c r="G14" i="1"/>
  <c r="G15" i="1"/>
  <c r="G10" i="1"/>
  <c r="F11" i="5" l="1"/>
  <c r="F9" i="9"/>
  <c r="C13" i="5"/>
  <c r="C12" i="5"/>
  <c r="AO3" i="12"/>
  <c r="AN3" i="12"/>
  <c r="AM3" i="12"/>
  <c r="AL3" i="12"/>
  <c r="AK3" i="12"/>
  <c r="AJ3" i="12"/>
  <c r="AI3" i="12"/>
  <c r="AH3" i="12"/>
  <c r="AG3" i="12"/>
  <c r="AF3" i="12"/>
  <c r="AE3" i="12"/>
  <c r="AD3" i="12"/>
  <c r="AC3" i="12"/>
  <c r="AB3" i="12"/>
  <c r="AA3" i="12"/>
  <c r="Z3" i="12"/>
  <c r="Y3" i="12"/>
  <c r="X3" i="12"/>
  <c r="W3" i="12"/>
  <c r="V3" i="12"/>
  <c r="U3" i="12"/>
  <c r="T3" i="12"/>
  <c r="S3" i="12"/>
  <c r="R3" i="12"/>
  <c r="Q3" i="12"/>
  <c r="P3" i="12"/>
  <c r="O3" i="12"/>
  <c r="N3" i="12"/>
  <c r="M3" i="12"/>
  <c r="L3" i="12"/>
  <c r="K3" i="12"/>
  <c r="J3" i="12"/>
  <c r="I3" i="12"/>
  <c r="H3" i="12"/>
  <c r="G3" i="12"/>
  <c r="F3" i="12"/>
  <c r="E3" i="12"/>
  <c r="D3" i="12"/>
  <c r="C3" i="12"/>
  <c r="B3" i="12"/>
  <c r="A3" i="12"/>
  <c r="F19" i="5"/>
  <c r="F18" i="5"/>
  <c r="F14" i="5"/>
  <c r="F9" i="5"/>
  <c r="F8" i="5"/>
  <c r="C15" i="5"/>
  <c r="C16" i="5"/>
  <c r="C19" i="5" s="1"/>
  <c r="J11" i="1"/>
  <c r="J12" i="1"/>
  <c r="J13" i="1"/>
  <c r="J14" i="1"/>
  <c r="J15" i="1"/>
  <c r="J10" i="1"/>
  <c r="I10" i="1"/>
  <c r="I11" i="1"/>
  <c r="I12" i="1"/>
  <c r="I13" i="1"/>
  <c r="I14" i="1"/>
  <c r="I15" i="1"/>
  <c r="H11" i="1"/>
  <c r="H12" i="1"/>
  <c r="H13" i="1"/>
  <c r="H14" i="1"/>
  <c r="H15" i="1"/>
  <c r="H10" i="1"/>
  <c r="C10" i="5" l="1"/>
  <c r="C9" i="5"/>
  <c r="C8" i="5"/>
  <c r="V3" i="11" l="1"/>
  <c r="V3" i="10"/>
  <c r="F7" i="7" l="1"/>
</calcChain>
</file>

<file path=xl/sharedStrings.xml><?xml version="1.0" encoding="utf-8"?>
<sst xmlns="http://schemas.openxmlformats.org/spreadsheetml/2006/main" count="227" uniqueCount="158">
  <si>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</si>
  <si>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</si>
  <si>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</si>
  <si>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</si>
  <si>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</si>
  <si>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</si>
  <si>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</si>
  <si>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</si>
  <si>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</si>
  <si>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</si>
  <si>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</si>
  <si>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</si>
  <si>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</si>
  <si>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</si>
  <si>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</si>
  <si>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</si>
  <si>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</si>
  <si>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</si>
  <si>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</si>
  <si>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</si>
  <si>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</si>
  <si>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</si>
  <si>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</si>
  <si>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</si>
  <si>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</si>
  <si>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ÚLTIMA CAPACITACIÓN</t>
  </si>
  <si>
    <t>Entre 01-01-2020 y 30-06-2020</t>
  </si>
  <si>
    <t>Sin capacitación</t>
  </si>
  <si>
    <t>ABOGADOS CON CORREO ACTUALIZADO</t>
  </si>
  <si>
    <t>Cantidad de procesos de más de 33.000 SMMLV</t>
  </si>
  <si>
    <t>CANTIDAD DE PROCESOS ACTIVOS</t>
  </si>
  <si>
    <t>PROCESOS ACTIVOS REGISTRADOS EN EKOGUI</t>
  </si>
  <si>
    <t>PROCESOS SIN ABOGADO ASIGNADO</t>
  </si>
  <si>
    <t>PROCESOS</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</si>
  <si>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</si>
  <si>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</si>
  <si>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</si>
  <si>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</si>
  <si>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</si>
  <si>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</si>
  <si>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</si>
  <si>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</si>
  <si>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</si>
  <si>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</si>
  <si>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</si>
  <si>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</si>
  <si>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</si>
  <si>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</si>
  <si>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</si>
  <si>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</si>
  <si>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Nivel de actualización</t>
  </si>
  <si>
    <t>Actualización prejudiciales</t>
  </si>
  <si>
    <t>Pagos relacionados</t>
  </si>
  <si>
    <t>Uso del módulo pagos</t>
  </si>
  <si>
    <t>Actualización más de 33.000 SMMLV</t>
  </si>
  <si>
    <t>REGISTRO EN 2020</t>
  </si>
  <si>
    <t>REGISTRO EN 2019</t>
  </si>
  <si>
    <t>REGISTRO EN 2018 Y ANTERIORES</t>
  </si>
  <si>
    <t>TOTAL PREJUDICIALES ACTIVOS</t>
  </si>
  <si>
    <t>Prejudiciales</t>
  </si>
  <si>
    <t>TOTAL PREJUDICIALES ACTIVOS EN EKOGUI</t>
  </si>
  <si>
    <t>TOTAL PROCESOS TERMINADOS</t>
  </si>
  <si>
    <t>CANTIDAD PREJUDICIALES</t>
  </si>
  <si>
    <t>Procesos que efectivamente se encuentran activos</t>
  </si>
  <si>
    <t>Proceso que se encuentran terminados</t>
  </si>
  <si>
    <t>TERMINADOS EN EKOGUI</t>
  </si>
  <si>
    <t>PROCESOS TERMINADOS EN 2020</t>
  </si>
  <si>
    <t>PROCESOS ACTIVOS CON ESTADO TERMINADO*</t>
  </si>
  <si>
    <t xml:space="preserve">Procesos de más de 33.000 SMMLV con la pieza demanda </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</si>
  <si>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</si>
  <si>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</si>
  <si>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</si>
  <si>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</si>
  <si>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</si>
  <si>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</si>
  <si>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</si>
  <si>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</si>
  <si>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</si>
  <si>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</si>
  <si>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</si>
  <si>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</si>
  <si>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</si>
  <si>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</si>
  <si>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</si>
  <si>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Pagos enlazados</t>
  </si>
  <si>
    <t>Provisión incorrecta</t>
  </si>
  <si>
    <t>JUDICIALES</t>
  </si>
  <si>
    <t>PREJUDICIALES</t>
  </si>
  <si>
    <t>Plantilla de certificado de Control Interno eKOGUI</t>
  </si>
  <si>
    <t>REGISTRO DESDE ABRIL 1 2020</t>
  </si>
  <si>
    <t>REGISTRO ENTRE 1 ENERO Y 31 MARZO 2020</t>
  </si>
  <si>
    <t>REGISTRO EN 2019 Y ANTERIORES</t>
  </si>
  <si>
    <t>ACTUALIZADO</t>
  </si>
  <si>
    <t>Entre 21-03-2019 y 31-12-2019</t>
  </si>
  <si>
    <t>PROCESOS SIN ABOGADO ASIGNADO(1)</t>
  </si>
  <si>
    <t>(1)Anteriores a 15 de junio</t>
  </si>
  <si>
    <t>(2) Con fecha de actuación en 2020</t>
  </si>
  <si>
    <t>TERMINADOS EN EKOGUI EN 2020 (2)</t>
  </si>
  <si>
    <t>PROCESOS ACTIVOS CON ESTADO TERMINADO(3)</t>
  </si>
  <si>
    <t>MAYORES A 33.000 SMMLV(4)</t>
  </si>
  <si>
    <t>(4)Equivalente a un valor indexado de $28.967 millones</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</si>
  <si>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</si>
  <si>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</si>
  <si>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</si>
  <si>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</si>
  <si>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</si>
  <si>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</si>
  <si>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</si>
  <si>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</si>
  <si>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</si>
  <si>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</si>
  <si>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</si>
  <si>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</si>
  <si>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</si>
  <si>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</si>
  <si>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</si>
  <si>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</si>
  <si>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</si>
  <si>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PROCESOS ACTIVOS AL 30 DE JUNIO DE 2020</t>
  </si>
  <si>
    <t>PROCESOS TERMINADOS PRIMER SEMESTRE 2020</t>
  </si>
  <si>
    <t xml:space="preserve">PROCESO TERMINADOS AL 30 DE JUNIO 2020 </t>
  </si>
  <si>
    <r>
      <t>(3)En el reporte de activos al 30 de junio de 2020 verifique la columna</t>
    </r>
    <r>
      <rPr>
        <b/>
        <i/>
        <sz val="9"/>
        <color theme="1"/>
        <rFont val="Calibri"/>
        <family val="2"/>
        <scheme val="minor"/>
      </rPr>
      <t xml:space="preserve"> Estado General del proceso</t>
    </r>
  </si>
  <si>
    <t>Capacitaciones anteriores al 21-03-2019</t>
  </si>
  <si>
    <t>Abogados al 30 de junio de 2020</t>
  </si>
  <si>
    <t>ABOGADOS ACTIVOS AL 30-06-2020</t>
  </si>
  <si>
    <t>RETIRADOS EN LA ENTIDAD PRIMER SEMESTRE 2020</t>
  </si>
  <si>
    <t>INACTIVADOS EN EKOGUI PRIMER SEMESTRE 2020</t>
  </si>
  <si>
    <t>(1) Se visualiza en el detalle del abogado a la fecha de revisión</t>
  </si>
  <si>
    <t>Solamente se revisa que tenga registrada alguna información registrada</t>
  </si>
  <si>
    <t>USUARIOS AL 30 DE JUNIO DE 2020</t>
  </si>
  <si>
    <t>PROCESOS CON CALIFICACIÓN  PRIMER SEMESTRE 2020</t>
  </si>
  <si>
    <t>PROCESOS ACTIVOS EN CALIDAD DEMANDADO AL 30-06-2020</t>
  </si>
  <si>
    <t>PROVISIÓN CONTABLE (6)</t>
  </si>
  <si>
    <t>(6) Solo se consideran los procesos activos - calidad demandado al 30 de junio de 2020 que tengan calificación de riesgo</t>
  </si>
  <si>
    <t>PREJUDICIALES ACTIVOS AL 30-06-2020</t>
  </si>
  <si>
    <t>PREJUDICIALES TERMINADOS PRIMER SEMESTRE 2020</t>
  </si>
  <si>
    <t>TOTAL PREJUDICIALES TERMINADOS I SEM. 2020</t>
  </si>
  <si>
    <t>TERMINADOS ÚLTIMA ACTUACIÓN I SEM. 2020</t>
  </si>
  <si>
    <t>ARBITRAMENTOS ACTIVOS AL 30-06-2020</t>
  </si>
  <si>
    <t>TOTAL ARBITRAMENTOS TERMINADOS  AL 30-06-2020</t>
  </si>
  <si>
    <t>Pagos enlazados al 30-06-2020</t>
  </si>
  <si>
    <t>HERNANDO ALBERTO ROCHA JULIAO</t>
  </si>
  <si>
    <t>CLAUDIA PATRICIA PEDREROS CASTELLANOS</t>
  </si>
  <si>
    <t>LINA MARIA VELANDIA RIOS</t>
  </si>
  <si>
    <t>HECTOR FABIO RODRIGUEZ DEVIA</t>
  </si>
  <si>
    <t>DIANA MARIXA ROSERO RUALES</t>
  </si>
  <si>
    <t xml:space="preserve">	ROSA ESTELA 	PADRON BARRETO</t>
  </si>
  <si>
    <t>Al respecto, la Oficina Jurídica suministró copia de correo electrónico recibido de la ANDJE, mediante el cual les informaron que los cupos de las capacitaciones del mes de febrero de 2020 en los diversos roles se habían agotado, e indicando que: “(…) con posterioridad a esto, no hemos recibido invitaciones para inscribirnos en nuevas capacitaciones.”</t>
  </si>
  <si>
    <t>No se identificó asistencia a capacitaciones convocadas por la ANDJE y/o realizada por el Administrador del sistema, en relación con la versión 2.0 del Sistema eKOGUI en el rol asignado.</t>
  </si>
  <si>
    <t>PROCESOS ACTIVOS: Se observaron ciento sesenta y dos (162) procesos registrados, lo que denotó, la diferencia de un (1) proceso entre la información registrada en cada base de datos. En la depuración de la información registrada en cada base de datos, la Oficina de Control evidenció que tal diferencia obedeció a que, en los datos suministrados por la Oficina Jurídica el proceso 15001333300620140050000 identificado con ID eKOGUI 789329 fue acumulado al proceso 15001333301120150004900 identificado con ID eKOGUI 730896. Al respecto, en mesa de trabajo del 14 de agosto de 2020 la Oficina Jurídica indicó que los procesos serán terminados en eKOGUI una vez se cuente con la constancia de ejecutoria.</t>
  </si>
  <si>
    <t>PROVISIÓN CONTABLE: La Entidad registró cuatro (4) casos con probabilidad de pérdida "ALTA" y provisión contable con valor cero, porque el valor económico registrado para tales procesos también era cero.</t>
  </si>
  <si>
    <t>Proceso ID eKOGUI 1414697 que se observó registrado con estado “activo”, fue terminado en el 2019, y correspondía a un registro duplicado, de lo cual, se evidenció que mediante correo electrónico del 30 de octubre de 2019 la Oficina Jurídica solicitó a soporte eKOGUI su eliminación.</t>
  </si>
  <si>
    <t>Proceso ID eKOGUI 1421030, no se encontró en la base datos suministrada por la Oficina Jurídica. Con respecto a lo anterior, la Oficina Jurídica a través de correo electrónico del 18 de agosto de 2020, manifestó: “(…). nos permitimos informar que dentro de la solicitud de conciliación extrajudicial con ID N° 1421030 (…) la Agencia de Desarrollo Rural no fue notificada del auto admisorio y fecha para celebración de audiencia de conciliación”; no obstante, la Oficina de Control Interno no evidenció solicitud a la ANDJE para la eliminación de este registro en el sistema eKOGUI.</t>
  </si>
  <si>
    <t>El pago no pudo ser enlazado porque en el sistema no se encontraba habilitada la opción para asociar el número del Registro Presupuestal, situación que fue reportado a soporte eKOGUI mediante correo electrónico del 2 de junio de 2020 y registrado con el caso N° 130597.</t>
  </si>
  <si>
    <t>Se identificó que estaban registradas en el sistema eKOGUI como activas tres (3) conciliaciones prejudiciales, observando que estas dos (2) diferencias obedecieron a:</t>
  </si>
  <si>
    <t xml:space="preserve">Retomar las gestiones adelantadas ante la Agencia Nacional de Defensa Jurídica del Estado (ANDJE) respecto de programar asistencia a capacitaciones en el rol asignado para los usuarios con rol Jefe Financiero, Jefe Jurídico, Enlace de Pagos, Secretario Técnico, Administrador del sistema, abogado y Jefe Control Interno, con el fin de fortalecer las competencias y actualizarse en el funcionamiento de la versión 2.0 del sistema eKOGUI, que fue desplegada desde el mes de abril de 2019, así como la implementación del módulo de relación de pagos y la mejora de los módulos de registro y actualización de procesos judiciales y gestión de los Comités de Conciliación.
El usuario con rol abogado debe incorporar oportunamente la calificación de riesgo de los procesos judiciales en el sistema eKOGUI, de tal manera, que se garantice el cumplimiento de los plazos señalados en la normatividad vigente. Adicionalmente, continuar con los trámites para la eliminación de las dos (2) conciliaciones extrajudiciales (ID eKOGUI 1414697 y 1421030) que se encuentran como activas en el sistema. </t>
  </si>
  <si>
    <t>AGENCIA DE DESARROLLO RURAL - ADR</t>
  </si>
  <si>
    <t>Héctor Fabio Rodríguez Devia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</si>
</sst>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28">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9" fontId="0" fillId="0" borderId="9" xfId="1" applyFont="1" applyBorder="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11" xfId="0" applyFill="1" applyBorder="1" applyProtection="1">
      <protection hidden="1"/>
    </xf>
    <xf numFmtId="0" fontId="0" fillId="2" borderId="9" xfId="0" applyFill="1" applyBorder="1" applyProtection="1">
      <protection locked="0"/>
    </xf>
    <xf numFmtId="0" fontId="0" fillId="2" borderId="12" xfId="0" applyFill="1" applyBorder="1" applyProtection="1">
      <protection locked="0"/>
    </xf>
    <xf numFmtId="14" fontId="0" fillId="2" borderId="12" xfId="0" applyNumberFormat="1" applyFill="1" applyBorder="1" applyProtection="1">
      <protection locked="0"/>
    </xf>
    <xf numFmtId="0" fontId="0" fillId="2" borderId="22" xfId="0" applyFill="1" applyBorder="1" applyAlignment="1">
      <alignment horizontal="center"/>
    </xf>
    <xf numFmtId="14" fontId="0" fillId="2" borderId="9" xfId="0" applyNumberFormat="1" applyFill="1" applyBorder="1" applyProtection="1">
      <protection locked="0"/>
    </xf>
    <xf numFmtId="0" fontId="0" fillId="2" borderId="21" xfId="0" applyFill="1" applyBorder="1" applyProtection="1">
      <protection locked="0"/>
    </xf>
    <xf numFmtId="0" fontId="0" fillId="2" borderId="0" xfId="0" applyFill="1" applyBorder="1" applyProtection="1">
      <protection locked="0"/>
    </xf>
    <xf numFmtId="0" fontId="0" fillId="2" borderId="9" xfId="0" applyFill="1" applyBorder="1" applyAlignment="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0" fontId="0" fillId="0" borderId="18" xfId="0" applyBorder="1" applyProtection="1">
      <protection locked="0"/>
    </xf>
    <xf numFmtId="0" fontId="0" fillId="0" borderId="9" xfId="0"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9" xfId="0" applyFill="1" applyBorder="1" applyAlignment="1" applyProtection="1">
      <alignment vertical="center"/>
      <protection locked="0"/>
    </xf>
    <xf numFmtId="0" fontId="0" fillId="2" borderId="0" xfId="0" applyFill="1" applyBorder="1" applyAlignment="1">
      <alignment wrapText="1"/>
    </xf>
    <xf numFmtId="0" fontId="0" fillId="2" borderId="31" xfId="0" applyFill="1" applyBorder="1" applyProtection="1">
      <protection locked="0"/>
    </xf>
    <xf numFmtId="0" fontId="0" fillId="2" borderId="32" xfId="0" applyFill="1" applyBorder="1" applyProtection="1">
      <protection locked="0"/>
    </xf>
    <xf numFmtId="0" fontId="0" fillId="2" borderId="4" xfId="0" applyFill="1" applyBorder="1" applyProtection="1">
      <protection locked="0"/>
    </xf>
    <xf numFmtId="0" fontId="0" fillId="2" borderId="5" xfId="0" applyFill="1" applyBorder="1" applyProtection="1">
      <protection locked="0"/>
    </xf>
    <xf numFmtId="0" fontId="0" fillId="2" borderId="6" xfId="0" applyFill="1" applyBorder="1" applyProtection="1">
      <protection locked="0"/>
    </xf>
    <xf numFmtId="0" fontId="0" fillId="2" borderId="7" xfId="0" applyFill="1" applyBorder="1" applyProtection="1">
      <protection locked="0"/>
    </xf>
    <xf numFmtId="0" fontId="0" fillId="2" borderId="8" xfId="0" applyFill="1" applyBorder="1" applyProtection="1">
      <protection locked="0"/>
    </xf>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2" borderId="23" xfId="0" applyFill="1" applyBorder="1" applyAlignment="1" applyProtection="1">
      <alignment horizontal="center"/>
      <protection locked="0"/>
    </xf>
    <xf numFmtId="0" fontId="0" fillId="2" borderId="24" xfId="0" applyFill="1" applyBorder="1" applyAlignment="1" applyProtection="1">
      <alignment horizontal="center"/>
      <protection locked="0"/>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2" borderId="1" xfId="0" applyFill="1" applyBorder="1" applyAlignment="1" applyProtection="1">
      <alignment horizontal="justify" vertical="center"/>
      <protection locked="0"/>
    </xf>
    <xf numFmtId="0" fontId="0" fillId="2" borderId="3" xfId="0" applyFill="1" applyBorder="1" applyAlignment="1" applyProtection="1">
      <alignment horizontal="justify" vertical="center"/>
      <protection locked="0"/>
    </xf>
    <xf numFmtId="0" fontId="0" fillId="2" borderId="6" xfId="0" applyFill="1" applyBorder="1" applyAlignment="1" applyProtection="1">
      <alignment horizontal="justify" vertical="center"/>
      <protection locked="0"/>
    </xf>
    <xf numFmtId="0" fontId="0" fillId="2" borderId="8" xfId="0" applyFill="1" applyBorder="1" applyAlignment="1" applyProtection="1">
      <alignment horizontal="justify" vertical="center"/>
      <protection locked="0"/>
    </xf>
    <xf numFmtId="0" fontId="9" fillId="2" borderId="0" xfId="0" applyFont="1" applyFill="1" applyBorder="1" applyAlignment="1">
      <alignment horizontal="center" vertical="center"/>
    </xf>
    <xf numFmtId="0" fontId="0" fillId="2" borderId="28" xfId="0" applyFill="1" applyBorder="1" applyAlignment="1">
      <alignment horizontal="center"/>
    </xf>
    <xf numFmtId="0" fontId="0" fillId="2" borderId="29" xfId="0" applyFill="1" applyBorder="1" applyAlignment="1">
      <alignment horizontal="center"/>
    </xf>
    <xf numFmtId="0" fontId="0" fillId="2" borderId="30" xfId="0" applyFill="1" applyBorder="1" applyAlignment="1">
      <alignment horizontal="center"/>
    </xf>
    <xf numFmtId="0" fontId="10" fillId="2" borderId="21" xfId="0" applyFont="1" applyFill="1" applyBorder="1" applyAlignment="1">
      <alignment horizontal="left" wrapText="1"/>
    </xf>
    <xf numFmtId="0" fontId="10" fillId="2" borderId="0" xfId="0" applyFont="1" applyFill="1" applyAlignment="1">
      <alignment horizontal="left" wrapText="1"/>
    </xf>
    <xf numFmtId="0" fontId="0" fillId="2" borderId="13" xfId="0" applyFill="1" applyBorder="1" applyAlignment="1">
      <alignment horizontal="left" wrapText="1"/>
    </xf>
    <xf numFmtId="0" fontId="0" fillId="2" borderId="14" xfId="0" applyFill="1" applyBorder="1" applyAlignment="1">
      <alignment horizontal="left" wrapText="1"/>
    </xf>
    <xf numFmtId="0" fontId="0" fillId="2" borderId="17" xfId="0" applyFill="1" applyBorder="1" applyAlignment="1">
      <alignment horizontal="left" wrapText="1"/>
    </xf>
    <xf numFmtId="0" fontId="0" fillId="2" borderId="18" xfId="0" applyFill="1" applyBorder="1" applyAlignment="1">
      <alignment horizontal="left" wrapText="1"/>
    </xf>
    <xf numFmtId="0" fontId="0" fillId="2" borderId="21" xfId="0" applyFill="1" applyBorder="1" applyAlignment="1">
      <alignment horizontal="left" wrapText="1"/>
    </xf>
    <xf numFmtId="0" fontId="0" fillId="0" borderId="13" xfId="0" applyBorder="1" applyAlignment="1">
      <alignment horizontal="center"/>
    </xf>
    <xf numFmtId="0" fontId="0" fillId="0" borderId="14" xfId="0" applyBorder="1" applyAlignment="1">
      <alignment horizontal="center"/>
    </xf>
    <xf numFmtId="0" fontId="0" fillId="2" borderId="25" xfId="0" applyFill="1" applyBorder="1" applyAlignment="1">
      <alignment horizontal="center"/>
    </xf>
    <xf numFmtId="0" fontId="0" fillId="2" borderId="27" xfId="0" applyFill="1" applyBorder="1" applyAlignment="1">
      <alignment horizontal="center"/>
    </xf>
    <xf numFmtId="0" fontId="0" fillId="2" borderId="26" xfId="0" applyFill="1" applyBorder="1" applyAlignment="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6" xfId="0" applyBorder="1" applyAlignment="1" applyProtection="1">
      <alignment horizontal="center"/>
      <protection locked="0"/>
    </xf>
    <xf numFmtId="0" fontId="0" fillId="0" borderId="8" xfId="0" applyBorder="1" applyAlignment="1" applyProtection="1">
      <alignment horizontal="center"/>
      <protection locked="0"/>
    </xf>
    <xf numFmtId="0" fontId="0" fillId="0" borderId="20" xfId="0" applyBorder="1" applyAlignment="1" applyProtection="1">
      <alignment horizontal="center"/>
      <protection locked="0"/>
    </xf>
    <xf numFmtId="0" fontId="6" fillId="0" borderId="0" xfId="0" applyFont="1" applyBorder="1" applyAlignment="1">
      <alignment horizontal="center"/>
    </xf>
    <xf numFmtId="0" fontId="0" fillId="0" borderId="4" xfId="0" applyBorder="1" applyAlignment="1" applyProtection="1">
      <alignment horizontal="center" wrapText="1"/>
      <protection locked="0"/>
    </xf>
    <xf numFmtId="0" fontId="0" fillId="0" borderId="0" xfId="0" applyBorder="1" applyAlignment="1" applyProtection="1">
      <alignment horizontal="center"/>
      <protection locked="0"/>
    </xf>
    <xf numFmtId="0" fontId="0" fillId="0" borderId="5" xfId="0" applyBorder="1" applyAlignment="1" applyProtection="1">
      <alignment horizontal="center"/>
      <protection locked="0"/>
    </xf>
    <xf numFmtId="0" fontId="0" fillId="0" borderId="4" xfId="0" applyBorder="1" applyAlignment="1" applyProtection="1">
      <alignment horizontal="center"/>
      <protection locked="0"/>
    </xf>
    <xf numFmtId="0" fontId="0" fillId="0" borderId="7" xfId="0" applyBorder="1" applyAlignment="1" applyProtection="1">
      <alignment horizontal="center"/>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64186-77E3-45B0-8449-08E3DB3EF46E}">
  <dimension ref="B1:O18"/>
  <sheetViews>
    <sheetView showGridLines="0" tabSelected="1" workbookViewId="0"/>
  </sheetViews>
  <sheetFormatPr baseColWidth="10" defaultRowHeight="15" x14ac:dyDescent="0.2"/>
  <sheetData>
    <row r="1" spans="2:15" ht="16" thickBot="1" x14ac:dyDescent="0.25"/>
    <row r="2" spans="2:15" x14ac:dyDescent="0.2">
      <c r="B2" s="2"/>
      <c r="C2" s="3"/>
      <c r="D2" s="3"/>
      <c r="E2" s="3"/>
      <c r="F2" s="3"/>
      <c r="G2" s="3"/>
      <c r="H2" s="3"/>
      <c r="I2" s="3"/>
      <c r="J2" s="3"/>
      <c r="K2" s="3"/>
      <c r="L2" s="3"/>
      <c r="M2" s="3"/>
      <c r="N2" s="3"/>
      <c r="O2" s="4"/>
    </row>
    <row r="3" spans="2:15" ht="24" x14ac:dyDescent="0.3">
      <c r="B3" s="84" t="s">
        <v>88</v>
      </c>
      <c r="C3" s="85"/>
      <c r="D3" s="85"/>
      <c r="E3" s="85"/>
      <c r="F3" s="85"/>
      <c r="G3" s="85"/>
      <c r="H3" s="85"/>
      <c r="I3" s="85"/>
      <c r="J3" s="85"/>
      <c r="K3" s="85"/>
      <c r="L3" s="85"/>
      <c r="M3" s="85"/>
      <c r="N3" s="85"/>
      <c r="O3" s="86"/>
    </row>
    <row r="4" spans="2:15" ht="24" x14ac:dyDescent="0.3">
      <c r="B4" s="84" t="s">
        <v>11</v>
      </c>
      <c r="C4" s="85"/>
      <c r="D4" s="85"/>
      <c r="E4" s="85"/>
      <c r="F4" s="85"/>
      <c r="G4" s="85"/>
      <c r="H4" s="85"/>
      <c r="I4" s="85"/>
      <c r="J4" s="85"/>
      <c r="K4" s="85"/>
      <c r="L4" s="85"/>
      <c r="M4" s="85"/>
      <c r="N4" s="85"/>
      <c r="O4" s="86"/>
    </row>
    <row r="5" spans="2:15" x14ac:dyDescent="0.2">
      <c r="B5" s="5"/>
      <c r="C5" s="6"/>
      <c r="D5" s="6"/>
      <c r="E5" s="6"/>
      <c r="F5" s="6"/>
      <c r="G5" s="6"/>
      <c r="H5" s="6"/>
      <c r="I5" s="6"/>
      <c r="J5" s="6"/>
      <c r="K5" s="6"/>
      <c r="L5" s="6"/>
      <c r="M5" s="6"/>
      <c r="N5" s="6"/>
      <c r="O5" s="7"/>
    </row>
    <row r="6" spans="2:15" x14ac:dyDescent="0.2">
      <c r="B6" s="5"/>
      <c r="C6" s="87" t="s">
        <v>109</v>
      </c>
      <c r="D6" s="87"/>
      <c r="E6" s="87"/>
      <c r="F6" s="87"/>
      <c r="G6" s="87"/>
      <c r="H6" s="87"/>
      <c r="I6" s="87"/>
      <c r="J6" s="87"/>
      <c r="K6" s="87"/>
      <c r="L6" s="87"/>
      <c r="M6" s="87"/>
      <c r="N6" s="87"/>
      <c r="O6" s="7"/>
    </row>
    <row r="7" spans="2:15" x14ac:dyDescent="0.2">
      <c r="B7" s="5"/>
      <c r="C7" s="87"/>
      <c r="D7" s="87"/>
      <c r="E7" s="87"/>
      <c r="F7" s="87"/>
      <c r="G7" s="87"/>
      <c r="H7" s="87"/>
      <c r="I7" s="87"/>
      <c r="J7" s="87"/>
      <c r="K7" s="87"/>
      <c r="L7" s="87"/>
      <c r="M7" s="87"/>
      <c r="N7" s="87"/>
      <c r="O7" s="7"/>
    </row>
    <row r="8" spans="2:15" x14ac:dyDescent="0.2">
      <c r="B8" s="5"/>
      <c r="C8" s="6"/>
      <c r="D8" s="6"/>
      <c r="E8" s="6"/>
      <c r="F8" s="6"/>
      <c r="G8" s="6"/>
      <c r="H8" s="6"/>
      <c r="I8" s="6"/>
      <c r="J8" s="6"/>
      <c r="K8" s="6"/>
      <c r="L8" s="6"/>
      <c r="M8" s="6"/>
      <c r="N8" s="6"/>
      <c r="O8" s="7"/>
    </row>
    <row r="9" spans="2:15" x14ac:dyDescent="0.2">
      <c r="B9" s="5"/>
      <c r="C9" s="6"/>
      <c r="D9" s="6"/>
      <c r="E9" s="6"/>
      <c r="F9" s="6"/>
      <c r="G9" s="6"/>
      <c r="H9" s="6"/>
      <c r="I9" s="6"/>
      <c r="J9" s="6"/>
      <c r="K9" s="6"/>
      <c r="L9" s="6"/>
      <c r="M9" s="6"/>
      <c r="N9" s="6"/>
      <c r="O9" s="7"/>
    </row>
    <row r="10" spans="2:15" x14ac:dyDescent="0.2">
      <c r="B10" s="5"/>
      <c r="C10" s="6"/>
      <c r="D10" s="6"/>
      <c r="E10" s="6"/>
      <c r="F10" s="6"/>
      <c r="G10" s="6"/>
      <c r="H10" s="6"/>
      <c r="I10" s="6"/>
      <c r="J10" s="6"/>
      <c r="K10" s="6"/>
      <c r="L10" s="6"/>
      <c r="M10" s="6"/>
      <c r="N10" s="6"/>
      <c r="O10" s="7"/>
    </row>
    <row r="11" spans="2:15" x14ac:dyDescent="0.2">
      <c r="B11" s="5"/>
      <c r="C11" s="6"/>
      <c r="D11" s="6"/>
      <c r="E11" s="6"/>
      <c r="F11" s="6"/>
      <c r="G11" s="6"/>
      <c r="H11" s="6"/>
      <c r="I11" s="6"/>
      <c r="J11" s="6"/>
      <c r="K11" s="6"/>
      <c r="L11" s="6"/>
      <c r="M11" s="6"/>
      <c r="N11" s="6"/>
      <c r="O11" s="7"/>
    </row>
    <row r="12" spans="2:15" x14ac:dyDescent="0.2">
      <c r="B12" s="5"/>
      <c r="C12" s="6"/>
      <c r="D12" s="6"/>
      <c r="E12" s="6"/>
      <c r="F12" s="6"/>
      <c r="G12" s="6"/>
      <c r="H12" s="6"/>
      <c r="I12" s="6"/>
      <c r="J12" s="6"/>
      <c r="K12" s="6"/>
      <c r="L12" s="6"/>
      <c r="M12" s="6"/>
      <c r="N12" s="6"/>
      <c r="O12" s="7"/>
    </row>
    <row r="13" spans="2:15" x14ac:dyDescent="0.2">
      <c r="B13" s="5"/>
      <c r="C13" s="6"/>
      <c r="D13" s="6"/>
      <c r="E13" s="6"/>
      <c r="F13" s="6"/>
      <c r="G13" s="6"/>
      <c r="H13" s="6"/>
      <c r="I13" s="6"/>
      <c r="J13" s="6"/>
      <c r="K13" s="6"/>
      <c r="L13" s="6"/>
      <c r="M13" s="6"/>
      <c r="N13" s="6"/>
      <c r="O13" s="7"/>
    </row>
    <row r="14" spans="2:15" x14ac:dyDescent="0.2">
      <c r="B14" s="5"/>
      <c r="C14" s="6"/>
      <c r="D14" s="6"/>
      <c r="E14" s="6"/>
      <c r="F14" s="6"/>
      <c r="G14" s="6"/>
      <c r="H14" s="6"/>
      <c r="I14" s="6"/>
      <c r="J14" s="6"/>
      <c r="K14" s="6"/>
      <c r="L14" s="6"/>
      <c r="M14" s="6"/>
      <c r="N14" s="6"/>
      <c r="O14" s="7"/>
    </row>
    <row r="15" spans="2:15" x14ac:dyDescent="0.2">
      <c r="B15" s="5"/>
      <c r="C15" s="6"/>
      <c r="D15" s="6"/>
      <c r="E15" s="6"/>
      <c r="F15" s="6"/>
      <c r="G15" s="6"/>
      <c r="H15" s="6"/>
      <c r="I15" s="6"/>
      <c r="J15" s="6"/>
      <c r="K15" s="6"/>
      <c r="L15" s="6"/>
      <c r="M15" s="6"/>
      <c r="N15" s="6"/>
      <c r="O15" s="7"/>
    </row>
    <row r="16" spans="2:15" x14ac:dyDescent="0.2">
      <c r="B16" s="5"/>
      <c r="C16" s="6"/>
      <c r="D16" s="6"/>
      <c r="E16" s="6"/>
      <c r="F16" s="6"/>
      <c r="G16" s="6"/>
      <c r="H16" s="6"/>
      <c r="I16" s="6"/>
      <c r="J16" s="6"/>
      <c r="K16" s="6"/>
      <c r="L16" s="6"/>
      <c r="M16" s="6"/>
      <c r="N16" s="6"/>
      <c r="O16" s="7"/>
    </row>
    <row r="17" spans="2:15" x14ac:dyDescent="0.2">
      <c r="B17" s="5"/>
      <c r="C17" s="6"/>
      <c r="D17" s="6"/>
      <c r="E17" s="6"/>
      <c r="F17" s="6"/>
      <c r="G17" s="6"/>
      <c r="H17" s="6"/>
      <c r="I17" s="6"/>
      <c r="J17" s="6"/>
      <c r="K17" s="6"/>
      <c r="L17" s="6"/>
      <c r="M17" s="6"/>
      <c r="N17" s="6"/>
      <c r="O17" s="7"/>
    </row>
    <row r="18" spans="2:15" ht="16" thickBot="1" x14ac:dyDescent="0.25">
      <c r="B18" s="8"/>
      <c r="C18" s="9"/>
      <c r="D18" s="9"/>
      <c r="E18" s="9"/>
      <c r="F18" s="9"/>
      <c r="G18" s="9"/>
      <c r="H18" s="9"/>
      <c r="I18" s="9"/>
      <c r="J18" s="9"/>
      <c r="K18" s="9"/>
      <c r="L18" s="9"/>
      <c r="M18" s="9"/>
      <c r="N18" s="9"/>
      <c r="O18" s="10"/>
    </row>
  </sheetData>
  <sheetProtection algorithmName="SHA-512" hashValue="v+OGTlq+q6Oae72VDN+sgjj2bIwwaNs7K3QlBBMEg8LflToLDQY2HVkS7v5GxJ3ePdMJEq1YOdX8GVr8ULdAAw==" saltValue="VUPC38ch+z74Wo07QKnkBQ=="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EEB4C-BF31-445B-9BA4-A17C68E0AB29}">
  <dimension ref="B5:T17"/>
  <sheetViews>
    <sheetView workbookViewId="0"/>
  </sheetViews>
  <sheetFormatPr baseColWidth="10" defaultColWidth="11.5" defaultRowHeight="15" x14ac:dyDescent="0.2"/>
  <cols>
    <col min="1" max="1" width="6.5" style="1" customWidth="1"/>
    <col min="2" max="2" width="30.1640625" style="1" bestFit="1" customWidth="1"/>
    <col min="3" max="3" width="13.33203125" style="1" customWidth="1"/>
    <col min="4" max="4" width="27.5" style="1" customWidth="1"/>
    <col min="5" max="5" width="57.5" style="1" customWidth="1"/>
    <col min="6" max="6" width="30.1640625" style="1" customWidth="1"/>
    <col min="7" max="7" width="15.6640625" style="1" customWidth="1"/>
    <col min="8" max="9" width="11.5" style="42"/>
    <col min="10" max="10" width="11.83203125" style="42" bestFit="1" customWidth="1"/>
    <col min="11" max="16384" width="11.5" style="1"/>
  </cols>
  <sheetData>
    <row r="5" spans="2:20" ht="16" thickBot="1" x14ac:dyDescent="0.25"/>
    <row r="6" spans="2:20" x14ac:dyDescent="0.2">
      <c r="B6" s="11"/>
      <c r="C6" s="12"/>
      <c r="D6" s="12"/>
      <c r="E6" s="12"/>
      <c r="F6" s="12"/>
      <c r="G6" s="13"/>
    </row>
    <row r="7" spans="2:20" ht="21" x14ac:dyDescent="0.25">
      <c r="B7" s="88" t="s">
        <v>129</v>
      </c>
      <c r="C7" s="89"/>
      <c r="D7" s="89"/>
      <c r="E7" s="89"/>
      <c r="F7" s="89"/>
      <c r="G7" s="90"/>
      <c r="T7" s="1" t="s">
        <v>12</v>
      </c>
    </row>
    <row r="8" spans="2:20" x14ac:dyDescent="0.2">
      <c r="B8" s="14"/>
      <c r="C8" s="15"/>
      <c r="D8" s="15"/>
      <c r="E8" s="15"/>
      <c r="F8" s="15"/>
      <c r="G8" s="16"/>
      <c r="T8" s="1" t="s">
        <v>13</v>
      </c>
    </row>
    <row r="9" spans="2:20" x14ac:dyDescent="0.2">
      <c r="B9" s="22" t="s">
        <v>15</v>
      </c>
      <c r="C9" s="23" t="s">
        <v>16</v>
      </c>
      <c r="D9" s="24" t="s">
        <v>6</v>
      </c>
      <c r="E9" s="23" t="s">
        <v>7</v>
      </c>
      <c r="F9" s="23" t="s">
        <v>17</v>
      </c>
      <c r="G9" s="25" t="s">
        <v>92</v>
      </c>
      <c r="T9" s="1" t="s">
        <v>14</v>
      </c>
    </row>
    <row r="10" spans="2:20" x14ac:dyDescent="0.2">
      <c r="B10" s="21" t="s">
        <v>0</v>
      </c>
      <c r="C10" s="57" t="s">
        <v>12</v>
      </c>
      <c r="D10" s="61">
        <v>43671</v>
      </c>
      <c r="E10" s="58" t="s">
        <v>141</v>
      </c>
      <c r="F10" s="59"/>
      <c r="G10" s="56" t="str">
        <f t="shared" ref="G10:G15" si="0">IF(F10="","",IF(F10&lt;$T$12,"Desactualizado",""))</f>
        <v/>
      </c>
      <c r="H10" s="42">
        <f t="shared" ref="H10:H15" si="1">+IF(C10="N/A",1,0)</f>
        <v>0</v>
      </c>
      <c r="I10" s="42">
        <f t="shared" ref="I10:I15" si="2">+IF(C10="Si",1,0)</f>
        <v>1</v>
      </c>
      <c r="J10" s="42">
        <f t="shared" ref="J10:J15" si="3">+IF(C10="No",1,0)</f>
        <v>0</v>
      </c>
    </row>
    <row r="11" spans="2:20" x14ac:dyDescent="0.2">
      <c r="B11" s="21" t="s">
        <v>1</v>
      </c>
      <c r="C11" s="57" t="s">
        <v>12</v>
      </c>
      <c r="D11" s="61">
        <v>43945</v>
      </c>
      <c r="E11" s="58" t="s">
        <v>142</v>
      </c>
      <c r="F11" s="59"/>
      <c r="G11" s="56" t="str">
        <f t="shared" si="0"/>
        <v/>
      </c>
      <c r="H11" s="42">
        <f t="shared" si="1"/>
        <v>0</v>
      </c>
      <c r="I11" s="42">
        <f t="shared" si="2"/>
        <v>1</v>
      </c>
      <c r="J11" s="42">
        <f t="shared" si="3"/>
        <v>0</v>
      </c>
    </row>
    <row r="12" spans="2:20" x14ac:dyDescent="0.2">
      <c r="B12" s="21" t="s">
        <v>2</v>
      </c>
      <c r="C12" s="57" t="s">
        <v>12</v>
      </c>
      <c r="D12" s="61">
        <v>43671</v>
      </c>
      <c r="E12" s="58" t="s">
        <v>143</v>
      </c>
      <c r="F12" s="59"/>
      <c r="G12" s="56" t="str">
        <f t="shared" si="0"/>
        <v/>
      </c>
      <c r="H12" s="42">
        <f t="shared" si="1"/>
        <v>0</v>
      </c>
      <c r="I12" s="42">
        <f t="shared" si="2"/>
        <v>1</v>
      </c>
      <c r="J12" s="42">
        <f t="shared" si="3"/>
        <v>0</v>
      </c>
      <c r="T12" s="49">
        <v>43545</v>
      </c>
    </row>
    <row r="13" spans="2:20" x14ac:dyDescent="0.2">
      <c r="B13" s="21" t="s">
        <v>3</v>
      </c>
      <c r="C13" s="57" t="s">
        <v>12</v>
      </c>
      <c r="D13" s="61">
        <v>42797</v>
      </c>
      <c r="E13" s="58" t="s">
        <v>144</v>
      </c>
      <c r="F13" s="59">
        <v>42801</v>
      </c>
      <c r="G13" s="56" t="str">
        <f t="shared" si="0"/>
        <v>Desactualizado</v>
      </c>
      <c r="H13" s="42">
        <f t="shared" si="1"/>
        <v>0</v>
      </c>
      <c r="I13" s="42">
        <f t="shared" si="2"/>
        <v>1</v>
      </c>
      <c r="J13" s="42">
        <f t="shared" si="3"/>
        <v>0</v>
      </c>
    </row>
    <row r="14" spans="2:20" x14ac:dyDescent="0.2">
      <c r="B14" s="21" t="s">
        <v>4</v>
      </c>
      <c r="C14" s="57" t="s">
        <v>12</v>
      </c>
      <c r="D14" s="61">
        <v>43703</v>
      </c>
      <c r="E14" s="58" t="s">
        <v>145</v>
      </c>
      <c r="F14" s="58"/>
      <c r="G14" s="56" t="str">
        <f t="shared" si="0"/>
        <v/>
      </c>
      <c r="H14" s="42">
        <f t="shared" si="1"/>
        <v>0</v>
      </c>
      <c r="I14" s="42">
        <f t="shared" si="2"/>
        <v>1</v>
      </c>
      <c r="J14" s="42">
        <f t="shared" si="3"/>
        <v>0</v>
      </c>
    </row>
    <row r="15" spans="2:20" x14ac:dyDescent="0.2">
      <c r="B15" s="21" t="s">
        <v>5</v>
      </c>
      <c r="C15" s="57" t="s">
        <v>12</v>
      </c>
      <c r="D15" s="61">
        <v>43899</v>
      </c>
      <c r="E15" s="58" t="s">
        <v>146</v>
      </c>
      <c r="F15" s="59"/>
      <c r="G15" s="56" t="str">
        <f t="shared" si="0"/>
        <v/>
      </c>
      <c r="H15" s="42">
        <f t="shared" si="1"/>
        <v>0</v>
      </c>
      <c r="I15" s="42">
        <f t="shared" si="2"/>
        <v>1</v>
      </c>
      <c r="J15" s="42">
        <f t="shared" si="3"/>
        <v>0</v>
      </c>
    </row>
    <row r="16" spans="2:20" x14ac:dyDescent="0.2">
      <c r="B16" s="14"/>
      <c r="C16" s="15"/>
      <c r="D16" s="15"/>
      <c r="E16" s="15"/>
      <c r="F16" s="15"/>
      <c r="G16" s="16"/>
    </row>
    <row r="17" spans="2:7" ht="16" thickBot="1" x14ac:dyDescent="0.25">
      <c r="B17" s="60" t="s">
        <v>112</v>
      </c>
      <c r="C17" s="91" t="s">
        <v>147</v>
      </c>
      <c r="D17" s="91"/>
      <c r="E17" s="91"/>
      <c r="F17" s="91"/>
      <c r="G17" s="92"/>
    </row>
  </sheetData>
  <sheetProtection algorithmName="SHA-512" hashValue="lcimYRWRVgN/l/v3rgr8eJWIj1QIYvvByxmYhTiW0QCV/zmUMdEjPefkZEKqY267FcFEpWaEVUADfLKrqDUlOA==" saltValue="sn6uXHhcMh+1vczvAZOusQ==" spinCount="100000" sheet="1"/>
  <mergeCells count="2">
    <mergeCell ref="B7:G7"/>
    <mergeCell ref="C17:G17"/>
  </mergeCells>
  <dataValidations count="2">
    <dataValidation type="date" allowBlank="1" showInputMessage="1" showErrorMessage="1" sqref="D10:E15 F10:F15" xr:uid="{557098AF-D2C2-4EAF-94D0-D183170D681C}">
      <formula1>40544</formula1>
      <formula2>44012</formula2>
    </dataValidation>
    <dataValidation type="list" allowBlank="1" showInputMessage="1" showErrorMessage="1" sqref="C10:C15" xr:uid="{803C6B95-17AE-42DA-BBFA-011050317CCB}">
      <formula1>$T$7:$T$9</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0B5E8-F134-4553-833A-7946B8442A10}">
  <dimension ref="B1:V22"/>
  <sheetViews>
    <sheetView showGridLines="0" workbookViewId="0"/>
  </sheetViews>
  <sheetFormatPr baseColWidth="10" defaultColWidth="11.5" defaultRowHeight="15" x14ac:dyDescent="0.2"/>
  <cols>
    <col min="1" max="1" width="3.83203125" style="1" customWidth="1"/>
    <col min="2" max="2" width="11.5" style="1"/>
    <col min="3" max="3" width="48.1640625" style="1" bestFit="1" customWidth="1"/>
    <col min="4" max="4" width="20.83203125" style="1" customWidth="1"/>
    <col min="5" max="5" width="6.33203125" style="1" customWidth="1"/>
    <col min="6" max="6" width="36.5" style="1" customWidth="1"/>
    <col min="7" max="7" width="24.1640625" style="1" customWidth="1"/>
    <col min="8" max="8" width="7.33203125" style="1" customWidth="1"/>
    <col min="9" max="16384" width="11.5" style="1"/>
  </cols>
  <sheetData>
    <row r="1" spans="2:22" ht="16" thickBot="1" x14ac:dyDescent="0.25"/>
    <row r="2" spans="2:22" x14ac:dyDescent="0.2">
      <c r="B2" s="29"/>
      <c r="C2" s="30"/>
      <c r="D2" s="30"/>
      <c r="E2" s="30"/>
      <c r="F2" s="30"/>
      <c r="G2" s="30"/>
      <c r="H2" s="31"/>
    </row>
    <row r="3" spans="2:22" x14ac:dyDescent="0.2">
      <c r="B3" s="14"/>
      <c r="C3" s="15"/>
      <c r="D3" s="15"/>
      <c r="E3" s="15"/>
      <c r="F3" s="15"/>
      <c r="G3" s="15"/>
      <c r="H3" s="16"/>
      <c r="V3" s="28">
        <f>+IF(D11&lt;=10,D11,IF(ROUNDDOWN(D11*10%,0)&lt;10,10,ROUNDDOWN(D11*10%,0)))</f>
        <v>1</v>
      </c>
    </row>
    <row r="4" spans="2:22" x14ac:dyDescent="0.2">
      <c r="B4" s="14"/>
      <c r="C4" s="15"/>
      <c r="D4" s="15"/>
      <c r="E4" s="15"/>
      <c r="F4" s="15"/>
      <c r="G4" s="15"/>
      <c r="H4" s="16"/>
    </row>
    <row r="5" spans="2:22" x14ac:dyDescent="0.2">
      <c r="B5" s="14"/>
      <c r="C5" s="15"/>
      <c r="D5" s="15"/>
      <c r="E5" s="15"/>
      <c r="F5" s="15"/>
      <c r="G5" s="15"/>
      <c r="H5" s="16"/>
    </row>
    <row r="6" spans="2:22" ht="15" customHeight="1" x14ac:dyDescent="0.2">
      <c r="B6" s="14"/>
      <c r="C6" s="27"/>
      <c r="D6" s="27"/>
      <c r="E6" s="27"/>
      <c r="G6" s="32"/>
      <c r="H6" s="33"/>
    </row>
    <row r="7" spans="2:22" ht="23.25" customHeight="1" x14ac:dyDescent="0.3">
      <c r="B7" s="14"/>
      <c r="C7" s="34" t="s">
        <v>123</v>
      </c>
      <c r="D7" s="35"/>
      <c r="E7" s="26"/>
      <c r="F7" s="93" t="str">
        <f>"Seleccione una muestra de "&amp;V3&amp;" abogados activos y complete la siguiente tabla"</f>
        <v>Seleccione una muestra de 1 abogados activos y complete la siguiente tabla</v>
      </c>
      <c r="G7" s="94"/>
      <c r="H7" s="33"/>
    </row>
    <row r="8" spans="2:22" x14ac:dyDescent="0.2">
      <c r="B8" s="14"/>
      <c r="C8" s="15"/>
      <c r="D8" s="15"/>
      <c r="E8" s="15"/>
      <c r="F8" s="95"/>
      <c r="G8" s="96"/>
      <c r="H8" s="16"/>
      <c r="T8" s="1" t="s">
        <v>13</v>
      </c>
    </row>
    <row r="9" spans="2:22" x14ac:dyDescent="0.2">
      <c r="B9" s="14"/>
      <c r="C9" s="23" t="s">
        <v>124</v>
      </c>
      <c r="D9" s="23" t="s">
        <v>23</v>
      </c>
      <c r="E9" s="6"/>
      <c r="F9" s="24" t="s">
        <v>116</v>
      </c>
      <c r="G9" s="24" t="s">
        <v>19</v>
      </c>
      <c r="H9" s="16"/>
      <c r="T9" s="1" t="s">
        <v>14</v>
      </c>
    </row>
    <row r="10" spans="2:22" x14ac:dyDescent="0.2">
      <c r="B10" s="14"/>
      <c r="C10" s="20" t="s">
        <v>21</v>
      </c>
      <c r="D10" s="57">
        <v>1</v>
      </c>
      <c r="E10" s="6"/>
      <c r="F10" s="20" t="s">
        <v>113</v>
      </c>
      <c r="G10" s="57">
        <v>1</v>
      </c>
      <c r="H10" s="16"/>
    </row>
    <row r="11" spans="2:22" x14ac:dyDescent="0.2">
      <c r="B11" s="14"/>
      <c r="C11" s="20" t="s">
        <v>22</v>
      </c>
      <c r="D11" s="57">
        <v>1</v>
      </c>
      <c r="E11" s="6"/>
      <c r="F11" s="20" t="s">
        <v>114</v>
      </c>
      <c r="G11" s="57">
        <v>1</v>
      </c>
      <c r="H11" s="16"/>
    </row>
    <row r="12" spans="2:22" x14ac:dyDescent="0.2">
      <c r="B12" s="14"/>
      <c r="C12" s="20" t="s">
        <v>28</v>
      </c>
      <c r="D12" s="57">
        <v>1</v>
      </c>
      <c r="E12" s="6"/>
      <c r="F12" s="20" t="s">
        <v>115</v>
      </c>
      <c r="G12" s="57">
        <v>1</v>
      </c>
      <c r="H12" s="16"/>
    </row>
    <row r="13" spans="2:22" x14ac:dyDescent="0.2">
      <c r="B13" s="14"/>
      <c r="C13" s="20" t="s">
        <v>20</v>
      </c>
      <c r="D13" s="57">
        <v>1</v>
      </c>
      <c r="E13" s="6"/>
      <c r="F13" s="53" t="s">
        <v>127</v>
      </c>
      <c r="G13" s="52"/>
      <c r="H13" s="16"/>
    </row>
    <row r="14" spans="2:22" x14ac:dyDescent="0.2">
      <c r="B14" s="14"/>
      <c r="E14" s="6"/>
      <c r="F14" s="54" t="s">
        <v>128</v>
      </c>
      <c r="G14" s="55"/>
      <c r="H14" s="16"/>
    </row>
    <row r="15" spans="2:22" x14ac:dyDescent="0.2">
      <c r="B15" s="14"/>
      <c r="C15" s="23" t="s">
        <v>24</v>
      </c>
      <c r="D15" s="23" t="s">
        <v>23</v>
      </c>
      <c r="E15" s="6"/>
      <c r="H15" s="16"/>
    </row>
    <row r="16" spans="2:22" x14ac:dyDescent="0.2">
      <c r="B16" s="14"/>
      <c r="C16" s="20" t="s">
        <v>125</v>
      </c>
      <c r="D16" s="57">
        <v>2</v>
      </c>
      <c r="E16" s="6"/>
      <c r="F16" s="24" t="s">
        <v>25</v>
      </c>
      <c r="G16" s="24" t="s">
        <v>19</v>
      </c>
      <c r="H16" s="16"/>
    </row>
    <row r="17" spans="2:8" x14ac:dyDescent="0.2">
      <c r="B17" s="14"/>
      <c r="C17" s="20" t="s">
        <v>126</v>
      </c>
      <c r="D17" s="57">
        <v>2</v>
      </c>
      <c r="E17" s="6"/>
      <c r="F17" s="20" t="s">
        <v>26</v>
      </c>
      <c r="G17" s="57">
        <v>0</v>
      </c>
      <c r="H17" s="16"/>
    </row>
    <row r="18" spans="2:8" x14ac:dyDescent="0.2">
      <c r="B18" s="14"/>
      <c r="C18" s="38"/>
      <c r="D18" s="15"/>
      <c r="E18" s="6"/>
      <c r="F18" s="50" t="s">
        <v>93</v>
      </c>
      <c r="G18" s="57">
        <v>1</v>
      </c>
      <c r="H18" s="16"/>
    </row>
    <row r="19" spans="2:8" ht="16" thickBot="1" x14ac:dyDescent="0.25">
      <c r="B19" s="14"/>
      <c r="C19" s="73" t="s">
        <v>117</v>
      </c>
      <c r="E19" s="6"/>
      <c r="F19" s="20" t="s">
        <v>122</v>
      </c>
      <c r="G19" s="57">
        <v>0</v>
      </c>
      <c r="H19" s="16"/>
    </row>
    <row r="20" spans="2:8" x14ac:dyDescent="0.2">
      <c r="B20" s="14"/>
      <c r="C20" s="97" t="s">
        <v>148</v>
      </c>
      <c r="D20" s="98"/>
      <c r="E20" s="6"/>
      <c r="F20" s="20" t="s">
        <v>27</v>
      </c>
      <c r="G20" s="57">
        <v>0</v>
      </c>
      <c r="H20" s="16"/>
    </row>
    <row r="21" spans="2:8" ht="34" customHeight="1" thickBot="1" x14ac:dyDescent="0.25">
      <c r="B21" s="14"/>
      <c r="C21" s="99"/>
      <c r="D21" s="100"/>
      <c r="E21" s="6"/>
      <c r="F21" s="15"/>
      <c r="G21" s="63"/>
      <c r="H21" s="16"/>
    </row>
    <row r="22" spans="2:8" ht="16" thickBot="1" x14ac:dyDescent="0.25">
      <c r="B22" s="17"/>
      <c r="C22" s="18"/>
      <c r="D22" s="18"/>
      <c r="E22" s="18"/>
      <c r="F22" s="18"/>
      <c r="G22" s="18"/>
      <c r="H22" s="19"/>
    </row>
  </sheetData>
  <mergeCells count="2">
    <mergeCell ref="F7:G8"/>
    <mergeCell ref="C20:D21"/>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2820D-2708-42C6-B139-54F103CBEEC5}">
  <dimension ref="B1:W34"/>
  <sheetViews>
    <sheetView showGridLines="0" zoomScale="98" zoomScaleNormal="98" workbookViewId="0"/>
  </sheetViews>
  <sheetFormatPr baseColWidth="10" defaultColWidth="11.5" defaultRowHeight="15" x14ac:dyDescent="0.2"/>
  <cols>
    <col min="1" max="1" width="3.83203125" style="1" customWidth="1"/>
    <col min="2" max="2" width="11.5" style="1"/>
    <col min="3" max="3" width="49.1640625" style="1" customWidth="1"/>
    <col min="4" max="4" width="15.33203125" style="1" customWidth="1"/>
    <col min="5" max="5" width="6.33203125" style="1" customWidth="1"/>
    <col min="6" max="6" width="55.83203125" style="1" bestFit="1" customWidth="1"/>
    <col min="7" max="7" width="11.33203125" style="1" customWidth="1"/>
    <col min="8" max="8" width="15.33203125" style="1" customWidth="1"/>
    <col min="9" max="9" width="7.33203125" style="1" customWidth="1"/>
    <col min="10" max="16384" width="11.5" style="1"/>
  </cols>
  <sheetData>
    <row r="1" spans="2:23" ht="16" thickBot="1" x14ac:dyDescent="0.25"/>
    <row r="2" spans="2:23" ht="9" customHeight="1" x14ac:dyDescent="0.2">
      <c r="B2" s="29"/>
      <c r="C2" s="30"/>
      <c r="D2" s="30"/>
      <c r="E2" s="30"/>
      <c r="F2" s="30"/>
      <c r="G2" s="30"/>
      <c r="H2" s="30"/>
      <c r="I2" s="31"/>
    </row>
    <row r="3" spans="2:23" x14ac:dyDescent="0.2">
      <c r="B3" s="14"/>
      <c r="C3" s="15"/>
      <c r="D3" s="15"/>
      <c r="E3" s="15"/>
      <c r="F3" s="15"/>
      <c r="G3" s="15"/>
      <c r="H3" s="15"/>
      <c r="I3" s="16"/>
      <c r="W3" s="28">
        <f>+IF(D16&lt;=10,D16,IF(ROUNDDOWN(D16*10%,0)&lt;10,10,ROUNDDOWN(D16*10%,0)))</f>
        <v>2</v>
      </c>
    </row>
    <row r="4" spans="2:23" x14ac:dyDescent="0.2">
      <c r="B4" s="14"/>
      <c r="C4" s="15"/>
      <c r="D4" s="15"/>
      <c r="E4" s="15"/>
      <c r="F4" s="15"/>
      <c r="G4" s="15"/>
      <c r="H4" s="15"/>
      <c r="I4" s="16"/>
    </row>
    <row r="5" spans="2:23" ht="9" customHeight="1" x14ac:dyDescent="0.2">
      <c r="B5" s="14"/>
      <c r="C5" s="15"/>
      <c r="D5" s="15"/>
      <c r="E5" s="15"/>
      <c r="F5" s="15"/>
      <c r="G5" s="15"/>
      <c r="H5" s="15"/>
      <c r="I5" s="16"/>
    </row>
    <row r="6" spans="2:23" ht="19.5" customHeight="1" x14ac:dyDescent="0.2">
      <c r="B6" s="14"/>
      <c r="C6" s="101" t="s">
        <v>77</v>
      </c>
      <c r="D6" s="101"/>
      <c r="E6" s="101"/>
      <c r="F6" s="101"/>
      <c r="G6" s="101"/>
      <c r="H6" s="101"/>
      <c r="I6" s="33"/>
    </row>
    <row r="7" spans="2:23" x14ac:dyDescent="0.2">
      <c r="B7" s="14"/>
      <c r="C7" s="15"/>
      <c r="D7" s="15"/>
      <c r="E7" s="15"/>
      <c r="F7" s="15"/>
      <c r="G7" s="15"/>
      <c r="H7" s="15"/>
      <c r="I7" s="16"/>
      <c r="U7" s="1" t="s">
        <v>13</v>
      </c>
    </row>
    <row r="8" spans="2:23" x14ac:dyDescent="0.2">
      <c r="B8" s="14"/>
      <c r="C8" s="23" t="s">
        <v>118</v>
      </c>
      <c r="D8" s="23" t="s">
        <v>23</v>
      </c>
      <c r="E8" s="6"/>
      <c r="F8" s="37" t="s">
        <v>99</v>
      </c>
      <c r="G8" s="37" t="s">
        <v>18</v>
      </c>
      <c r="H8" s="15"/>
      <c r="I8" s="16"/>
      <c r="U8" s="1" t="s">
        <v>14</v>
      </c>
    </row>
    <row r="9" spans="2:23" x14ac:dyDescent="0.2">
      <c r="B9" s="14"/>
      <c r="C9" s="20" t="s">
        <v>30</v>
      </c>
      <c r="D9" s="57">
        <v>161</v>
      </c>
      <c r="E9" s="6"/>
      <c r="F9" s="20" t="s">
        <v>29</v>
      </c>
      <c r="G9" s="57">
        <v>5</v>
      </c>
      <c r="H9" s="15"/>
      <c r="I9" s="16"/>
    </row>
    <row r="10" spans="2:23" x14ac:dyDescent="0.2">
      <c r="B10" s="14"/>
      <c r="C10" s="20" t="s">
        <v>31</v>
      </c>
      <c r="D10" s="57">
        <v>162</v>
      </c>
      <c r="E10" s="6"/>
      <c r="F10" s="20" t="s">
        <v>69</v>
      </c>
      <c r="G10" s="57">
        <v>5</v>
      </c>
      <c r="H10" s="15"/>
      <c r="I10" s="16"/>
    </row>
    <row r="11" spans="2:23" x14ac:dyDescent="0.2">
      <c r="B11" s="14"/>
      <c r="C11" s="20" t="s">
        <v>94</v>
      </c>
      <c r="D11" s="57">
        <v>0</v>
      </c>
      <c r="E11" s="6"/>
      <c r="F11" s="20" t="s">
        <v>101</v>
      </c>
      <c r="G11" s="57">
        <v>5</v>
      </c>
      <c r="H11" s="15"/>
      <c r="I11" s="16"/>
    </row>
    <row r="12" spans="2:23" x14ac:dyDescent="0.2">
      <c r="B12" s="14"/>
      <c r="C12" s="38" t="s">
        <v>95</v>
      </c>
      <c r="E12" s="6"/>
      <c r="F12" s="38" t="s">
        <v>100</v>
      </c>
      <c r="I12" s="16"/>
    </row>
    <row r="13" spans="2:23" x14ac:dyDescent="0.2">
      <c r="B13" s="14"/>
      <c r="E13" s="6"/>
      <c r="F13" s="38" t="s">
        <v>102</v>
      </c>
      <c r="I13" s="16"/>
    </row>
    <row r="14" spans="2:23" x14ac:dyDescent="0.2">
      <c r="B14" s="14"/>
      <c r="C14" s="23" t="s">
        <v>119</v>
      </c>
      <c r="D14" s="23" t="s">
        <v>23</v>
      </c>
      <c r="E14" s="6"/>
      <c r="F14" s="24" t="s">
        <v>36</v>
      </c>
      <c r="G14" s="24" t="s">
        <v>23</v>
      </c>
      <c r="I14" s="16"/>
    </row>
    <row r="15" spans="2:23" x14ac:dyDescent="0.2">
      <c r="B15" s="14"/>
      <c r="C15" s="20" t="s">
        <v>66</v>
      </c>
      <c r="D15" s="57">
        <v>2</v>
      </c>
      <c r="E15" s="6"/>
      <c r="F15" s="20" t="s">
        <v>131</v>
      </c>
      <c r="G15" s="57">
        <v>159</v>
      </c>
      <c r="I15" s="16"/>
    </row>
    <row r="16" spans="2:23" x14ac:dyDescent="0.2">
      <c r="B16" s="14"/>
      <c r="C16" s="20" t="s">
        <v>97</v>
      </c>
      <c r="D16" s="57">
        <v>2</v>
      </c>
      <c r="E16" s="6"/>
      <c r="F16" s="20" t="s">
        <v>130</v>
      </c>
      <c r="G16" s="57">
        <v>158</v>
      </c>
      <c r="H16" s="15"/>
      <c r="I16" s="16"/>
    </row>
    <row r="17" spans="2:9" x14ac:dyDescent="0.2">
      <c r="B17" s="14"/>
      <c r="C17" s="38" t="s">
        <v>96</v>
      </c>
      <c r="E17" s="6"/>
      <c r="F17" s="20" t="s">
        <v>71</v>
      </c>
      <c r="G17" s="57">
        <v>1</v>
      </c>
      <c r="H17" s="15"/>
      <c r="I17" s="16"/>
    </row>
    <row r="18" spans="2:9" x14ac:dyDescent="0.2">
      <c r="B18" s="14"/>
      <c r="E18" s="6"/>
      <c r="F18" s="20" t="s">
        <v>38</v>
      </c>
      <c r="G18" s="57">
        <v>0</v>
      </c>
      <c r="H18" s="15"/>
      <c r="I18" s="16"/>
    </row>
    <row r="19" spans="2:9" x14ac:dyDescent="0.2">
      <c r="B19" s="14"/>
      <c r="C19" s="51" t="s">
        <v>35</v>
      </c>
      <c r="D19" s="51" t="s">
        <v>23</v>
      </c>
      <c r="E19" s="6"/>
      <c r="H19" s="15"/>
      <c r="I19" s="16"/>
    </row>
    <row r="20" spans="2:9" ht="29.25" customHeight="1" x14ac:dyDescent="0.2">
      <c r="B20" s="14"/>
      <c r="C20" s="74" t="s">
        <v>120</v>
      </c>
      <c r="D20" s="75">
        <v>63</v>
      </c>
      <c r="E20" s="6"/>
      <c r="F20" s="39" t="s">
        <v>132</v>
      </c>
      <c r="G20" s="39" t="s">
        <v>33</v>
      </c>
      <c r="H20" s="40" t="s">
        <v>76</v>
      </c>
      <c r="I20" s="16"/>
    </row>
    <row r="21" spans="2:9" x14ac:dyDescent="0.2">
      <c r="B21" s="14"/>
      <c r="C21" s="74" t="s">
        <v>98</v>
      </c>
      <c r="D21" s="75">
        <v>24</v>
      </c>
      <c r="E21" s="6"/>
      <c r="F21" s="20" t="s">
        <v>72</v>
      </c>
      <c r="G21" s="57">
        <v>9</v>
      </c>
      <c r="H21" s="57">
        <v>5</v>
      </c>
      <c r="I21" s="16"/>
    </row>
    <row r="22" spans="2:9" x14ac:dyDescent="0.2">
      <c r="B22" s="14"/>
      <c r="C22" s="105" t="s">
        <v>121</v>
      </c>
      <c r="D22" s="105"/>
      <c r="E22" s="6"/>
      <c r="F22" s="20" t="s">
        <v>73</v>
      </c>
      <c r="G22" s="57">
        <v>139</v>
      </c>
      <c r="H22" s="57">
        <v>139</v>
      </c>
      <c r="I22" s="16"/>
    </row>
    <row r="23" spans="2:9" x14ac:dyDescent="0.2">
      <c r="B23" s="14"/>
      <c r="C23" s="106"/>
      <c r="D23" s="106"/>
      <c r="E23" s="6"/>
      <c r="F23" s="20" t="s">
        <v>74</v>
      </c>
      <c r="G23" s="57">
        <v>0</v>
      </c>
      <c r="H23" s="57">
        <v>0</v>
      </c>
      <c r="I23" s="16"/>
    </row>
    <row r="24" spans="2:9" x14ac:dyDescent="0.2">
      <c r="B24" s="14"/>
      <c r="C24" s="15"/>
      <c r="E24" s="6"/>
      <c r="F24" s="20" t="s">
        <v>75</v>
      </c>
      <c r="G24" s="57">
        <v>11</v>
      </c>
      <c r="H24" s="57">
        <v>11</v>
      </c>
      <c r="I24" s="16"/>
    </row>
    <row r="25" spans="2:9" ht="30" customHeight="1" x14ac:dyDescent="0.2">
      <c r="B25" s="14"/>
      <c r="C25" s="107" t="str">
        <f>"Seleccione "&amp;W3&amp;" procesos teminados en el primer semestre de 2020 y llene la siguiente tabla:"</f>
        <v>Seleccione 2 procesos teminados en el primer semestre de 2020 y llene la siguiente tabla:</v>
      </c>
      <c r="D25" s="108"/>
      <c r="E25" s="6"/>
      <c r="F25" s="111" t="s">
        <v>133</v>
      </c>
      <c r="G25" s="111"/>
      <c r="H25" s="111"/>
      <c r="I25" s="16"/>
    </row>
    <row r="26" spans="2:9" x14ac:dyDescent="0.2">
      <c r="B26" s="14"/>
      <c r="C26" s="109"/>
      <c r="D26" s="110"/>
      <c r="E26" s="6"/>
      <c r="F26" s="76"/>
      <c r="G26" s="15"/>
      <c r="H26" s="15"/>
      <c r="I26" s="16"/>
    </row>
    <row r="27" spans="2:9" ht="16" thickBot="1" x14ac:dyDescent="0.25">
      <c r="B27" s="14"/>
      <c r="C27" s="51" t="s">
        <v>111</v>
      </c>
      <c r="D27" s="51" t="s">
        <v>23</v>
      </c>
      <c r="E27" s="6"/>
      <c r="I27" s="16"/>
    </row>
    <row r="28" spans="2:9" x14ac:dyDescent="0.2">
      <c r="B28" s="14"/>
      <c r="C28" s="20" t="s">
        <v>103</v>
      </c>
      <c r="D28" s="57">
        <v>2</v>
      </c>
      <c r="E28" s="6"/>
      <c r="F28" s="102" t="s">
        <v>110</v>
      </c>
      <c r="G28" s="103"/>
      <c r="H28" s="104"/>
      <c r="I28" s="16"/>
    </row>
    <row r="29" spans="2:9" x14ac:dyDescent="0.2">
      <c r="B29" s="14"/>
      <c r="C29" s="20" t="s">
        <v>104</v>
      </c>
      <c r="D29" s="57">
        <v>2</v>
      </c>
      <c r="E29" s="6"/>
      <c r="F29" s="77" t="s">
        <v>149</v>
      </c>
      <c r="G29" s="62"/>
      <c r="H29" s="78"/>
      <c r="I29" s="16"/>
    </row>
    <row r="30" spans="2:9" x14ac:dyDescent="0.2">
      <c r="B30" s="14"/>
      <c r="C30" s="20" t="s">
        <v>105</v>
      </c>
      <c r="D30" s="57">
        <v>0</v>
      </c>
      <c r="E30" s="6"/>
      <c r="F30" s="79" t="s">
        <v>150</v>
      </c>
      <c r="G30" s="63"/>
      <c r="H30" s="80"/>
      <c r="I30" s="16"/>
    </row>
    <row r="31" spans="2:9" x14ac:dyDescent="0.2">
      <c r="B31" s="14"/>
      <c r="C31" s="20" t="s">
        <v>106</v>
      </c>
      <c r="D31" s="57">
        <v>0</v>
      </c>
      <c r="E31" s="6"/>
      <c r="F31" s="79"/>
      <c r="G31" s="63"/>
      <c r="H31" s="80"/>
      <c r="I31" s="16"/>
    </row>
    <row r="32" spans="2:9" ht="16" thickBot="1" x14ac:dyDescent="0.25">
      <c r="B32" s="14"/>
      <c r="C32" s="20" t="s">
        <v>107</v>
      </c>
      <c r="D32" s="57">
        <v>0</v>
      </c>
      <c r="E32" s="6"/>
      <c r="F32" s="81"/>
      <c r="G32" s="82"/>
      <c r="H32" s="83"/>
      <c r="I32" s="16"/>
    </row>
    <row r="33" spans="2:9" x14ac:dyDescent="0.2">
      <c r="B33" s="14"/>
      <c r="C33" s="15"/>
      <c r="E33" s="6"/>
      <c r="F33" s="15"/>
      <c r="G33" s="15"/>
      <c r="H33" s="15"/>
      <c r="I33" s="16"/>
    </row>
    <row r="34" spans="2:9" ht="16" thickBot="1" x14ac:dyDescent="0.25">
      <c r="B34" s="17"/>
      <c r="C34" s="18"/>
      <c r="D34" s="18"/>
      <c r="E34" s="18"/>
      <c r="F34" s="18"/>
      <c r="G34" s="18"/>
      <c r="H34" s="18"/>
      <c r="I34" s="19"/>
    </row>
  </sheetData>
  <sheetProtection algorithmName="SHA-512" hashValue="uE3jTjfdj2aifPe7r2Nul+S1sPSOaV2jTsuNrdUysPcmPoSdqZJebDd4CWQCP88l96mFGad0hYRpHUxPDzojGA==" saltValue="1+XRXszKdjwbFsU24WHTHg==" spinCount="100000" sheet="1"/>
  <mergeCells count="5">
    <mergeCell ref="C6:H6"/>
    <mergeCell ref="F28:H28"/>
    <mergeCell ref="C22:D23"/>
    <mergeCell ref="C25:D26"/>
    <mergeCell ref="F25:H2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5FC5B-4A94-48EB-8C86-7D20D1A6D852}">
  <dimension ref="B1:V23"/>
  <sheetViews>
    <sheetView showGridLines="0" workbookViewId="0"/>
  </sheetViews>
  <sheetFormatPr baseColWidth="10" defaultColWidth="11.5" defaultRowHeight="15" x14ac:dyDescent="0.2"/>
  <cols>
    <col min="1" max="1" width="3.83203125" style="1" customWidth="1"/>
    <col min="2" max="2" width="11.5" style="1"/>
    <col min="3" max="3" width="48.6640625" style="1" bestFit="1" customWidth="1"/>
    <col min="4" max="4" width="20.83203125" style="1" customWidth="1"/>
    <col min="5" max="5" width="6.33203125" style="1" customWidth="1"/>
    <col min="6" max="6" width="47.83203125" style="1" bestFit="1" customWidth="1"/>
    <col min="7" max="7" width="24.1640625" style="1" customWidth="1"/>
    <col min="8" max="8" width="7.33203125" style="1" customWidth="1"/>
    <col min="9" max="16384" width="11.5" style="1"/>
  </cols>
  <sheetData>
    <row r="1" spans="2:22" ht="16" thickBot="1" x14ac:dyDescent="0.25"/>
    <row r="2" spans="2:22" x14ac:dyDescent="0.2">
      <c r="B2" s="29"/>
      <c r="C2" s="30"/>
      <c r="D2" s="30"/>
      <c r="E2" s="30"/>
      <c r="F2" s="30"/>
      <c r="G2" s="30"/>
      <c r="H2" s="31"/>
      <c r="V2" s="1">
        <f>+D13+D14</f>
        <v>0</v>
      </c>
    </row>
    <row r="3" spans="2:22" x14ac:dyDescent="0.2">
      <c r="B3" s="14"/>
      <c r="C3" s="15"/>
      <c r="D3" s="15"/>
      <c r="E3" s="15"/>
      <c r="F3" s="15"/>
      <c r="G3" s="15"/>
      <c r="H3" s="16"/>
      <c r="V3" s="28">
        <f>+IF(V2&lt;=20,V2,IF(ROUNDDOWN(V2*10%,0)&lt;20,20,ROUNDDOWN(V2*10%,0)))</f>
        <v>0</v>
      </c>
    </row>
    <row r="4" spans="2:22" x14ac:dyDescent="0.2">
      <c r="B4" s="14"/>
      <c r="C4" s="15"/>
      <c r="D4" s="15"/>
      <c r="E4" s="15"/>
      <c r="F4" s="15"/>
      <c r="G4" s="15"/>
      <c r="H4" s="16"/>
    </row>
    <row r="5" spans="2:22" x14ac:dyDescent="0.2">
      <c r="B5" s="14"/>
      <c r="C5" s="15"/>
      <c r="D5" s="15"/>
      <c r="E5" s="15"/>
      <c r="F5" s="15"/>
      <c r="G5" s="15"/>
      <c r="H5" s="16"/>
    </row>
    <row r="6" spans="2:22" ht="15" customHeight="1" x14ac:dyDescent="0.2">
      <c r="B6" s="14"/>
      <c r="C6" s="27"/>
      <c r="D6" s="27"/>
      <c r="E6" s="27"/>
      <c r="G6" s="32"/>
      <c r="H6" s="33"/>
    </row>
    <row r="7" spans="2:22" ht="24" x14ac:dyDescent="0.2">
      <c r="B7" s="14"/>
      <c r="C7" s="101" t="s">
        <v>59</v>
      </c>
      <c r="D7" s="101"/>
      <c r="E7" s="101"/>
      <c r="F7" s="101"/>
      <c r="G7" s="101"/>
      <c r="H7" s="33"/>
    </row>
    <row r="8" spans="2:22" x14ac:dyDescent="0.2">
      <c r="B8" s="14"/>
      <c r="C8" s="15"/>
      <c r="D8" s="15"/>
      <c r="E8" s="15"/>
      <c r="H8" s="16"/>
      <c r="T8" s="1" t="s">
        <v>13</v>
      </c>
    </row>
    <row r="9" spans="2:22" ht="15" customHeight="1" x14ac:dyDescent="0.2">
      <c r="B9" s="14"/>
      <c r="C9" s="23" t="s">
        <v>134</v>
      </c>
      <c r="D9" s="23" t="s">
        <v>23</v>
      </c>
      <c r="E9" s="6"/>
      <c r="F9" s="93" t="str">
        <f>"Seleccione una muestra de "&amp;V3&amp;" prejudiciales activos registrados antes de 31 de marzo de 2020 y complete la siguiente tabla"</f>
        <v>Seleccione una muestra de 0 prejudiciales activos registrados antes de 31 de marzo de 2020 y complete la siguiente tabla</v>
      </c>
      <c r="G9" s="94"/>
      <c r="H9" s="16"/>
      <c r="T9" s="1" t="s">
        <v>14</v>
      </c>
    </row>
    <row r="10" spans="2:22" x14ac:dyDescent="0.2">
      <c r="B10" s="14"/>
      <c r="C10" s="20" t="s">
        <v>58</v>
      </c>
      <c r="D10" s="57">
        <v>1</v>
      </c>
      <c r="E10" s="6"/>
      <c r="F10" s="95"/>
      <c r="G10" s="96"/>
      <c r="H10" s="16"/>
    </row>
    <row r="11" spans="2:22" x14ac:dyDescent="0.2">
      <c r="B11" s="14"/>
      <c r="C11" s="20" t="s">
        <v>60</v>
      </c>
      <c r="D11" s="57">
        <v>3</v>
      </c>
      <c r="E11" s="6"/>
      <c r="F11" s="24" t="s">
        <v>35</v>
      </c>
      <c r="G11" s="24" t="s">
        <v>62</v>
      </c>
      <c r="H11" s="16"/>
    </row>
    <row r="12" spans="2:22" ht="16" x14ac:dyDescent="0.2">
      <c r="B12" s="14"/>
      <c r="C12" s="20" t="s">
        <v>89</v>
      </c>
      <c r="D12" s="57">
        <v>1</v>
      </c>
      <c r="E12" s="6"/>
      <c r="F12" s="36" t="s">
        <v>63</v>
      </c>
      <c r="G12" s="64">
        <v>0</v>
      </c>
      <c r="H12" s="16"/>
    </row>
    <row r="13" spans="2:22" x14ac:dyDescent="0.2">
      <c r="B13" s="14"/>
      <c r="C13" s="20" t="s">
        <v>90</v>
      </c>
      <c r="D13" s="57">
        <v>0</v>
      </c>
      <c r="E13" s="6"/>
      <c r="F13" s="20" t="s">
        <v>64</v>
      </c>
      <c r="G13" s="57">
        <v>0</v>
      </c>
      <c r="H13" s="16"/>
    </row>
    <row r="14" spans="2:22" x14ac:dyDescent="0.2">
      <c r="B14" s="14"/>
      <c r="C14" s="20" t="s">
        <v>91</v>
      </c>
      <c r="D14" s="57">
        <v>0</v>
      </c>
      <c r="E14" s="6"/>
      <c r="F14"/>
      <c r="G14"/>
      <c r="H14" s="16"/>
    </row>
    <row r="15" spans="2:22" x14ac:dyDescent="0.2">
      <c r="B15" s="14"/>
      <c r="E15" s="6"/>
      <c r="F15"/>
      <c r="G15"/>
      <c r="H15" s="16"/>
    </row>
    <row r="16" spans="2:22" x14ac:dyDescent="0.2">
      <c r="B16" s="14"/>
      <c r="C16" s="23" t="s">
        <v>135</v>
      </c>
      <c r="D16" s="23" t="s">
        <v>23</v>
      </c>
      <c r="E16" s="6"/>
      <c r="F16" s="112" t="s">
        <v>110</v>
      </c>
      <c r="G16" s="113"/>
      <c r="H16" s="16"/>
    </row>
    <row r="17" spans="2:8" x14ac:dyDescent="0.2">
      <c r="B17" s="14"/>
      <c r="C17" s="20" t="s">
        <v>136</v>
      </c>
      <c r="D17" s="57">
        <v>7</v>
      </c>
      <c r="E17" s="6"/>
      <c r="F17" s="65" t="s">
        <v>154</v>
      </c>
      <c r="G17" s="66"/>
      <c r="H17" s="16"/>
    </row>
    <row r="18" spans="2:8" x14ac:dyDescent="0.2">
      <c r="B18" s="14"/>
      <c r="C18" s="20" t="s">
        <v>137</v>
      </c>
      <c r="D18" s="57">
        <v>7</v>
      </c>
      <c r="E18" s="6"/>
      <c r="F18" s="65" t="s">
        <v>151</v>
      </c>
      <c r="G18" s="66"/>
      <c r="H18" s="16"/>
    </row>
    <row r="19" spans="2:8" x14ac:dyDescent="0.2">
      <c r="B19" s="14"/>
      <c r="C19"/>
      <c r="D19"/>
      <c r="E19" s="6"/>
      <c r="F19" s="67" t="s">
        <v>152</v>
      </c>
      <c r="G19" s="68"/>
      <c r="H19" s="16"/>
    </row>
    <row r="20" spans="2:8" x14ac:dyDescent="0.2">
      <c r="B20" s="14"/>
      <c r="C20"/>
      <c r="D20"/>
      <c r="E20" s="6"/>
      <c r="F20"/>
      <c r="G20"/>
      <c r="H20" s="16"/>
    </row>
    <row r="21" spans="2:8" x14ac:dyDescent="0.2">
      <c r="B21" s="14"/>
      <c r="E21" s="6"/>
      <c r="F21" s="15"/>
      <c r="G21" s="15"/>
      <c r="H21" s="16"/>
    </row>
    <row r="22" spans="2:8" x14ac:dyDescent="0.2">
      <c r="B22" s="14"/>
      <c r="C22" s="15"/>
      <c r="D22" s="15"/>
      <c r="E22" s="6"/>
      <c r="H22" s="16"/>
    </row>
    <row r="23" spans="2:8" ht="16" thickBot="1" x14ac:dyDescent="0.25">
      <c r="B23" s="17"/>
      <c r="C23" s="18"/>
      <c r="D23" s="18"/>
      <c r="E23" s="18"/>
      <c r="F23" s="18"/>
      <c r="G23" s="18"/>
      <c r="H23" s="19"/>
    </row>
  </sheetData>
  <sheetProtection algorithmName="SHA-512" hashValue="8ykWQT6GgtN6LrOuCfIPGbiaFyB85pDHBwFo7c1ocVojcihxqsEHpvgQY5NgZP5RZFDeVCrYpwThc+r5/hMh+Q==" saltValue="YvhYZQt+FydjltxHZKY6Vw==" spinCount="100000" sheet="1"/>
  <mergeCells count="3">
    <mergeCell ref="F9:G10"/>
    <mergeCell ref="C7:G7"/>
    <mergeCell ref="F16:G1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F4D8-8E0E-4532-890E-2F29FCBB3654}">
  <dimension ref="B1:V14"/>
  <sheetViews>
    <sheetView showGridLines="0" workbookViewId="0"/>
  </sheetViews>
  <sheetFormatPr baseColWidth="10" defaultColWidth="11.5" defaultRowHeight="15" x14ac:dyDescent="0.2"/>
  <cols>
    <col min="1" max="1" width="3.83203125" style="1" customWidth="1"/>
    <col min="2" max="2" width="11.5" style="1"/>
    <col min="3" max="3" width="38.6640625" style="1" bestFit="1" customWidth="1"/>
    <col min="4" max="4" width="20.83203125" style="1" customWidth="1"/>
    <col min="5" max="5" width="6.33203125" style="1" customWidth="1"/>
    <col min="6" max="6" width="48.33203125" style="1" bestFit="1" customWidth="1"/>
    <col min="7" max="7" width="21.6640625" style="1" customWidth="1"/>
    <col min="8" max="8" width="7.33203125" style="1" customWidth="1"/>
    <col min="9" max="16384" width="11.5" style="1"/>
  </cols>
  <sheetData>
    <row r="1" spans="2:22" ht="16" thickBot="1" x14ac:dyDescent="0.25"/>
    <row r="2" spans="2:22" x14ac:dyDescent="0.2">
      <c r="B2" s="29"/>
      <c r="C2" s="30"/>
      <c r="D2" s="30"/>
      <c r="E2" s="30"/>
      <c r="F2" s="30"/>
      <c r="G2" s="30"/>
      <c r="H2" s="31"/>
    </row>
    <row r="3" spans="2:22" x14ac:dyDescent="0.2">
      <c r="B3" s="14"/>
      <c r="C3" s="15"/>
      <c r="D3" s="15"/>
      <c r="E3" s="15"/>
      <c r="F3" s="15"/>
      <c r="G3" s="15"/>
      <c r="H3" s="16"/>
      <c r="V3" s="28">
        <f>+IF(D10&lt;=10,D10,IF(ROUNDDOWN(D10*10%,0)&gt;10,10,ROUNDDOWN(D10*10%,0)))</f>
        <v>0</v>
      </c>
    </row>
    <row r="4" spans="2:22" x14ac:dyDescent="0.2">
      <c r="B4" s="14"/>
      <c r="C4" s="15"/>
      <c r="D4" s="15"/>
      <c r="E4" s="15"/>
      <c r="F4" s="15"/>
      <c r="G4" s="15"/>
      <c r="H4" s="16"/>
    </row>
    <row r="5" spans="2:22" x14ac:dyDescent="0.2">
      <c r="B5" s="14"/>
      <c r="C5" s="15"/>
      <c r="D5" s="15"/>
      <c r="E5" s="15"/>
      <c r="F5" s="15"/>
      <c r="G5" s="15"/>
      <c r="H5" s="16"/>
    </row>
    <row r="6" spans="2:22" ht="36.75" customHeight="1" x14ac:dyDescent="0.3">
      <c r="B6" s="14"/>
      <c r="C6" s="34" t="s">
        <v>79</v>
      </c>
      <c r="D6" s="35"/>
      <c r="E6" s="26"/>
      <c r="F6"/>
      <c r="G6"/>
      <c r="H6" s="33"/>
    </row>
    <row r="7" spans="2:22" x14ac:dyDescent="0.2">
      <c r="B7" s="14"/>
      <c r="C7" s="15"/>
      <c r="D7" s="15"/>
      <c r="E7" s="15"/>
      <c r="F7"/>
      <c r="G7"/>
      <c r="H7" s="16"/>
      <c r="T7" s="1" t="s">
        <v>13</v>
      </c>
    </row>
    <row r="8" spans="2:22" x14ac:dyDescent="0.2">
      <c r="B8" s="14"/>
      <c r="C8" s="23" t="s">
        <v>79</v>
      </c>
      <c r="D8" s="23" t="s">
        <v>23</v>
      </c>
      <c r="E8" s="6"/>
      <c r="F8" s="23" t="s">
        <v>79</v>
      </c>
      <c r="G8" s="23" t="s">
        <v>23</v>
      </c>
      <c r="H8" s="16"/>
      <c r="T8" s="1" t="s">
        <v>14</v>
      </c>
    </row>
    <row r="9" spans="2:22" x14ac:dyDescent="0.2">
      <c r="B9" s="14"/>
      <c r="C9" s="20" t="s">
        <v>138</v>
      </c>
      <c r="D9" s="57">
        <v>0</v>
      </c>
      <c r="E9" s="6"/>
      <c r="F9" s="20" t="s">
        <v>139</v>
      </c>
      <c r="G9" s="69">
        <v>0</v>
      </c>
      <c r="H9" s="16"/>
    </row>
    <row r="10" spans="2:22" x14ac:dyDescent="0.2">
      <c r="B10" s="14"/>
      <c r="C10" s="20" t="s">
        <v>81</v>
      </c>
      <c r="D10" s="57">
        <v>0</v>
      </c>
      <c r="E10" s="6"/>
      <c r="F10" s="20" t="s">
        <v>108</v>
      </c>
      <c r="G10" s="69">
        <v>0</v>
      </c>
      <c r="H10" s="16"/>
    </row>
    <row r="11" spans="2:22" x14ac:dyDescent="0.2">
      <c r="B11" s="14"/>
      <c r="C11" s="15"/>
      <c r="D11" s="63"/>
      <c r="E11" s="6"/>
      <c r="F11" s="15"/>
      <c r="G11" s="70"/>
      <c r="H11" s="16"/>
    </row>
    <row r="12" spans="2:22" ht="16" thickBot="1" x14ac:dyDescent="0.25">
      <c r="B12" s="14"/>
      <c r="C12" s="71" t="s">
        <v>112</v>
      </c>
      <c r="D12" s="63"/>
      <c r="E12" s="6"/>
      <c r="F12" s="15"/>
      <c r="G12" s="70"/>
      <c r="H12" s="16"/>
      <c r="T12" s="1">
        <f>IF(D9="",0,1)</f>
        <v>1</v>
      </c>
    </row>
    <row r="13" spans="2:22" ht="16" thickBot="1" x14ac:dyDescent="0.25">
      <c r="B13" s="14"/>
      <c r="C13" s="114"/>
      <c r="D13" s="115"/>
      <c r="E13" s="115"/>
      <c r="F13" s="115"/>
      <c r="G13" s="116"/>
      <c r="H13" s="16"/>
      <c r="T13" s="1">
        <f>IF(G9="",0,1)</f>
        <v>1</v>
      </c>
    </row>
    <row r="14" spans="2:22" ht="16" thickBot="1" x14ac:dyDescent="0.25">
      <c r="B14" s="17"/>
      <c r="C14" s="18"/>
      <c r="D14" s="18"/>
      <c r="E14" s="18"/>
      <c r="F14" s="18"/>
      <c r="G14" s="18"/>
      <c r="H14" s="19"/>
      <c r="T14" s="1">
        <f>+T12+T13</f>
        <v>2</v>
      </c>
    </row>
  </sheetData>
  <sheetProtection algorithmName="SHA-512" hashValue="ZwaxxXrOqahjfFCwdtxLXFuLLEVXkvakCAeF3hG1lUFAQE+t7buu28pLs+dkJKxZ+xEY/eF2Ah4zGFcsewkHrA==" saltValue="sutVe+sC8yJicGrcOluNbQ==" spinCount="100000" sheet="1"/>
  <mergeCells count="1">
    <mergeCell ref="C13:G1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869B4-A192-44A1-AC1E-C12705B3B7EC}">
  <dimension ref="B1:V11"/>
  <sheetViews>
    <sheetView showGridLines="0" workbookViewId="0">
      <selection activeCell="F14" sqref="F14"/>
    </sheetView>
  </sheetViews>
  <sheetFormatPr baseColWidth="10" defaultColWidth="11.5" defaultRowHeight="15" x14ac:dyDescent="0.2"/>
  <cols>
    <col min="1" max="1" width="3.83203125" style="1" customWidth="1"/>
    <col min="2" max="2" width="11.5" style="1"/>
    <col min="3" max="3" width="38.6640625" style="1" bestFit="1" customWidth="1"/>
    <col min="4" max="4" width="20.83203125" style="1" customWidth="1"/>
    <col min="5" max="5" width="6.33203125" style="1" customWidth="1"/>
    <col min="6" max="6" width="36.5" style="1" customWidth="1"/>
    <col min="7" max="7" width="24.1640625" style="1" customWidth="1"/>
    <col min="8" max="8" width="7.33203125" style="1" customWidth="1"/>
    <col min="9" max="16384" width="11.5" style="1"/>
  </cols>
  <sheetData>
    <row r="1" spans="2:22" ht="16" thickBot="1" x14ac:dyDescent="0.25"/>
    <row r="2" spans="2:22" x14ac:dyDescent="0.2">
      <c r="B2" s="29"/>
      <c r="C2" s="30"/>
      <c r="D2" s="30"/>
      <c r="E2" s="30"/>
      <c r="F2" s="30"/>
      <c r="G2" s="30"/>
      <c r="H2" s="31"/>
    </row>
    <row r="3" spans="2:22" x14ac:dyDescent="0.2">
      <c r="B3" s="14"/>
      <c r="C3" s="15"/>
      <c r="D3" s="15"/>
      <c r="E3" s="15"/>
      <c r="F3" s="15"/>
      <c r="G3" s="15"/>
      <c r="H3" s="16"/>
      <c r="V3" s="28">
        <f>+IF(D10&lt;=10,D10,IF(ROUNDDOWN(D10*10%,0)&gt;10,10,ROUNDDOWN(D10*10%,0)))</f>
        <v>0</v>
      </c>
    </row>
    <row r="4" spans="2:22" x14ac:dyDescent="0.2">
      <c r="B4" s="14"/>
      <c r="C4" s="15"/>
      <c r="D4" s="15"/>
      <c r="E4" s="15"/>
      <c r="F4" s="15"/>
      <c r="G4" s="15"/>
      <c r="H4" s="16"/>
    </row>
    <row r="5" spans="2:22" x14ac:dyDescent="0.2">
      <c r="B5" s="14"/>
      <c r="C5" s="15"/>
      <c r="D5" s="15"/>
      <c r="E5" s="15"/>
      <c r="F5" s="15"/>
      <c r="G5" s="15"/>
      <c r="H5" s="16"/>
    </row>
    <row r="6" spans="2:22" ht="21.75" customHeight="1" x14ac:dyDescent="0.25">
      <c r="B6" s="14"/>
      <c r="C6" s="101" t="s">
        <v>8</v>
      </c>
      <c r="D6" s="101"/>
      <c r="E6" s="26"/>
      <c r="F6"/>
      <c r="G6"/>
      <c r="H6" s="33"/>
      <c r="T6" s="1" t="s">
        <v>12</v>
      </c>
    </row>
    <row r="7" spans="2:22" x14ac:dyDescent="0.2">
      <c r="B7" s="14"/>
      <c r="C7" s="15"/>
      <c r="D7" s="15"/>
      <c r="E7" s="15"/>
      <c r="F7"/>
      <c r="G7"/>
      <c r="H7" s="16"/>
      <c r="T7" s="1" t="s">
        <v>13</v>
      </c>
    </row>
    <row r="8" spans="2:22" ht="16" thickBot="1" x14ac:dyDescent="0.25">
      <c r="B8" s="14"/>
      <c r="C8" s="23" t="s">
        <v>34</v>
      </c>
      <c r="D8" s="23" t="s">
        <v>23</v>
      </c>
      <c r="E8" s="6"/>
      <c r="F8" s="72" t="s">
        <v>112</v>
      </c>
      <c r="G8"/>
      <c r="H8" s="16"/>
      <c r="T8" s="1" t="s">
        <v>14</v>
      </c>
    </row>
    <row r="9" spans="2:22" x14ac:dyDescent="0.2">
      <c r="B9" s="14"/>
      <c r="C9" s="20" t="s">
        <v>83</v>
      </c>
      <c r="D9" s="57" t="s">
        <v>12</v>
      </c>
      <c r="E9" s="6"/>
      <c r="F9" s="117" t="s">
        <v>153</v>
      </c>
      <c r="G9" s="118"/>
      <c r="H9" s="16"/>
    </row>
    <row r="10" spans="2:22" ht="16" thickBot="1" x14ac:dyDescent="0.25">
      <c r="B10" s="14"/>
      <c r="C10" s="20" t="s">
        <v>140</v>
      </c>
      <c r="D10" s="57">
        <v>0</v>
      </c>
      <c r="E10" s="6"/>
      <c r="F10" s="119"/>
      <c r="G10" s="120"/>
      <c r="H10" s="16"/>
    </row>
    <row r="11" spans="2:22" ht="16" thickBot="1" x14ac:dyDescent="0.25">
      <c r="B11" s="17"/>
      <c r="C11" s="18"/>
      <c r="D11" s="18"/>
      <c r="E11" s="18"/>
      <c r="F11" s="18"/>
      <c r="G11" s="18"/>
      <c r="H11" s="19"/>
    </row>
  </sheetData>
  <sheetProtection algorithmName="SHA-512" hashValue="WZqnLMDgxzmOM9ij2NvbGA6wSqk/4ePq2HDe8icCH7WbM3NnarN5nJ/bFcm/7e+xgjYMiz2rRbZ8qiYmwDE9Cw==" saltValue="Z0KR4nL+bEKQKOkYjJ+IFg==" spinCount="100000" sheet="1"/>
  <mergeCells count="2">
    <mergeCell ref="C6:D6"/>
    <mergeCell ref="F9:G10"/>
  </mergeCells>
  <dataValidations count="1">
    <dataValidation type="list" allowBlank="1" showInputMessage="1" showErrorMessage="1" sqref="D9" xr:uid="{BAE67412-584B-4DE4-AA5C-35AE0D2BD371}">
      <formula1>$T$6:$T$7</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4F2B1-919C-4269-A92D-A455391B7464}">
  <dimension ref="B2:M26"/>
  <sheetViews>
    <sheetView showGridLines="0" workbookViewId="0"/>
  </sheetViews>
  <sheetFormatPr baseColWidth="10" defaultRowHeight="15" x14ac:dyDescent="0.2"/>
  <cols>
    <col min="2" max="2" width="33" bestFit="1" customWidth="1"/>
    <col min="3" max="3" width="14.5" bestFit="1" customWidth="1"/>
    <col min="5" max="5" width="33" bestFit="1" customWidth="1"/>
    <col min="6" max="6" width="14.5" bestFit="1" customWidth="1"/>
  </cols>
  <sheetData>
    <row r="2" spans="2:13" ht="19" x14ac:dyDescent="0.25">
      <c r="B2" s="122" t="s">
        <v>10</v>
      </c>
      <c r="C2" s="122"/>
      <c r="D2" s="122"/>
      <c r="E2" s="122"/>
      <c r="F2" s="122"/>
      <c r="G2" s="122"/>
      <c r="H2" s="47"/>
      <c r="I2" s="47"/>
      <c r="J2" s="47"/>
      <c r="K2" s="47"/>
      <c r="L2" s="47"/>
      <c r="M2" s="48"/>
    </row>
    <row r="3" spans="2:13" ht="19" x14ac:dyDescent="0.25">
      <c r="B3" s="122" t="s">
        <v>11</v>
      </c>
      <c r="C3" s="122"/>
      <c r="D3" s="122"/>
      <c r="E3" s="122"/>
      <c r="F3" s="122"/>
      <c r="G3" s="122"/>
      <c r="H3" s="47"/>
      <c r="I3" s="47"/>
      <c r="J3" s="47"/>
      <c r="K3" s="47"/>
      <c r="L3" s="47"/>
      <c r="M3" s="48"/>
    </row>
    <row r="4" spans="2:13" ht="24" x14ac:dyDescent="0.3">
      <c r="B4" s="41"/>
      <c r="C4" s="41"/>
      <c r="D4" s="41"/>
      <c r="E4" s="41"/>
      <c r="F4" s="41"/>
      <c r="G4" s="41"/>
      <c r="H4" s="41"/>
      <c r="I4" s="41"/>
      <c r="J4" s="41"/>
      <c r="K4" s="41"/>
      <c r="L4" s="41"/>
      <c r="M4" s="41"/>
    </row>
    <row r="5" spans="2:13" x14ac:dyDescent="0.2">
      <c r="B5" t="s">
        <v>40</v>
      </c>
      <c r="C5" s="121" t="s">
        <v>156</v>
      </c>
      <c r="D5" s="121"/>
      <c r="E5" s="121"/>
      <c r="F5" s="121"/>
      <c r="G5" s="121"/>
      <c r="H5" s="6"/>
      <c r="I5" s="6"/>
      <c r="J5" s="6"/>
    </row>
    <row r="6" spans="2:13" x14ac:dyDescent="0.2">
      <c r="B6" t="s">
        <v>3</v>
      </c>
      <c r="C6" s="121" t="s">
        <v>157</v>
      </c>
      <c r="D6" s="121"/>
      <c r="E6" s="121"/>
      <c r="F6" s="121"/>
      <c r="G6" s="121"/>
      <c r="H6" s="46"/>
      <c r="I6" s="46"/>
      <c r="J6" s="46"/>
    </row>
    <row r="7" spans="2:13" x14ac:dyDescent="0.2">
      <c r="H7" s="6"/>
      <c r="I7" s="6"/>
      <c r="J7" s="6"/>
    </row>
    <row r="8" spans="2:13" x14ac:dyDescent="0.2">
      <c r="B8" t="s">
        <v>41</v>
      </c>
      <c r="C8" s="44" t="str">
        <f>+IF(SUM(USUARIOS!I10:J15)=0,"Falta diligenciar","")</f>
        <v/>
      </c>
      <c r="E8" t="s">
        <v>87</v>
      </c>
      <c r="F8" s="44" t="str">
        <f>+IF(PREJUDICIALES!$D$10="","Falta  actualizar","")</f>
        <v/>
      </c>
    </row>
    <row r="9" spans="2:13" x14ac:dyDescent="0.2">
      <c r="B9" s="43" t="s">
        <v>44</v>
      </c>
      <c r="C9" s="45">
        <f>+SUM(USUARIOS!I10:I15)/(6-SUM(USUARIOS!H10:H15))</f>
        <v>1</v>
      </c>
      <c r="E9" s="43" t="s">
        <v>49</v>
      </c>
      <c r="F9" s="43">
        <f>+PREJUDICIALES!$D$11</f>
        <v>3</v>
      </c>
    </row>
    <row r="10" spans="2:13" x14ac:dyDescent="0.2">
      <c r="B10" s="43" t="s">
        <v>42</v>
      </c>
      <c r="C10" s="43">
        <f>+ABOGADOS!$D$11+SUM(USUARIOS!I10:I15)</f>
        <v>7</v>
      </c>
      <c r="E10" s="43" t="s">
        <v>47</v>
      </c>
      <c r="F10" s="43">
        <f>IFERROR(PREJUDICIALES!$D$11/PREJUDICIALES!$D$10,"")</f>
        <v>3</v>
      </c>
    </row>
    <row r="11" spans="2:13" x14ac:dyDescent="0.2">
      <c r="B11" s="43" t="s">
        <v>9</v>
      </c>
      <c r="C11" s="43">
        <f>IFERROR(ABOGADOS!$D$14/ABOGADOS!$D$11,"")</f>
        <v>0</v>
      </c>
      <c r="E11" s="43" t="s">
        <v>51</v>
      </c>
      <c r="F11" s="43" t="str">
        <f>IFERROR(PREJUDICIALES!$G$13/PREJUDICIALES!$V$3,"")</f>
        <v/>
      </c>
    </row>
    <row r="12" spans="2:13" x14ac:dyDescent="0.2">
      <c r="B12" s="43" t="s">
        <v>43</v>
      </c>
      <c r="C12" s="43">
        <f>IFERROR((ABOGADOS!$G$17+ABOGADOS!$G$18+ABOGADOS!$G$19*0.5)/ABOGADOS!$V$3,"")</f>
        <v>1</v>
      </c>
    </row>
    <row r="13" spans="2:13" x14ac:dyDescent="0.2">
      <c r="B13" s="43" t="s">
        <v>50</v>
      </c>
      <c r="C13" s="43">
        <f>IFERROR((ABOGADOS!$G$10+ABOGADOS!$G$11+ABOGADOS!$G$12)/(ABOGADOS!$V$3*3),"")</f>
        <v>1</v>
      </c>
      <c r="E13" t="s">
        <v>79</v>
      </c>
      <c r="F13" s="44" t="str">
        <f>+IF(ARBITRAMENTOS!T14=0,"Falta  actualizar","")</f>
        <v/>
      </c>
    </row>
    <row r="14" spans="2:13" x14ac:dyDescent="0.2">
      <c r="E14" s="43" t="s">
        <v>48</v>
      </c>
      <c r="F14" s="43">
        <f>+ARBITRAMENTOS!D10</f>
        <v>0</v>
      </c>
    </row>
    <row r="15" spans="2:13" x14ac:dyDescent="0.2">
      <c r="B15" t="s">
        <v>86</v>
      </c>
      <c r="C15" s="44" t="str">
        <f>+IF(JUDICIALES!$D$9="","Falta  actualizar","")</f>
        <v/>
      </c>
      <c r="E15" s="43" t="s">
        <v>47</v>
      </c>
      <c r="F15" s="43" t="str">
        <f>IFERROR(ARBITRAMENTOS!D10/ARBITRAMENTOS!D9,"")</f>
        <v/>
      </c>
    </row>
    <row r="16" spans="2:13" x14ac:dyDescent="0.2">
      <c r="B16" s="43" t="s">
        <v>45</v>
      </c>
      <c r="C16" s="43">
        <f>+JUDICIALES!$D$10</f>
        <v>162</v>
      </c>
    </row>
    <row r="17" spans="2:6" x14ac:dyDescent="0.2">
      <c r="B17" s="43" t="s">
        <v>47</v>
      </c>
      <c r="C17" s="43">
        <f>IFERROR(JUDICIALES!$D$10/JUDICIALES!$D$9,"")</f>
        <v>1.0062111801242235</v>
      </c>
      <c r="E17" t="s">
        <v>82</v>
      </c>
      <c r="F17" s="44" t="str">
        <f>+IF(PAGOS!D9="","Falta  actualizar","")</f>
        <v/>
      </c>
    </row>
    <row r="18" spans="2:6" x14ac:dyDescent="0.2">
      <c r="B18" s="43" t="s">
        <v>54</v>
      </c>
      <c r="C18" s="43">
        <f>IFERROR(JUDICIALES!$G$11/JUDICIALES!$G$10,"")</f>
        <v>1</v>
      </c>
      <c r="E18" s="43" t="s">
        <v>52</v>
      </c>
      <c r="F18" s="43">
        <f>+PAGOS!D10</f>
        <v>0</v>
      </c>
    </row>
    <row r="19" spans="2:6" x14ac:dyDescent="0.2">
      <c r="B19" s="43" t="s">
        <v>46</v>
      </c>
      <c r="C19" s="43">
        <f>IFERROR(C16/ABOGADOS!$D$11,"")</f>
        <v>162</v>
      </c>
      <c r="E19" s="43" t="s">
        <v>53</v>
      </c>
      <c r="F19" s="43" t="str">
        <f>+IF(PAGOS!D9="No","No aplica","si")</f>
        <v>si</v>
      </c>
    </row>
    <row r="20" spans="2:6" x14ac:dyDescent="0.2">
      <c r="B20" s="43" t="s">
        <v>85</v>
      </c>
      <c r="C20" s="43">
        <f>IFERROR(1-(JUDICIALES!$H$22+JUDICIALES!$H$23+JUDICIALES!$H$24)/(JUDICIALES!$G$22+JUDICIALES!$G$23+JUDICIALES!$G$24),"")</f>
        <v>0</v>
      </c>
    </row>
    <row r="21" spans="2:6" ht="16" thickBot="1" x14ac:dyDescent="0.25"/>
    <row r="22" spans="2:6" x14ac:dyDescent="0.2">
      <c r="B22" s="2" t="s">
        <v>112</v>
      </c>
      <c r="C22" s="3"/>
      <c r="D22" s="3"/>
      <c r="E22" s="3"/>
      <c r="F22" s="4"/>
    </row>
    <row r="23" spans="2:6" x14ac:dyDescent="0.2">
      <c r="B23" s="123" t="s">
        <v>155</v>
      </c>
      <c r="C23" s="124"/>
      <c r="D23" s="124"/>
      <c r="E23" s="124"/>
      <c r="F23" s="125"/>
    </row>
    <row r="24" spans="2:6" x14ac:dyDescent="0.2">
      <c r="B24" s="126"/>
      <c r="C24" s="124"/>
      <c r="D24" s="124"/>
      <c r="E24" s="124"/>
      <c r="F24" s="125"/>
    </row>
    <row r="25" spans="2:6" x14ac:dyDescent="0.2">
      <c r="B25" s="126"/>
      <c r="C25" s="124"/>
      <c r="D25" s="124"/>
      <c r="E25" s="124"/>
      <c r="F25" s="125"/>
    </row>
    <row r="26" spans="2:6" ht="16" thickBot="1" x14ac:dyDescent="0.25">
      <c r="B26" s="119"/>
      <c r="C26" s="127"/>
      <c r="D26" s="127"/>
      <c r="E26" s="127"/>
      <c r="F26" s="120"/>
    </row>
  </sheetData>
  <sheetProtection algorithmName="SHA-512" hashValue="OfJ9h/hTz1PX77rc++cIfH7DPuUaINpi+thk3Odo3SVTDlH4IBkeFMV/LvEGVD+oeG27PNpyLYACBKY9NTnzPA==" saltValue="ZtwGISHfKwKW2/GEFsjaJQ==" spinCount="100000" sheet="1" objects="1" scenarios="1"/>
  <mergeCells count="5">
    <mergeCell ref="C5:G5"/>
    <mergeCell ref="C6:G6"/>
    <mergeCell ref="B2:G2"/>
    <mergeCell ref="B3:G3"/>
    <mergeCell ref="B23:F2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03C2F-3C45-4C74-9A68-80D688B33CFB}">
  <dimension ref="A2:AO3"/>
  <sheetViews>
    <sheetView workbookViewId="0">
      <selection activeCell="B3" sqref="B3"/>
    </sheetView>
  </sheetViews>
  <sheetFormatPr baseColWidth="10" defaultRowHeight="15" x14ac:dyDescent="0.2"/>
  <sheetData>
    <row r="2" spans="1:41" x14ac:dyDescent="0.2">
      <c r="A2" t="s">
        <v>0</v>
      </c>
      <c r="B2" t="s">
        <v>1</v>
      </c>
      <c r="C2" t="s">
        <v>2</v>
      </c>
      <c r="D2" t="s">
        <v>3</v>
      </c>
      <c r="E2" t="s">
        <v>4</v>
      </c>
      <c r="F2" t="s">
        <v>5</v>
      </c>
      <c r="G2" t="s">
        <v>30</v>
      </c>
      <c r="H2" t="s">
        <v>31</v>
      </c>
      <c r="I2" t="s">
        <v>32</v>
      </c>
      <c r="J2" t="s">
        <v>66</v>
      </c>
      <c r="K2" t="s">
        <v>65</v>
      </c>
      <c r="L2" t="s">
        <v>39</v>
      </c>
      <c r="M2" t="s">
        <v>67</v>
      </c>
      <c r="N2" t="s">
        <v>29</v>
      </c>
      <c r="O2" t="s">
        <v>69</v>
      </c>
      <c r="P2" t="s">
        <v>68</v>
      </c>
      <c r="Q2" t="s">
        <v>37</v>
      </c>
      <c r="R2" t="s">
        <v>70</v>
      </c>
      <c r="S2" t="s">
        <v>71</v>
      </c>
      <c r="T2" t="s">
        <v>38</v>
      </c>
      <c r="U2" t="s">
        <v>72</v>
      </c>
      <c r="V2" t="s">
        <v>73</v>
      </c>
      <c r="W2" t="s">
        <v>74</v>
      </c>
      <c r="X2" t="s">
        <v>75</v>
      </c>
      <c r="Y2" t="s">
        <v>72</v>
      </c>
      <c r="Z2" t="s">
        <v>73</v>
      </c>
      <c r="AA2" t="s">
        <v>74</v>
      </c>
      <c r="AB2" t="s">
        <v>75</v>
      </c>
      <c r="AC2" t="s">
        <v>58</v>
      </c>
      <c r="AD2" t="s">
        <v>60</v>
      </c>
      <c r="AE2" t="s">
        <v>55</v>
      </c>
      <c r="AF2" t="s">
        <v>56</v>
      </c>
      <c r="AG2" t="s">
        <v>57</v>
      </c>
      <c r="AH2" t="s">
        <v>61</v>
      </c>
      <c r="AI2" t="s">
        <v>78</v>
      </c>
      <c r="AJ2" t="s">
        <v>63</v>
      </c>
      <c r="AK2" t="s">
        <v>64</v>
      </c>
      <c r="AL2" t="s">
        <v>80</v>
      </c>
      <c r="AM2" t="s">
        <v>81</v>
      </c>
      <c r="AN2" s="15" t="s">
        <v>83</v>
      </c>
      <c r="AO2" s="15" t="s">
        <v>84</v>
      </c>
    </row>
    <row r="3" spans="1:41" x14ac:dyDescent="0.2">
      <c r="A3" t="str">
        <f>+USUARIOS!C10</f>
        <v>Si</v>
      </c>
      <c r="B3" t="str">
        <f>+USUARIOS!C11</f>
        <v>Si</v>
      </c>
      <c r="C3" t="str">
        <f>+USUARIOS!C12</f>
        <v>Si</v>
      </c>
      <c r="D3" t="str">
        <f>+USUARIOS!C13</f>
        <v>Si</v>
      </c>
      <c r="E3" t="str">
        <f>+USUARIOS!C14</f>
        <v>Si</v>
      </c>
      <c r="F3" t="str">
        <f>+USUARIOS!C15</f>
        <v>Si</v>
      </c>
      <c r="G3">
        <f>+JUDICIALES!D9</f>
        <v>161</v>
      </c>
      <c r="H3">
        <f>+JUDICIALES!D10</f>
        <v>162</v>
      </c>
      <c r="I3">
        <f>+JUDICIALES!D11</f>
        <v>0</v>
      </c>
      <c r="J3">
        <f>+JUDICIALES!D15</f>
        <v>2</v>
      </c>
      <c r="K3">
        <f>+JUDICIALES!D16</f>
        <v>2</v>
      </c>
      <c r="L3">
        <f>+JUDICIALES!D20</f>
        <v>63</v>
      </c>
      <c r="M3">
        <f>+JUDICIALES!D21</f>
        <v>24</v>
      </c>
      <c r="N3">
        <f>+JUDICIALES!G9</f>
        <v>5</v>
      </c>
      <c r="O3">
        <f>+JUDICIALES!G10</f>
        <v>5</v>
      </c>
      <c r="P3">
        <f>+JUDICIALES!G11</f>
        <v>5</v>
      </c>
      <c r="Q3">
        <f>+JUDICIALES!G15</f>
        <v>159</v>
      </c>
      <c r="R3">
        <f>+JUDICIALES!G16</f>
        <v>158</v>
      </c>
      <c r="S3">
        <f>+JUDICIALES!G17</f>
        <v>1</v>
      </c>
      <c r="T3">
        <f>+JUDICIALES!G18</f>
        <v>0</v>
      </c>
      <c r="U3">
        <f>+JUDICIALES!G21</f>
        <v>9</v>
      </c>
      <c r="V3">
        <f>+JUDICIALES!G22</f>
        <v>139</v>
      </c>
      <c r="W3">
        <f>+JUDICIALES!G23</f>
        <v>0</v>
      </c>
      <c r="X3">
        <f>+JUDICIALES!G24</f>
        <v>11</v>
      </c>
      <c r="Y3">
        <f>+JUDICIALES!H21</f>
        <v>5</v>
      </c>
      <c r="Z3">
        <f>+JUDICIALES!H22</f>
        <v>139</v>
      </c>
      <c r="AA3">
        <f>+JUDICIALES!H23</f>
        <v>0</v>
      </c>
      <c r="AB3">
        <f>+JUDICIALES!H24</f>
        <v>11</v>
      </c>
      <c r="AC3">
        <f>+PREJUDICIALES!D10</f>
        <v>1</v>
      </c>
      <c r="AD3">
        <f>+PREJUDICIALES!D11</f>
        <v>3</v>
      </c>
      <c r="AE3">
        <f>+PREJUDICIALES!D12</f>
        <v>1</v>
      </c>
      <c r="AF3">
        <f>+PREJUDICIALES!D13</f>
        <v>0</v>
      </c>
      <c r="AG3">
        <f>+PREJUDICIALES!D14</f>
        <v>0</v>
      </c>
      <c r="AH3">
        <f>+PREJUDICIALES!D17</f>
        <v>7</v>
      </c>
      <c r="AI3">
        <f>+PREJUDICIALES!D18</f>
        <v>7</v>
      </c>
      <c r="AJ3">
        <f>+PREJUDICIALES!G12</f>
        <v>0</v>
      </c>
      <c r="AK3">
        <f>+PREJUDICIALES!G13</f>
        <v>0</v>
      </c>
      <c r="AL3">
        <f>+ARBITRAMENTOS!D9</f>
        <v>0</v>
      </c>
      <c r="AM3">
        <f>+ARBITRAMENTOS!D10</f>
        <v>0</v>
      </c>
      <c r="AN3" t="str">
        <f>+PAGOS!D9</f>
        <v>Si</v>
      </c>
      <c r="AO3">
        <f>+PAGOS!D10</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acionADR" ma:contentTypeID="0x010100F2F50D381E3E70449B0BC452F02F3D300058E3D2C2E12C734ABE2570F7986FA96F" ma:contentTypeVersion="8" ma:contentTypeDescription="" ma:contentTypeScope="" ma:versionID="27d3c412a5156d4209d56b3ef31c4f27">
  <xsd:schema xmlns:xsd="http://www.w3.org/2001/XMLSchema" xmlns:xs="http://www.w3.org/2001/XMLSchema" xmlns:p="http://schemas.microsoft.com/office/2006/metadata/properties" xmlns:ns2="9714ea42-2861-4926-874d-496a42cd6e58" xmlns:ns3="a5edb944-702a-422f-a9f0-dff332e0298c" targetNamespace="http://schemas.microsoft.com/office/2006/metadata/properties" ma:root="true" ma:fieldsID="96f6ea28d536c00d248307b5f2e2acc0" ns2:_="" ns3:_="">
    <xsd:import namespace="9714ea42-2861-4926-874d-496a42cd6e58"/>
    <xsd:import namespace="a5edb944-702a-422f-a9f0-dff332e0298c"/>
    <xsd:element name="properties">
      <xsd:complexType>
        <xsd:sequence>
          <xsd:element name="documentManagement">
            <xsd:complexType>
              <xsd:all>
                <xsd:element ref="ns2:DocumentoPublicado" minOccurs="0"/>
                <xsd:element ref="ns2:MostrarEnPagina" minOccurs="0"/>
                <xsd:element ref="ns2:OrdenDoc" minOccurs="0"/>
                <xsd:element ref="ns3:Anexo" minOccurs="0"/>
                <xsd:element ref="ns3:clase" minOccurs="0"/>
                <xsd:element ref="ns2:ACAPITE"/>
                <xsd:element ref="ns2:Numero"/>
                <xsd:element ref="ns3:a_x00f1_o"/>
                <xsd:element ref="ns3:Anexo_x002d_2" minOccurs="0"/>
                <xsd:element ref="ns2:FechaNormograma"/>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14ea42-2861-4926-874d-496a42cd6e58" elementFormDefault="qualified">
    <xsd:import namespace="http://schemas.microsoft.com/office/2006/documentManagement/types"/>
    <xsd:import namespace="http://schemas.microsoft.com/office/infopath/2007/PartnerControls"/>
    <xsd:element name="DocumentoPublicado" ma:index="8" nillable="true" ma:displayName="DocumentoPublicado" ma:default="1" ma:internalName="DocumentoPublicado">
      <xsd:simpleType>
        <xsd:restriction base="dms:Boolean"/>
      </xsd:simpleType>
    </xsd:element>
    <xsd:element name="MostrarEnPagina" ma:index="9" nillable="true" ma:displayName="MostrarEnPagina" ma:format="Dropdown" ma:internalName="MostrarEnPagina">
      <xsd:simpleType>
        <xsd:union memberTypes="dms:Text">
          <xsd:simpleType>
            <xsd:restriction base="dms:Choice">
              <xsd:enumeration value="Informe de Control Interno"/>
              <xsd:enumeration value="Informe de Gestión"/>
              <xsd:enumeration value="Información Financiera"/>
              <xsd:enumeration value="Presupuesto"/>
              <xsd:enumeration value="Plan Estratégico Sectorial"/>
              <xsd:enumeration value="Plan Anticorrupción"/>
              <xsd:enumeration value="Plan de Acción"/>
              <xsd:enumeration value="Adquisiciones y Compras"/>
              <xsd:enumeration value="Metas e Indicadores de Gestión"/>
              <xsd:enumeration value="Sistema de Gestión Integrado"/>
              <xsd:enumeration value="Sección de Empleos"/>
              <xsd:enumeration value="Notificaciones por aviso"/>
              <xsd:enumeration value="Buzón Notificaciones Judiciales"/>
            </xsd:restriction>
          </xsd:simpleType>
        </xsd:union>
      </xsd:simpleType>
    </xsd:element>
    <xsd:element name="OrdenDoc" ma:index="10" nillable="true" ma:displayName="OrdenDoc" ma:decimals="0" ma:internalName="OrdenDoc" ma:percentage="FALSE">
      <xsd:simpleType>
        <xsd:restriction base="dms:Number"/>
      </xsd:simpleType>
    </xsd:element>
    <xsd:element name="ACAPITE" ma:index="13" ma:displayName="ACAPITE" ma:internalName="ACAPITE">
      <xsd:simpleType>
        <xsd:restriction base="dms:Note">
          <xsd:maxLength value="255"/>
        </xsd:restriction>
      </xsd:simpleType>
    </xsd:element>
    <xsd:element name="Numero" ma:index="14" ma:displayName="Numero" ma:internalName="Numero">
      <xsd:simpleType>
        <xsd:restriction base="dms:Text">
          <xsd:maxLength value="255"/>
        </xsd:restriction>
      </xsd:simpleType>
    </xsd:element>
    <xsd:element name="FechaNormograma" ma:index="17" ma:displayName="Fecha de publicación" ma:format="DateOnly" ma:internalName="FechaNormograma">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a5edb944-702a-422f-a9f0-dff332e0298c" elementFormDefault="qualified">
    <xsd:import namespace="http://schemas.microsoft.com/office/2006/documentManagement/types"/>
    <xsd:import namespace="http://schemas.microsoft.com/office/infopath/2007/PartnerControls"/>
    <xsd:element name="Anexo" ma:index="11" nillable="true" ma:displayName="Anexo-1" ma:description="Documento anexo al informe" ma:format="Hyperlink" ma:internalName="Anexo">
      <xsd:complexType>
        <xsd:complexContent>
          <xsd:extension base="dms:URL">
            <xsd:sequence>
              <xsd:element name="Url" type="dms:ValidUrl" minOccurs="0" nillable="true"/>
              <xsd:element name="Description" type="xsd:string" nillable="true"/>
            </xsd:sequence>
          </xsd:extension>
        </xsd:complexContent>
      </xsd:complexType>
    </xsd:element>
    <xsd:element name="clase" ma:index="12" nillable="true" ma:displayName="clase" ma:default="Informe" ma:format="Dropdown" ma:internalName="clase">
      <xsd:simpleType>
        <xsd:restriction base="dms:Choice">
          <xsd:enumeration value="Informe"/>
          <xsd:enumeration value="Anexo"/>
          <xsd:enumeration value="Escriba la opción nº 3"/>
        </xsd:restriction>
      </xsd:simpleType>
    </xsd:element>
    <xsd:element name="a_x00f1_o" ma:index="15" ma:displayName="año" ma:internalName="a_x00f1_o">
      <xsd:simpleType>
        <xsd:restriction base="dms:Text">
          <xsd:maxLength value="4"/>
        </xsd:restriction>
      </xsd:simpleType>
    </xsd:element>
    <xsd:element name="Anexo_x002d_2" ma:index="16" nillable="true" ma:displayName="Anexo-2" ma:description="Documento anexo al informe" ma:format="Hyperlink" ma:internalName="Anexo_x002d_2">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lase xmlns="a5edb944-702a-422f-a9f0-dff332e0298c">Anexo</clase>
    <a_x00f1_o xmlns="a5edb944-702a-422f-a9f0-dff332e0298c">2020</a_x00f1_o>
    <Anexo_x002d_2 xmlns="a5edb944-702a-422f-a9f0-dff332e0298c">
      <Url xsi:nil="true"/>
      <Description xsi:nil="true"/>
    </Anexo_x002d_2>
    <Anexo xmlns="a5edb944-702a-422f-a9f0-dff332e0298c">
      <Url xsi:nil="true"/>
      <Description xsi:nil="true"/>
    </Anexo>
    <MostrarEnPagina xmlns="9714ea42-2861-4926-874d-496a42cd6e58">24</MostrarEnPagina>
    <ACAPITE xmlns="9714ea42-2861-4926-874d-496a42cd6e58">Anexo N° 1 - Plantilla Certificado de Control Interno eKOGUI</ACAPITE>
    <FechaNormograma xmlns="9714ea42-2861-4926-874d-496a42cd6e58">2020-08-24T00:00:00+00:00</FechaNormograma>
    <OrdenDoc xmlns="9714ea42-2861-4926-874d-496a42cd6e58">24</OrdenDoc>
    <DocumentoPublicado xmlns="9714ea42-2861-4926-874d-496a42cd6e58">true</DocumentoPublicado>
    <Numero xmlns="9714ea42-2861-4926-874d-496a42cd6e58">24</Numero>
  </documentManagement>
</p:properties>
</file>

<file path=customXml/itemProps1.xml><?xml version="1.0" encoding="utf-8"?>
<ds:datastoreItem xmlns:ds="http://schemas.openxmlformats.org/officeDocument/2006/customXml" ds:itemID="{40171369-5C5C-46C7-A60A-0200DDAF48FC}"/>
</file>

<file path=customXml/itemProps2.xml><?xml version="1.0" encoding="utf-8"?>
<ds:datastoreItem xmlns:ds="http://schemas.openxmlformats.org/officeDocument/2006/customXml" ds:itemID="{CADFD0BD-A1B1-4E00-8374-680B8B4922BF}"/>
</file>

<file path=customXml/itemProps3.xml><?xml version="1.0" encoding="utf-8"?>
<ds:datastoreItem xmlns:ds="http://schemas.openxmlformats.org/officeDocument/2006/customXml" ds:itemID="{78C6B483-DE94-4D27-8CFD-7B8D7BB86B0B}"/>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ABOGADOS</vt:lpstr>
      <vt:lpstr>JUDICIALES</vt:lpstr>
      <vt:lpstr>PREJUDICIALES</vt:lpstr>
      <vt:lpstr>ARBITRAMENTOS</vt:lpstr>
      <vt:lpstr>PAGOS</vt:lpstr>
      <vt:lpstr>Resumen general</vt:lpstr>
      <vt:lpstr>Base a pegar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 N° 1 - Plantilla Certificado de Control Interno eKOGUI</dc:title>
  <dc:creator>Juan Pablo Garzón Peraza</dc:creator>
  <cp:lastModifiedBy>Héctor Fabio Rodríguez Devia</cp:lastModifiedBy>
  <dcterms:created xsi:type="dcterms:W3CDTF">2020-06-25T21:16:25Z</dcterms:created>
  <dcterms:modified xsi:type="dcterms:W3CDTF">2020-08-23T19:12:55Z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0x010100F2F50D381E3E70449B0BC452F02F3D300058E3D2C2E12C734ABE2570F7986FA96F</vt:lpwstr>
  </property>
</Properties>
</file>