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USER\Downloads\"/>
    </mc:Choice>
  </mc:AlternateContent>
  <bookViews>
    <workbookView xWindow="0" yWindow="0" windowWidth="11496" windowHeight="8184" tabRatio="749" activeTab="1"/>
  </bookViews>
  <sheets>
    <sheet name="PRESUPUESTO" sheetId="4" r:id="rId1"/>
    <sheet name="ANALISIS" sheetId="3" r:id="rId2"/>
    <sheet name="INSUMOS" sheetId="2" state="hidden" r:id="rId3"/>
  </sheets>
  <externalReferences>
    <externalReference r:id="rId4"/>
    <externalReference r:id="rId5"/>
    <externalReference r:id="rId6"/>
  </externalReferences>
  <definedNames>
    <definedName name="_xlnm._FilterDatabase" localSheetId="2" hidden="1">INSUMOS!$C$1:$C$305</definedName>
    <definedName name="Adm">PRESUPUESTO!$F$202</definedName>
    <definedName name="Imprev">PRESUPUESTO!$F$203</definedName>
    <definedName name="IvaSUtl">PRESUPUESTO!$F$206</definedName>
    <definedName name="SbtPpto">PRESUPUESTO!$G$173</definedName>
    <definedName name="TtlCD">PRESUPUESTO!$G$201</definedName>
    <definedName name="Utilidad">PRESUPUESTO!$F$204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06" i="3" l="1"/>
  <c r="H1235" i="3"/>
  <c r="H1236" i="3"/>
  <c r="H1237" i="3"/>
  <c r="F120" i="4"/>
  <c r="E48" i="4"/>
  <c r="E23" i="4" l="1"/>
  <c r="J17" i="4"/>
  <c r="J16" i="4"/>
  <c r="J15" i="4"/>
  <c r="I17" i="4"/>
  <c r="I16" i="4"/>
  <c r="I15" i="4"/>
  <c r="E36" i="4" l="1"/>
  <c r="I31" i="4"/>
  <c r="I23" i="4"/>
  <c r="I40" i="4" l="1"/>
  <c r="I35" i="4"/>
  <c r="I32" i="4"/>
  <c r="I30" i="4"/>
  <c r="I29" i="4"/>
  <c r="I28" i="4"/>
  <c r="I27" i="4"/>
  <c r="I21" i="4"/>
  <c r="I13" i="4"/>
  <c r="C2586" i="3"/>
  <c r="C2442" i="3"/>
  <c r="C2118" i="3"/>
  <c r="C1043" i="3"/>
  <c r="C975" i="3"/>
  <c r="C888" i="3"/>
  <c r="C761" i="3"/>
  <c r="C734" i="3"/>
  <c r="C417" i="3"/>
  <c r="C340" i="3"/>
  <c r="C136" i="3"/>
  <c r="C2737" i="3"/>
  <c r="H3632" i="3"/>
  <c r="H3628" i="3"/>
  <c r="H3629" i="3" s="1"/>
  <c r="H3626" i="3"/>
  <c r="H3622" i="3"/>
  <c r="H3621" i="3"/>
  <c r="H3620" i="3"/>
  <c r="H3619" i="3"/>
  <c r="H3618" i="3"/>
  <c r="H3614" i="3"/>
  <c r="H3601" i="3"/>
  <c r="H3598" i="3"/>
  <c r="H3595" i="3"/>
  <c r="H3591" i="3"/>
  <c r="H3590" i="3"/>
  <c r="H3589" i="3"/>
  <c r="H3585" i="3"/>
  <c r="H3572" i="3"/>
  <c r="H3568" i="3"/>
  <c r="H3569" i="3" s="1"/>
  <c r="C3568" i="3"/>
  <c r="C3565" i="3"/>
  <c r="H3562" i="3"/>
  <c r="H3563" i="3" s="1"/>
  <c r="C3562" i="3"/>
  <c r="H3558" i="3"/>
  <c r="H3545" i="3"/>
  <c r="H3541" i="3"/>
  <c r="H3542" i="3" s="1"/>
  <c r="H3539" i="3"/>
  <c r="H3535" i="3"/>
  <c r="H3531" i="3"/>
  <c r="H3566" i="3" l="1"/>
  <c r="H3536" i="3"/>
  <c r="G3547" i="3" s="1"/>
  <c r="H3592" i="3"/>
  <c r="H3623" i="3"/>
  <c r="G3634" i="3" s="1"/>
  <c r="G3574" i="3" l="1"/>
  <c r="G3603" i="3"/>
  <c r="C5" i="2" l="1"/>
  <c r="J258" i="2" l="1"/>
  <c r="J257" i="2"/>
  <c r="J256" i="2"/>
  <c r="J255" i="2"/>
  <c r="J254" i="2"/>
  <c r="J253" i="2"/>
  <c r="J252" i="2"/>
  <c r="J251" i="2"/>
  <c r="J250" i="2"/>
  <c r="J249" i="2"/>
  <c r="J248" i="2"/>
  <c r="J247" i="2"/>
  <c r="J246" i="2"/>
  <c r="J245" i="2"/>
  <c r="J244" i="2"/>
  <c r="J243" i="2"/>
  <c r="J242" i="2"/>
  <c r="J241" i="2"/>
  <c r="J240" i="2"/>
  <c r="J239" i="2"/>
  <c r="J238" i="2"/>
  <c r="J237" i="2"/>
  <c r="J236" i="2"/>
  <c r="J235" i="2"/>
  <c r="J234" i="2"/>
  <c r="J233" i="2"/>
  <c r="J232" i="2"/>
  <c r="J231" i="2"/>
  <c r="J230" i="2"/>
  <c r="J229" i="2"/>
  <c r="J228" i="2"/>
  <c r="J227" i="2"/>
  <c r="J226" i="2"/>
  <c r="J225" i="2"/>
  <c r="J224" i="2"/>
  <c r="J223" i="2"/>
  <c r="J222" i="2"/>
  <c r="J221" i="2"/>
  <c r="J220" i="2"/>
  <c r="J219" i="2"/>
  <c r="J218" i="2"/>
  <c r="J217" i="2"/>
  <c r="J216" i="2"/>
  <c r="J215" i="2"/>
  <c r="J214" i="2"/>
  <c r="J213" i="2"/>
  <c r="J212" i="2"/>
  <c r="J211" i="2"/>
  <c r="J210" i="2"/>
  <c r="J209" i="2"/>
  <c r="J208" i="2"/>
  <c r="J207" i="2"/>
  <c r="J206" i="2"/>
  <c r="J205" i="2"/>
  <c r="J204" i="2"/>
  <c r="J203" i="2"/>
  <c r="J202" i="2"/>
  <c r="J201" i="2"/>
  <c r="J200" i="2"/>
  <c r="J199" i="2"/>
  <c r="J198" i="2"/>
  <c r="J197" i="2"/>
  <c r="J196" i="2"/>
  <c r="J195" i="2"/>
  <c r="J194" i="2"/>
  <c r="J193" i="2"/>
  <c r="J192" i="2"/>
  <c r="J191" i="2"/>
  <c r="J190" i="2"/>
  <c r="J189" i="2"/>
  <c r="J188" i="2"/>
  <c r="J187" i="2"/>
  <c r="J186" i="2"/>
  <c r="J185" i="2"/>
  <c r="J184" i="2"/>
  <c r="J183" i="2"/>
  <c r="J182" i="2"/>
  <c r="J181" i="2"/>
  <c r="J180" i="2"/>
  <c r="J179" i="2"/>
  <c r="J178" i="2"/>
  <c r="J177" i="2"/>
  <c r="J176" i="2"/>
  <c r="J175" i="2"/>
  <c r="J174" i="2"/>
  <c r="J173" i="2"/>
  <c r="J172" i="2"/>
  <c r="J171" i="2"/>
  <c r="J170" i="2"/>
  <c r="J169" i="2"/>
  <c r="J168" i="2"/>
  <c r="J167" i="2"/>
  <c r="J166" i="2"/>
  <c r="J165" i="2"/>
  <c r="J164" i="2"/>
  <c r="J163" i="2"/>
  <c r="J162" i="2"/>
  <c r="J161" i="2"/>
  <c r="J160" i="2"/>
  <c r="J159" i="2"/>
  <c r="J158" i="2"/>
  <c r="J260" i="2" l="1"/>
  <c r="H727" i="3" l="1"/>
  <c r="H724" i="3"/>
  <c r="H720" i="3"/>
  <c r="H2729" i="3"/>
  <c r="H2728" i="3"/>
  <c r="H2719" i="3"/>
  <c r="H2720" i="3"/>
  <c r="H2721" i="3"/>
  <c r="H2718" i="3"/>
  <c r="H2421" i="3"/>
  <c r="H2415" i="3"/>
  <c r="H2416" i="3"/>
  <c r="H2153" i="3"/>
  <c r="C2154" i="3"/>
  <c r="D2154" i="3"/>
  <c r="G2154" i="3"/>
  <c r="H2157" i="3"/>
  <c r="H2158" i="3"/>
  <c r="H2159" i="3"/>
  <c r="H2163" i="3"/>
  <c r="G2165" i="3" s="1"/>
  <c r="H2169" i="3"/>
  <c r="H2730" i="3" l="1"/>
  <c r="H732" i="3"/>
  <c r="G36" i="4" s="1"/>
  <c r="S36" i="4" s="1"/>
  <c r="H2722" i="3"/>
  <c r="H2725" i="3"/>
  <c r="H2418" i="3"/>
  <c r="H2429" i="3" s="1"/>
  <c r="H2165" i="3"/>
  <c r="H2166" i="3" s="1"/>
  <c r="H2160" i="3"/>
  <c r="H2735" i="3" l="1"/>
  <c r="H3517" i="3" l="1"/>
  <c r="H3511" i="3"/>
  <c r="G3513" i="3" s="1"/>
  <c r="H3507" i="3"/>
  <c r="H3506" i="3"/>
  <c r="H3505" i="3"/>
  <c r="H3504" i="3"/>
  <c r="G3501" i="3"/>
  <c r="D3501" i="3"/>
  <c r="C3501" i="3"/>
  <c r="H2393" i="3"/>
  <c r="H2394" i="3"/>
  <c r="H2395" i="3"/>
  <c r="H2396" i="3"/>
  <c r="H2392" i="3"/>
  <c r="G264" i="2"/>
  <c r="J264" i="2"/>
  <c r="E265" i="2"/>
  <c r="J265" i="2"/>
  <c r="E266" i="2"/>
  <c r="J266" i="2"/>
  <c r="E267" i="2"/>
  <c r="J267" i="2"/>
  <c r="E268" i="2"/>
  <c r="J268" i="2"/>
  <c r="E269" i="2"/>
  <c r="J269" i="2"/>
  <c r="E270" i="2"/>
  <c r="J270" i="2"/>
  <c r="E271" i="2"/>
  <c r="J271" i="2"/>
  <c r="E272" i="2"/>
  <c r="J272" i="2"/>
  <c r="E273" i="2"/>
  <c r="J273" i="2"/>
  <c r="E274" i="2"/>
  <c r="J274" i="2"/>
  <c r="E275" i="2"/>
  <c r="J275" i="2"/>
  <c r="E276" i="2"/>
  <c r="J276" i="2"/>
  <c r="E277" i="2"/>
  <c r="J277" i="2"/>
  <c r="E278" i="2"/>
  <c r="J278" i="2"/>
  <c r="G282" i="2"/>
  <c r="J282" i="2"/>
  <c r="E283" i="2"/>
  <c r="J283" i="2"/>
  <c r="E284" i="2"/>
  <c r="J284" i="2"/>
  <c r="E285" i="2"/>
  <c r="J285" i="2"/>
  <c r="E286" i="2"/>
  <c r="E287" i="2"/>
  <c r="J287" i="2"/>
  <c r="E288" i="2"/>
  <c r="J288" i="2"/>
  <c r="E289" i="2"/>
  <c r="J289" i="2"/>
  <c r="E290" i="2"/>
  <c r="J290" i="2"/>
  <c r="E291" i="2"/>
  <c r="J291" i="2"/>
  <c r="E292" i="2"/>
  <c r="J292" i="2"/>
  <c r="E293" i="2"/>
  <c r="J293" i="2"/>
  <c r="E294" i="2"/>
  <c r="J294" i="2"/>
  <c r="E295" i="2"/>
  <c r="J295" i="2"/>
  <c r="E296" i="2"/>
  <c r="J296" i="2"/>
  <c r="G300" i="2"/>
  <c r="J300" i="2"/>
  <c r="E301" i="2"/>
  <c r="J301" i="2"/>
  <c r="H2740" i="3"/>
  <c r="I2740" i="3"/>
  <c r="I2744" i="3" s="1"/>
  <c r="C2741" i="3"/>
  <c r="D2741" i="3"/>
  <c r="G2741" i="3"/>
  <c r="H2744" i="3"/>
  <c r="H3488" i="3"/>
  <c r="H3484" i="3"/>
  <c r="H3485" i="3" s="1"/>
  <c r="H3478" i="3"/>
  <c r="H3477" i="3"/>
  <c r="H3476" i="3"/>
  <c r="H3475" i="3"/>
  <c r="H3474" i="3"/>
  <c r="H3473" i="3"/>
  <c r="H3472" i="3"/>
  <c r="H3471" i="3"/>
  <c r="H3470" i="3"/>
  <c r="H3469" i="3"/>
  <c r="H3465" i="3"/>
  <c r="H3452" i="3"/>
  <c r="H3448" i="3"/>
  <c r="H3449" i="3" s="1"/>
  <c r="H3442" i="3"/>
  <c r="H3441" i="3"/>
  <c r="H3440" i="3"/>
  <c r="H3439" i="3"/>
  <c r="H3438" i="3"/>
  <c r="H3437" i="3"/>
  <c r="H3436" i="3"/>
  <c r="H3435" i="3"/>
  <c r="H3434" i="3"/>
  <c r="H3433" i="3"/>
  <c r="H3429" i="3"/>
  <c r="H3416" i="3"/>
  <c r="H3412" i="3"/>
  <c r="H3413" i="3" s="1"/>
  <c r="H3406" i="3"/>
  <c r="H3405" i="3"/>
  <c r="H3404" i="3"/>
  <c r="H3403" i="3"/>
  <c r="H3402" i="3"/>
  <c r="H3401" i="3"/>
  <c r="H3400" i="3"/>
  <c r="H3399" i="3"/>
  <c r="H3398" i="3"/>
  <c r="H3397" i="3"/>
  <c r="H3396" i="3"/>
  <c r="H3392" i="3"/>
  <c r="H3379" i="3"/>
  <c r="H3375" i="3"/>
  <c r="H3376" i="3" s="1"/>
  <c r="H3369" i="3"/>
  <c r="H3368" i="3"/>
  <c r="H3367" i="3"/>
  <c r="H3366" i="3"/>
  <c r="H3365" i="3"/>
  <c r="H3364" i="3"/>
  <c r="H3363" i="3"/>
  <c r="H3362" i="3"/>
  <c r="H3361" i="3"/>
  <c r="H3360" i="3"/>
  <c r="H3359" i="3"/>
  <c r="H3355" i="3"/>
  <c r="H3342" i="3"/>
  <c r="H3338" i="3"/>
  <c r="H3339" i="3" s="1"/>
  <c r="H3332" i="3"/>
  <c r="H3331" i="3"/>
  <c r="H3330" i="3"/>
  <c r="H3329" i="3"/>
  <c r="H3328" i="3"/>
  <c r="H3327" i="3"/>
  <c r="H3326" i="3"/>
  <c r="H3325" i="3"/>
  <c r="H3324" i="3"/>
  <c r="H3323" i="3"/>
  <c r="H3322" i="3"/>
  <c r="H3318" i="3"/>
  <c r="H3305" i="3"/>
  <c r="H3301" i="3"/>
  <c r="H3302" i="3" s="1"/>
  <c r="H3295" i="3"/>
  <c r="H3294" i="3"/>
  <c r="H3293" i="3"/>
  <c r="H3292" i="3"/>
  <c r="H3291" i="3"/>
  <c r="H3290" i="3"/>
  <c r="H3286" i="3"/>
  <c r="H3273" i="3"/>
  <c r="H3269" i="3"/>
  <c r="H3270" i="3" s="1"/>
  <c r="H3263" i="3"/>
  <c r="H3262" i="3"/>
  <c r="H3261" i="3"/>
  <c r="H3260" i="3"/>
  <c r="H3259" i="3"/>
  <c r="H3258" i="3"/>
  <c r="H3257" i="3"/>
  <c r="H3253" i="3"/>
  <c r="H3240" i="3"/>
  <c r="H3236" i="3"/>
  <c r="H3237" i="3" s="1"/>
  <c r="H3230" i="3"/>
  <c r="H3229" i="3"/>
  <c r="H3228" i="3"/>
  <c r="H3227" i="3"/>
  <c r="H3226" i="3"/>
  <c r="H3225" i="3"/>
  <c r="H3224" i="3"/>
  <c r="H3220" i="3"/>
  <c r="H3207" i="3"/>
  <c r="H3203" i="3"/>
  <c r="H3204" i="3" s="1"/>
  <c r="H3197" i="3"/>
  <c r="H3196" i="3"/>
  <c r="H3195" i="3"/>
  <c r="H3194" i="3"/>
  <c r="H3193" i="3"/>
  <c r="H3192" i="3"/>
  <c r="H3191" i="3"/>
  <c r="H3187" i="3"/>
  <c r="H3174" i="3"/>
  <c r="H3170" i="3"/>
  <c r="H3171" i="3" s="1"/>
  <c r="H3163" i="3"/>
  <c r="H3162" i="3"/>
  <c r="H3161" i="3"/>
  <c r="H3160" i="3"/>
  <c r="H3159" i="3"/>
  <c r="H3158" i="3"/>
  <c r="H3157" i="3"/>
  <c r="H3156" i="3"/>
  <c r="H3152" i="3"/>
  <c r="H3139" i="3"/>
  <c r="H3126" i="3"/>
  <c r="H3125" i="3"/>
  <c r="H3124" i="3"/>
  <c r="H3123" i="3"/>
  <c r="H3122" i="3"/>
  <c r="H3121" i="3"/>
  <c r="H3120" i="3"/>
  <c r="H3119" i="3"/>
  <c r="H3118" i="3"/>
  <c r="H3117" i="3"/>
  <c r="H3116" i="3"/>
  <c r="H3115" i="3"/>
  <c r="H3114" i="3"/>
  <c r="H3113" i="3"/>
  <c r="H3112" i="3"/>
  <c r="H3111" i="3"/>
  <c r="H3110" i="3"/>
  <c r="H3093" i="3"/>
  <c r="H3088" i="3"/>
  <c r="H3082" i="3"/>
  <c r="H3081" i="3"/>
  <c r="H3080" i="3"/>
  <c r="H3079" i="3"/>
  <c r="H3078" i="3"/>
  <c r="H3077" i="3"/>
  <c r="H3073" i="3"/>
  <c r="H3060" i="3"/>
  <c r="H3056" i="3"/>
  <c r="H3055" i="3"/>
  <c r="H3049" i="3"/>
  <c r="D3049" i="3"/>
  <c r="H3045" i="3"/>
  <c r="H3032" i="3"/>
  <c r="H3027" i="3"/>
  <c r="H3021" i="3"/>
  <c r="H3017" i="3"/>
  <c r="H3004" i="3"/>
  <c r="H2999" i="3"/>
  <c r="H2993" i="3"/>
  <c r="H2992" i="3"/>
  <c r="H2991" i="3"/>
  <c r="H2990" i="3"/>
  <c r="H2989" i="3"/>
  <c r="H2988" i="3"/>
  <c r="H2987" i="3"/>
  <c r="H2986" i="3"/>
  <c r="H2985" i="3"/>
  <c r="H2981" i="3"/>
  <c r="H2968" i="3"/>
  <c r="H2963" i="3"/>
  <c r="H2957" i="3"/>
  <c r="H2956" i="3"/>
  <c r="H2955" i="3"/>
  <c r="H2954" i="3"/>
  <c r="H2953" i="3"/>
  <c r="H2952" i="3"/>
  <c r="H2951" i="3"/>
  <c r="H2950" i="3"/>
  <c r="H2949" i="3"/>
  <c r="H2948" i="3"/>
  <c r="H2944" i="3"/>
  <c r="H2930" i="3"/>
  <c r="H2925" i="3"/>
  <c r="H2919" i="3"/>
  <c r="H2918" i="3"/>
  <c r="H2917" i="3"/>
  <c r="H2916" i="3"/>
  <c r="H2915" i="3"/>
  <c r="H2914" i="3"/>
  <c r="H2913" i="3"/>
  <c r="H2912" i="3"/>
  <c r="H2911" i="3"/>
  <c r="H2910" i="3"/>
  <c r="H2909" i="3"/>
  <c r="H2908" i="3"/>
  <c r="H2904" i="3"/>
  <c r="H2891" i="3"/>
  <c r="H2886" i="3"/>
  <c r="H2880" i="3"/>
  <c r="H2879" i="3"/>
  <c r="H2878" i="3"/>
  <c r="H2877" i="3"/>
  <c r="H2876" i="3"/>
  <c r="H2875" i="3"/>
  <c r="H2874" i="3"/>
  <c r="H2873" i="3"/>
  <c r="H2872" i="3"/>
  <c r="H2871" i="3"/>
  <c r="H2870" i="3"/>
  <c r="H2869" i="3"/>
  <c r="H2865" i="3"/>
  <c r="H2852" i="3"/>
  <c r="H2847" i="3"/>
  <c r="H2841" i="3"/>
  <c r="H2840" i="3"/>
  <c r="H2839" i="3"/>
  <c r="H2838" i="3"/>
  <c r="H2837" i="3"/>
  <c r="H2836" i="3"/>
  <c r="H2835" i="3"/>
  <c r="H2834" i="3"/>
  <c r="H2830" i="3"/>
  <c r="H2817" i="3"/>
  <c r="H2812" i="3"/>
  <c r="H2806" i="3"/>
  <c r="H2805" i="3"/>
  <c r="H2804" i="3"/>
  <c r="H2803" i="3"/>
  <c r="H2802" i="3"/>
  <c r="H2801" i="3"/>
  <c r="H2800" i="3"/>
  <c r="H2796" i="3"/>
  <c r="H2783" i="3"/>
  <c r="H2777" i="3"/>
  <c r="G2779" i="3" s="1"/>
  <c r="H2773" i="3"/>
  <c r="H2772" i="3"/>
  <c r="H2771" i="3"/>
  <c r="H2770" i="3"/>
  <c r="H2769" i="3"/>
  <c r="H2768" i="3"/>
  <c r="H2764" i="3"/>
  <c r="J299" i="2" l="1"/>
  <c r="I2747" i="3"/>
  <c r="H2397" i="3"/>
  <c r="H2848" i="3"/>
  <c r="H2849" i="3" s="1"/>
  <c r="H3513" i="3"/>
  <c r="H3514" i="3" s="1"/>
  <c r="H3508" i="3"/>
  <c r="H3201" i="3"/>
  <c r="H2884" i="3"/>
  <c r="H3057" i="3"/>
  <c r="H3373" i="3"/>
  <c r="H3410" i="3"/>
  <c r="H3053" i="3"/>
  <c r="H2845" i="3"/>
  <c r="H3000" i="3"/>
  <c r="H3001" i="3" s="1"/>
  <c r="H3025" i="3"/>
  <c r="H3086" i="3"/>
  <c r="H3482" i="3"/>
  <c r="H2779" i="3"/>
  <c r="H2780" i="3" s="1"/>
  <c r="J2747" i="3"/>
  <c r="J2748" i="3" s="1"/>
  <c r="H3164" i="3"/>
  <c r="J281" i="2"/>
  <c r="J263" i="2"/>
  <c r="J2744" i="3"/>
  <c r="H2745" i="3"/>
  <c r="H2994" i="3"/>
  <c r="H2997" i="3"/>
  <c r="H3028" i="3"/>
  <c r="H3029" i="3" s="1"/>
  <c r="H3234" i="3"/>
  <c r="H2748" i="3"/>
  <c r="G2750" i="3" s="1"/>
  <c r="H2750" i="3" s="1"/>
  <c r="H3446" i="3"/>
  <c r="H2887" i="3"/>
  <c r="H2888" i="3" s="1"/>
  <c r="H3267" i="3"/>
  <c r="H2920" i="3"/>
  <c r="H2813" i="3"/>
  <c r="H2814" i="3" s="1"/>
  <c r="H2926" i="3"/>
  <c r="H2927" i="3" s="1"/>
  <c r="H2964" i="3"/>
  <c r="H2965" i="3" s="1"/>
  <c r="H3136" i="3"/>
  <c r="H3299" i="3"/>
  <c r="H2923" i="3"/>
  <c r="H3083" i="3"/>
  <c r="H3089" i="3"/>
  <c r="H3336" i="3"/>
  <c r="H3022" i="3"/>
  <c r="H2958" i="3"/>
  <c r="H3333" i="3"/>
  <c r="H3407" i="3"/>
  <c r="H2810" i="3"/>
  <c r="H2961" i="3"/>
  <c r="H3443" i="3"/>
  <c r="H3231" i="3"/>
  <c r="H3479" i="3"/>
  <c r="H2807" i="3"/>
  <c r="H3198" i="3"/>
  <c r="H2881" i="3"/>
  <c r="H3264" i="3"/>
  <c r="H3127" i="3"/>
  <c r="H3296" i="3"/>
  <c r="H3370" i="3"/>
  <c r="H2774" i="3"/>
  <c r="H2842" i="3"/>
  <c r="H3050" i="3"/>
  <c r="G3519" i="3" l="1"/>
  <c r="G3062" i="3"/>
  <c r="G3490" i="3"/>
  <c r="G2854" i="3"/>
  <c r="H3131" i="3"/>
  <c r="G3141" i="3" s="1"/>
  <c r="G3275" i="3"/>
  <c r="G3454" i="3"/>
  <c r="G3006" i="3"/>
  <c r="H3168" i="3"/>
  <c r="G3176" i="3" s="1"/>
  <c r="G3034" i="3"/>
  <c r="J2750" i="3"/>
  <c r="J2751" i="3" s="1"/>
  <c r="I2750" i="3"/>
  <c r="H2751" i="3"/>
  <c r="G2753" i="3" s="1"/>
  <c r="G2932" i="3"/>
  <c r="J2745" i="3"/>
  <c r="G2819" i="3"/>
  <c r="H3090" i="3"/>
  <c r="G3095" i="3" s="1"/>
  <c r="G3242" i="3"/>
  <c r="G3344" i="3"/>
  <c r="G3307" i="3"/>
  <c r="G2893" i="3"/>
  <c r="G3418" i="3"/>
  <c r="G2970" i="3"/>
  <c r="G2785" i="3"/>
  <c r="G3381" i="3"/>
  <c r="G3209" i="3"/>
  <c r="I2753" i="3" l="1"/>
  <c r="H2698" i="3" l="1"/>
  <c r="H2691" i="3"/>
  <c r="H2690" i="3"/>
  <c r="H2689" i="3"/>
  <c r="H2688" i="3"/>
  <c r="G2685" i="3"/>
  <c r="D2685" i="3"/>
  <c r="C2685" i="3"/>
  <c r="H2667" i="3"/>
  <c r="G2652" i="3"/>
  <c r="D2652" i="3"/>
  <c r="C2652" i="3"/>
  <c r="H2633" i="3"/>
  <c r="H2627" i="3"/>
  <c r="H2626" i="3"/>
  <c r="G2623" i="3"/>
  <c r="D2623" i="3"/>
  <c r="C2623" i="3"/>
  <c r="H2605" i="3"/>
  <c r="H2603" i="3"/>
  <c r="H2597" i="3"/>
  <c r="H2596" i="3"/>
  <c r="H2594" i="3"/>
  <c r="H2593" i="3"/>
  <c r="G2590" i="3"/>
  <c r="D2590" i="3"/>
  <c r="C2590" i="3"/>
  <c r="H2571" i="3"/>
  <c r="G2568" i="3"/>
  <c r="D2568" i="3"/>
  <c r="C2568" i="3"/>
  <c r="H2550" i="3"/>
  <c r="H2551" i="3" s="1"/>
  <c r="X128" i="4" s="1"/>
  <c r="G2547" i="3"/>
  <c r="D2547" i="3"/>
  <c r="C2547" i="3"/>
  <c r="H2523" i="3"/>
  <c r="H2522" i="3"/>
  <c r="H2521" i="3"/>
  <c r="G2518" i="3"/>
  <c r="D2518" i="3"/>
  <c r="C2518" i="3"/>
  <c r="H2492" i="3"/>
  <c r="H2491" i="3"/>
  <c r="G2488" i="3"/>
  <c r="D2488" i="3"/>
  <c r="C2488" i="3"/>
  <c r="H2470" i="3"/>
  <c r="G2467" i="3"/>
  <c r="D2467" i="3"/>
  <c r="C2467" i="3"/>
  <c r="H2449" i="3"/>
  <c r="H2450" i="3" s="1"/>
  <c r="X124" i="4" s="1"/>
  <c r="G2446" i="3"/>
  <c r="D2446" i="3"/>
  <c r="C2446" i="3"/>
  <c r="G2389" i="3"/>
  <c r="D2389" i="3"/>
  <c r="C2389" i="3"/>
  <c r="H2364" i="3"/>
  <c r="H2363" i="3"/>
  <c r="H2362" i="3"/>
  <c r="H2361" i="3"/>
  <c r="G2358" i="3"/>
  <c r="D2358" i="3"/>
  <c r="C2358" i="3"/>
  <c r="H2338" i="3"/>
  <c r="H2329" i="3"/>
  <c r="H2327" i="3"/>
  <c r="G2324" i="3"/>
  <c r="D2324" i="3"/>
  <c r="C2324" i="3"/>
  <c r="H2305" i="3"/>
  <c r="H2306" i="3" s="1"/>
  <c r="X114" i="4" s="1"/>
  <c r="G2302" i="3"/>
  <c r="D2302" i="3"/>
  <c r="C2302" i="3"/>
  <c r="H2283" i="3"/>
  <c r="H2284" i="3" s="1"/>
  <c r="X113" i="4" s="1"/>
  <c r="G2280" i="3"/>
  <c r="D2280" i="3"/>
  <c r="C2280" i="3"/>
  <c r="H2261" i="3"/>
  <c r="G2258" i="3"/>
  <c r="D2258" i="3"/>
  <c r="C2258" i="3"/>
  <c r="H2239" i="3"/>
  <c r="H2240" i="3" s="1"/>
  <c r="X111" i="4" s="1"/>
  <c r="G2236" i="3"/>
  <c r="D2236" i="3"/>
  <c r="C2236" i="3"/>
  <c r="H2218" i="3"/>
  <c r="X110" i="4" s="1"/>
  <c r="G2214" i="3"/>
  <c r="D2214" i="3"/>
  <c r="C2214" i="3"/>
  <c r="H2189" i="3"/>
  <c r="H2188" i="3"/>
  <c r="H2187" i="3"/>
  <c r="G2184" i="3"/>
  <c r="D2184" i="3"/>
  <c r="C2184" i="3"/>
  <c r="H2130" i="3"/>
  <c r="H2128" i="3"/>
  <c r="H2127" i="3"/>
  <c r="H2126" i="3"/>
  <c r="H2125" i="3"/>
  <c r="G2122" i="3"/>
  <c r="D2122" i="3"/>
  <c r="C2122" i="3"/>
  <c r="H2097" i="3"/>
  <c r="D2097" i="3"/>
  <c r="C2097" i="3"/>
  <c r="H2096" i="3"/>
  <c r="D2096" i="3"/>
  <c r="C2096" i="3"/>
  <c r="H2095" i="3"/>
  <c r="D2095" i="3"/>
  <c r="C2095" i="3"/>
  <c r="G2092" i="3"/>
  <c r="D2092" i="3"/>
  <c r="C2092" i="3"/>
  <c r="H2067" i="3"/>
  <c r="D2067" i="3"/>
  <c r="C2067" i="3"/>
  <c r="H2066" i="3"/>
  <c r="D2066" i="3"/>
  <c r="C2066" i="3"/>
  <c r="G2063" i="3"/>
  <c r="D2063" i="3"/>
  <c r="C2063" i="3"/>
  <c r="G2038" i="3"/>
  <c r="D2038" i="3"/>
  <c r="C2038" i="3"/>
  <c r="H2016" i="3"/>
  <c r="H2017" i="3" s="1"/>
  <c r="X98" i="4" s="1"/>
  <c r="G2013" i="3"/>
  <c r="D2013" i="3"/>
  <c r="C2013" i="3"/>
  <c r="H1988" i="3"/>
  <c r="H1989" i="3" s="1"/>
  <c r="X97" i="4" s="1"/>
  <c r="D1988" i="3"/>
  <c r="G1985" i="3"/>
  <c r="D1985" i="3"/>
  <c r="C1985" i="3"/>
  <c r="H1960" i="3"/>
  <c r="H1959" i="3"/>
  <c r="H1958" i="3"/>
  <c r="H1957" i="3"/>
  <c r="H1956" i="3"/>
  <c r="G1953" i="3"/>
  <c r="D1953" i="3"/>
  <c r="C1953" i="3"/>
  <c r="H1928" i="3"/>
  <c r="H1927" i="3"/>
  <c r="H1926" i="3"/>
  <c r="G1923" i="3"/>
  <c r="D1923" i="3"/>
  <c r="C1923" i="3"/>
  <c r="H1898" i="3"/>
  <c r="H1897" i="3"/>
  <c r="H1896" i="3"/>
  <c r="G1893" i="3"/>
  <c r="D1893" i="3"/>
  <c r="C1893" i="3"/>
  <c r="H1868" i="3"/>
  <c r="H1867" i="3"/>
  <c r="H1866" i="3"/>
  <c r="G1863" i="3"/>
  <c r="D1863" i="3"/>
  <c r="C1863" i="3"/>
  <c r="H1838" i="3"/>
  <c r="D1838" i="3"/>
  <c r="H1837" i="3"/>
  <c r="D1837" i="3"/>
  <c r="H1836" i="3"/>
  <c r="D1836" i="3"/>
  <c r="H1835" i="3"/>
  <c r="D1835" i="3"/>
  <c r="H1834" i="3"/>
  <c r="D1834" i="3"/>
  <c r="G1831" i="3"/>
  <c r="D1831" i="3"/>
  <c r="C1831" i="3"/>
  <c r="H1806" i="3"/>
  <c r="D1806" i="3"/>
  <c r="H1805" i="3"/>
  <c r="D1805" i="3"/>
  <c r="H1804" i="3"/>
  <c r="D1804" i="3"/>
  <c r="G1801" i="3"/>
  <c r="D1801" i="3"/>
  <c r="C1801" i="3"/>
  <c r="H1776" i="3"/>
  <c r="D1776" i="3"/>
  <c r="H1775" i="3"/>
  <c r="D1775" i="3"/>
  <c r="H1774" i="3"/>
  <c r="D1774" i="3"/>
  <c r="G1771" i="3"/>
  <c r="D1771" i="3"/>
  <c r="C1771" i="3"/>
  <c r="H1746" i="3"/>
  <c r="D1746" i="3"/>
  <c r="D1745" i="3"/>
  <c r="H1744" i="3"/>
  <c r="D1744" i="3"/>
  <c r="G1741" i="3"/>
  <c r="D1741" i="3"/>
  <c r="C1741" i="3"/>
  <c r="H1716" i="3"/>
  <c r="D1716" i="3"/>
  <c r="H1715" i="3"/>
  <c r="D1715" i="3"/>
  <c r="H1714" i="3"/>
  <c r="D1714" i="3"/>
  <c r="G1711" i="3"/>
  <c r="D1711" i="3"/>
  <c r="C1711" i="3"/>
  <c r="H1686" i="3"/>
  <c r="H1685" i="3"/>
  <c r="H1684" i="3"/>
  <c r="G1681" i="3"/>
  <c r="D1681" i="3"/>
  <c r="C1681" i="3"/>
  <c r="C1656" i="3"/>
  <c r="C1655" i="3"/>
  <c r="G1652" i="3"/>
  <c r="D1652" i="3"/>
  <c r="C1652" i="3"/>
  <c r="H1627" i="3"/>
  <c r="H1626" i="3"/>
  <c r="H1625" i="3"/>
  <c r="G1622" i="3"/>
  <c r="D1622" i="3"/>
  <c r="C1622" i="3"/>
  <c r="H1597" i="3"/>
  <c r="D1597" i="3"/>
  <c r="H1596" i="3"/>
  <c r="D1596" i="3"/>
  <c r="H1595" i="3"/>
  <c r="D1595" i="3"/>
  <c r="G1592" i="3"/>
  <c r="D1592" i="3"/>
  <c r="C1592" i="3"/>
  <c r="H1567" i="3"/>
  <c r="H1566" i="3"/>
  <c r="H1565" i="3"/>
  <c r="G1562" i="3"/>
  <c r="D1562" i="3"/>
  <c r="C1562" i="3"/>
  <c r="H1537" i="3"/>
  <c r="H1536" i="3"/>
  <c r="H1535" i="3"/>
  <c r="G1532" i="3"/>
  <c r="D1532" i="3"/>
  <c r="C1532" i="3"/>
  <c r="H1507" i="3"/>
  <c r="D1507" i="3"/>
  <c r="H1506" i="3"/>
  <c r="D1506" i="3"/>
  <c r="H1505" i="3"/>
  <c r="D1505" i="3"/>
  <c r="G1502" i="3"/>
  <c r="D1502" i="3"/>
  <c r="C1502" i="3"/>
  <c r="H1477" i="3"/>
  <c r="D1477" i="3"/>
  <c r="H1476" i="3"/>
  <c r="D1476" i="3"/>
  <c r="H1475" i="3"/>
  <c r="D1475" i="3"/>
  <c r="G1472" i="3"/>
  <c r="D1472" i="3"/>
  <c r="C1472" i="3"/>
  <c r="H1447" i="3"/>
  <c r="H1446" i="3"/>
  <c r="H1445" i="3"/>
  <c r="G1442" i="3"/>
  <c r="D1442" i="3"/>
  <c r="C1442" i="3"/>
  <c r="H1417" i="3"/>
  <c r="H1415" i="3"/>
  <c r="G1412" i="3"/>
  <c r="D1412" i="3"/>
  <c r="C1412" i="3"/>
  <c r="G1382" i="3"/>
  <c r="D1382" i="3"/>
  <c r="C1382" i="3"/>
  <c r="H1357" i="3"/>
  <c r="H1356" i="3"/>
  <c r="H1355" i="3"/>
  <c r="G1352" i="3"/>
  <c r="D1352" i="3"/>
  <c r="C1352" i="3"/>
  <c r="H1327" i="3"/>
  <c r="H1326" i="3"/>
  <c r="H1325" i="3"/>
  <c r="G1322" i="3"/>
  <c r="D1322" i="3"/>
  <c r="C1322" i="3"/>
  <c r="H1297" i="3"/>
  <c r="H1296" i="3"/>
  <c r="H1295" i="3"/>
  <c r="G1292" i="3"/>
  <c r="D1292" i="3"/>
  <c r="C1292" i="3"/>
  <c r="H1267" i="3"/>
  <c r="H1266" i="3"/>
  <c r="H1265" i="3"/>
  <c r="G1262" i="3"/>
  <c r="D1262" i="3"/>
  <c r="C1262" i="3"/>
  <c r="G1232" i="3"/>
  <c r="D1232" i="3"/>
  <c r="C1232" i="3"/>
  <c r="G1202" i="3"/>
  <c r="D1202" i="3"/>
  <c r="C1202" i="3"/>
  <c r="G1172" i="3"/>
  <c r="D1172" i="3"/>
  <c r="C1172" i="3"/>
  <c r="G1142" i="3"/>
  <c r="D1142" i="3"/>
  <c r="C1142" i="3"/>
  <c r="G1109" i="3"/>
  <c r="D1109" i="3"/>
  <c r="C1109" i="3"/>
  <c r="G1074" i="3"/>
  <c r="D1074" i="3"/>
  <c r="C1074" i="3"/>
  <c r="G1047" i="3"/>
  <c r="D1047" i="3"/>
  <c r="C1047" i="3"/>
  <c r="G1012" i="3"/>
  <c r="D1012" i="3"/>
  <c r="C1012" i="3"/>
  <c r="G979" i="3"/>
  <c r="D979" i="3"/>
  <c r="C979" i="3"/>
  <c r="G949" i="3"/>
  <c r="D949" i="3"/>
  <c r="C949" i="3"/>
  <c r="G920" i="3"/>
  <c r="D920" i="3"/>
  <c r="C920" i="3"/>
  <c r="G892" i="3"/>
  <c r="D892" i="3"/>
  <c r="C892" i="3"/>
  <c r="H873" i="3"/>
  <c r="G856" i="3"/>
  <c r="D856" i="3"/>
  <c r="C856" i="3"/>
  <c r="G828" i="3"/>
  <c r="D828" i="3"/>
  <c r="C828" i="3"/>
  <c r="H810" i="3"/>
  <c r="H809" i="3"/>
  <c r="G797" i="3"/>
  <c r="D797" i="3"/>
  <c r="C797" i="3"/>
  <c r="H779" i="3"/>
  <c r="H778" i="3"/>
  <c r="G765" i="3"/>
  <c r="D765" i="3"/>
  <c r="C765" i="3"/>
  <c r="G738" i="3"/>
  <c r="D738" i="3"/>
  <c r="C738" i="3"/>
  <c r="G678" i="3"/>
  <c r="D678" i="3"/>
  <c r="C678" i="3"/>
  <c r="G645" i="3"/>
  <c r="D645" i="3"/>
  <c r="C645" i="3"/>
  <c r="G609" i="3"/>
  <c r="D609" i="3"/>
  <c r="C609" i="3"/>
  <c r="H591" i="3"/>
  <c r="G576" i="3"/>
  <c r="D576" i="3"/>
  <c r="C576" i="3"/>
  <c r="G546" i="3"/>
  <c r="D546" i="3"/>
  <c r="C546" i="3"/>
  <c r="H528" i="3"/>
  <c r="H527" i="3"/>
  <c r="H519" i="3"/>
  <c r="H518" i="3"/>
  <c r="H517" i="3"/>
  <c r="H516" i="3"/>
  <c r="H515" i="3"/>
  <c r="H514" i="3"/>
  <c r="H513" i="3"/>
  <c r="G510" i="3"/>
  <c r="D510" i="3"/>
  <c r="C510" i="3"/>
  <c r="G480" i="3"/>
  <c r="D480" i="3"/>
  <c r="C480" i="3"/>
  <c r="G449" i="3"/>
  <c r="D449" i="3"/>
  <c r="C449" i="3"/>
  <c r="G421" i="3"/>
  <c r="D421" i="3"/>
  <c r="C421" i="3"/>
  <c r="H401" i="3"/>
  <c r="D401" i="3"/>
  <c r="G398" i="3"/>
  <c r="D398" i="3"/>
  <c r="C398" i="3"/>
  <c r="D379" i="3"/>
  <c r="H373" i="3"/>
  <c r="D373" i="3"/>
  <c r="H372" i="3"/>
  <c r="D372" i="3"/>
  <c r="H371" i="3"/>
  <c r="D371" i="3"/>
  <c r="G368" i="3"/>
  <c r="D368" i="3"/>
  <c r="C368" i="3"/>
  <c r="G344" i="3"/>
  <c r="D344" i="3"/>
  <c r="C344" i="3"/>
  <c r="H235" i="3"/>
  <c r="G229" i="3"/>
  <c r="D229" i="3"/>
  <c r="C229" i="3"/>
  <c r="H209" i="3"/>
  <c r="G206" i="3"/>
  <c r="D206" i="3"/>
  <c r="C206" i="3"/>
  <c r="H187" i="3"/>
  <c r="H181" i="3"/>
  <c r="H180" i="3"/>
  <c r="H179" i="3"/>
  <c r="H178" i="3"/>
  <c r="H177" i="3"/>
  <c r="H176" i="3"/>
  <c r="H175" i="3"/>
  <c r="H174" i="3"/>
  <c r="H173" i="3"/>
  <c r="G170" i="3"/>
  <c r="D170" i="3"/>
  <c r="C170" i="3"/>
  <c r="H146" i="3"/>
  <c r="H145" i="3"/>
  <c r="H144" i="3"/>
  <c r="H143" i="3"/>
  <c r="G140" i="3"/>
  <c r="D140" i="3"/>
  <c r="C140" i="3"/>
  <c r="H127" i="3"/>
  <c r="H126" i="3"/>
  <c r="H120" i="3"/>
  <c r="H119" i="3"/>
  <c r="H118" i="3"/>
  <c r="H117" i="3"/>
  <c r="H116" i="3"/>
  <c r="H115" i="3"/>
  <c r="G112" i="3"/>
  <c r="D112" i="3"/>
  <c r="C112" i="3"/>
  <c r="H94" i="3"/>
  <c r="H93" i="3"/>
  <c r="H92" i="3"/>
  <c r="G89" i="3"/>
  <c r="D89" i="3"/>
  <c r="C89" i="3"/>
  <c r="H71" i="3"/>
  <c r="H70" i="3"/>
  <c r="H69" i="3"/>
  <c r="G66" i="3"/>
  <c r="D66" i="3"/>
  <c r="C66" i="3"/>
  <c r="D53" i="3"/>
  <c r="H47" i="3"/>
  <c r="H46" i="3"/>
  <c r="H45" i="3"/>
  <c r="H44" i="3"/>
  <c r="H43" i="3"/>
  <c r="H42" i="3"/>
  <c r="G39" i="3"/>
  <c r="D39" i="3"/>
  <c r="C39" i="3"/>
  <c r="H26" i="3"/>
  <c r="D26" i="3"/>
  <c r="H20" i="3"/>
  <c r="H19" i="3"/>
  <c r="H18" i="3"/>
  <c r="H17" i="3"/>
  <c r="H16" i="3"/>
  <c r="H15" i="3"/>
  <c r="W144" i="4"/>
  <c r="W169" i="4" s="1"/>
  <c r="V144" i="4"/>
  <c r="P115" i="4"/>
  <c r="P53" i="4"/>
  <c r="P33" i="4"/>
  <c r="P27" i="4"/>
  <c r="O2" i="4"/>
  <c r="G139" i="4" s="1"/>
  <c r="S139" i="4" s="1"/>
  <c r="G2" i="4"/>
  <c r="I2684" i="3"/>
  <c r="I2694" i="3" s="1"/>
  <c r="P138" i="4" s="1"/>
  <c r="I2651" i="3"/>
  <c r="I2622" i="3"/>
  <c r="I2627" i="3" s="1"/>
  <c r="I2589" i="3"/>
  <c r="I2594" i="3" s="1"/>
  <c r="I2567" i="3"/>
  <c r="I2546" i="3"/>
  <c r="I2517" i="3"/>
  <c r="I2487" i="3"/>
  <c r="I2493" i="3" s="1"/>
  <c r="I2466" i="3"/>
  <c r="I2470" i="3" s="1"/>
  <c r="I2445" i="3"/>
  <c r="I2449" i="3" s="1"/>
  <c r="I2388" i="3"/>
  <c r="I2399" i="3" s="1"/>
  <c r="P118" i="4" s="1"/>
  <c r="I2357" i="3"/>
  <c r="I2368" i="3" s="1"/>
  <c r="I2323" i="3"/>
  <c r="I2331" i="3" s="1"/>
  <c r="I2301" i="3"/>
  <c r="I2305" i="3" s="1"/>
  <c r="I2279" i="3"/>
  <c r="I2283" i="3" s="1"/>
  <c r="I2257" i="3"/>
  <c r="I2261" i="3" s="1"/>
  <c r="I2235" i="3"/>
  <c r="I2213" i="3"/>
  <c r="I2183" i="3"/>
  <c r="I2189" i="3" s="1"/>
  <c r="I2153" i="3"/>
  <c r="I2162" i="3" s="1"/>
  <c r="P108" i="4" s="1"/>
  <c r="I2121" i="3"/>
  <c r="I2129" i="3" s="1"/>
  <c r="I2091" i="3"/>
  <c r="I2100" i="3" s="1"/>
  <c r="P101" i="4" s="1"/>
  <c r="I2062" i="3"/>
  <c r="I2037" i="3"/>
  <c r="I2012" i="3"/>
  <c r="I2019" i="3" s="1"/>
  <c r="P98" i="4" s="1"/>
  <c r="I1984" i="3"/>
  <c r="I1952" i="3"/>
  <c r="I1922" i="3"/>
  <c r="I1928" i="3" s="1"/>
  <c r="I1892" i="3"/>
  <c r="I1896" i="3" s="1"/>
  <c r="I1862" i="3"/>
  <c r="I1867" i="3" s="1"/>
  <c r="I1830" i="3"/>
  <c r="I1838" i="3" s="1"/>
  <c r="I1800" i="3"/>
  <c r="I1806" i="3" s="1"/>
  <c r="I1770" i="3"/>
  <c r="I1779" i="3" s="1"/>
  <c r="P90" i="4" s="1"/>
  <c r="I1740" i="3"/>
  <c r="I1749" i="3" s="1"/>
  <c r="P89" i="4" s="1"/>
  <c r="I1710" i="3"/>
  <c r="I1715" i="3" s="1"/>
  <c r="I1680" i="3"/>
  <c r="I1686" i="3" s="1"/>
  <c r="I1651" i="3"/>
  <c r="I1659" i="3" s="1"/>
  <c r="P86" i="4" s="1"/>
  <c r="I1621" i="3"/>
  <c r="I1630" i="3" s="1"/>
  <c r="P85" i="4" s="1"/>
  <c r="I1591" i="3"/>
  <c r="I1595" i="3" s="1"/>
  <c r="I1561" i="3"/>
  <c r="I1567" i="3" s="1"/>
  <c r="I1531" i="3"/>
  <c r="I1537" i="3" s="1"/>
  <c r="I1501" i="3"/>
  <c r="I1471" i="3"/>
  <c r="I1475" i="3" s="1"/>
  <c r="I1441" i="3"/>
  <c r="I1450" i="3" s="1"/>
  <c r="P79" i="4" s="1"/>
  <c r="I1411" i="3"/>
  <c r="I1420" i="3" s="1"/>
  <c r="P78" i="4" s="1"/>
  <c r="I1381" i="3"/>
  <c r="I1351" i="3"/>
  <c r="I1355" i="3" s="1"/>
  <c r="I1321" i="3"/>
  <c r="I1327" i="3" s="1"/>
  <c r="I1291" i="3"/>
  <c r="I1300" i="3" s="1"/>
  <c r="P74" i="4" s="1"/>
  <c r="I1261" i="3"/>
  <c r="I1267" i="3" s="1"/>
  <c r="I1231" i="3"/>
  <c r="I1240" i="3" s="1"/>
  <c r="P72" i="4" s="1"/>
  <c r="I1201" i="3"/>
  <c r="I1207" i="3" s="1"/>
  <c r="I1171" i="3"/>
  <c r="I1180" i="3" s="1"/>
  <c r="P70" i="4" s="1"/>
  <c r="I1141" i="3"/>
  <c r="I1147" i="3" s="1"/>
  <c r="I1108" i="3"/>
  <c r="I1121" i="3" s="1"/>
  <c r="P68" i="4" s="1"/>
  <c r="I1073" i="3"/>
  <c r="I1088" i="3" s="1"/>
  <c r="P67" i="4" s="1"/>
  <c r="I1046" i="3"/>
  <c r="I1050" i="3" s="1"/>
  <c r="I1011" i="3"/>
  <c r="I1025" i="3" s="1"/>
  <c r="P60" i="4" s="1"/>
  <c r="I978" i="3"/>
  <c r="I986" i="3" s="1"/>
  <c r="I948" i="3"/>
  <c r="I960" i="3" s="1"/>
  <c r="I919" i="3"/>
  <c r="I930" i="3" s="1"/>
  <c r="I891" i="3"/>
  <c r="I902" i="3" s="1"/>
  <c r="I855" i="3"/>
  <c r="I871" i="3" s="1"/>
  <c r="I827" i="3"/>
  <c r="I835" i="3" s="1"/>
  <c r="P47" i="4" s="1"/>
  <c r="I796" i="3"/>
  <c r="I810" i="3" s="1"/>
  <c r="I764" i="3"/>
  <c r="I737" i="3"/>
  <c r="I741" i="3" s="1"/>
  <c r="I644" i="3"/>
  <c r="I608" i="3"/>
  <c r="I620" i="3" s="1"/>
  <c r="I575" i="3"/>
  <c r="I582" i="3" s="1"/>
  <c r="I545" i="3"/>
  <c r="I552" i="3" s="1"/>
  <c r="I509" i="3"/>
  <c r="I516" i="3" s="1"/>
  <c r="I479" i="3"/>
  <c r="I484" i="3" s="1"/>
  <c r="I448" i="3"/>
  <c r="I458" i="3" s="1"/>
  <c r="P28" i="4" s="1"/>
  <c r="I397" i="3"/>
  <c r="I401" i="3" s="1"/>
  <c r="I367" i="3"/>
  <c r="I376" i="3" s="1"/>
  <c r="P22" i="4" s="1"/>
  <c r="I343" i="3"/>
  <c r="I347" i="3" s="1"/>
  <c r="P21" i="4" s="1"/>
  <c r="I228" i="3"/>
  <c r="I232" i="3" s="1"/>
  <c r="P17" i="4" s="1"/>
  <c r="I205" i="3"/>
  <c r="I169" i="3"/>
  <c r="I181" i="3" s="1"/>
  <c r="I139" i="3"/>
  <c r="I143" i="3" s="1"/>
  <c r="I3" i="3"/>
  <c r="F324" i="3" s="1"/>
  <c r="H2684" i="3"/>
  <c r="H2651" i="3"/>
  <c r="H2622" i="3"/>
  <c r="H2589" i="3"/>
  <c r="H2567" i="3"/>
  <c r="H2546" i="3"/>
  <c r="H2517" i="3"/>
  <c r="H2487" i="3"/>
  <c r="H2466" i="3"/>
  <c r="H2445" i="3"/>
  <c r="H2388" i="3"/>
  <c r="H2357" i="3"/>
  <c r="H2323" i="3"/>
  <c r="H2301" i="3"/>
  <c r="H2279" i="3"/>
  <c r="H2257" i="3"/>
  <c r="H2235" i="3"/>
  <c r="H2213" i="3"/>
  <c r="H2183" i="3"/>
  <c r="H2121" i="3"/>
  <c r="H2091" i="3"/>
  <c r="H2062" i="3"/>
  <c r="H2037" i="3"/>
  <c r="H2012" i="3"/>
  <c r="H1984" i="3"/>
  <c r="H1952" i="3"/>
  <c r="H1922" i="3"/>
  <c r="H1892" i="3"/>
  <c r="H1862" i="3"/>
  <c r="H1830" i="3"/>
  <c r="H1800" i="3"/>
  <c r="H1770" i="3"/>
  <c r="H1740" i="3"/>
  <c r="H1710" i="3"/>
  <c r="H1680" i="3"/>
  <c r="H1651" i="3"/>
  <c r="H1621" i="3"/>
  <c r="H1591" i="3"/>
  <c r="H1561" i="3"/>
  <c r="H1531" i="3"/>
  <c r="H1501" i="3"/>
  <c r="H1471" i="3"/>
  <c r="H1441" i="3"/>
  <c r="H1411" i="3"/>
  <c r="H1381" i="3"/>
  <c r="H1351" i="3"/>
  <c r="H1321" i="3"/>
  <c r="H1291" i="3"/>
  <c r="H1261" i="3"/>
  <c r="H1231" i="3"/>
  <c r="H1201" i="3"/>
  <c r="H1171" i="3"/>
  <c r="H1141" i="3"/>
  <c r="H1108" i="3"/>
  <c r="H1073" i="3"/>
  <c r="H1046" i="3"/>
  <c r="H1011" i="3"/>
  <c r="H978" i="3"/>
  <c r="H948" i="3"/>
  <c r="H919" i="3"/>
  <c r="H891" i="3"/>
  <c r="H855" i="3"/>
  <c r="H827" i="3"/>
  <c r="H796" i="3"/>
  <c r="H764" i="3"/>
  <c r="H737" i="3"/>
  <c r="H677" i="3"/>
  <c r="H644" i="3"/>
  <c r="H608" i="3"/>
  <c r="H575" i="3"/>
  <c r="H545" i="3"/>
  <c r="H509" i="3"/>
  <c r="H479" i="3"/>
  <c r="H448" i="3"/>
  <c r="H420" i="3"/>
  <c r="H397" i="3"/>
  <c r="H367" i="3"/>
  <c r="H343" i="3"/>
  <c r="H228" i="3"/>
  <c r="H205" i="3"/>
  <c r="H169" i="3"/>
  <c r="H139" i="3"/>
  <c r="H3" i="3"/>
  <c r="F323" i="3" s="1"/>
  <c r="H323" i="3" s="1"/>
  <c r="G3" i="3"/>
  <c r="F322" i="3" s="1"/>
  <c r="H322" i="3" s="1"/>
  <c r="F3" i="3"/>
  <c r="F321" i="3" s="1"/>
  <c r="H321" i="3" s="1"/>
  <c r="F1" i="3"/>
  <c r="D3" i="3"/>
  <c r="A2" i="3"/>
  <c r="J155" i="2"/>
  <c r="E155" i="2"/>
  <c r="J154" i="2"/>
  <c r="E154" i="2"/>
  <c r="J153" i="2"/>
  <c r="E153" i="2"/>
  <c r="J152" i="2"/>
  <c r="E152" i="2"/>
  <c r="J151" i="2"/>
  <c r="E151" i="2"/>
  <c r="J150" i="2"/>
  <c r="E150" i="2"/>
  <c r="J149" i="2"/>
  <c r="E149" i="2"/>
  <c r="J148" i="2"/>
  <c r="E148" i="2"/>
  <c r="J147" i="2"/>
  <c r="E147" i="2"/>
  <c r="J146" i="2"/>
  <c r="E146" i="2"/>
  <c r="J145" i="2"/>
  <c r="E145" i="2"/>
  <c r="J144" i="2"/>
  <c r="E144" i="2"/>
  <c r="J143" i="2"/>
  <c r="E143" i="2"/>
  <c r="J142" i="2"/>
  <c r="E142" i="2"/>
  <c r="J141" i="2"/>
  <c r="E141" i="2"/>
  <c r="J140" i="2"/>
  <c r="E140" i="2"/>
  <c r="J139" i="2"/>
  <c r="E139" i="2"/>
  <c r="J138" i="2"/>
  <c r="E138" i="2"/>
  <c r="J137" i="2"/>
  <c r="E137" i="2"/>
  <c r="J136" i="2"/>
  <c r="E136" i="2"/>
  <c r="J135" i="2"/>
  <c r="E135" i="2"/>
  <c r="J134" i="2"/>
  <c r="E134" i="2"/>
  <c r="J133" i="2"/>
  <c r="E133" i="2"/>
  <c r="J132" i="2"/>
  <c r="E132" i="2"/>
  <c r="J131" i="2"/>
  <c r="E131" i="2"/>
  <c r="J130" i="2"/>
  <c r="E130" i="2"/>
  <c r="J129" i="2"/>
  <c r="E129" i="2"/>
  <c r="J128" i="2"/>
  <c r="E128" i="2"/>
  <c r="J127" i="2"/>
  <c r="E127" i="2"/>
  <c r="J126" i="2"/>
  <c r="E126" i="2"/>
  <c r="J125" i="2"/>
  <c r="E125" i="2"/>
  <c r="J124" i="2"/>
  <c r="E124" i="2"/>
  <c r="J123" i="2"/>
  <c r="E123" i="2"/>
  <c r="J122" i="2"/>
  <c r="E122" i="2"/>
  <c r="J121" i="2"/>
  <c r="E121" i="2"/>
  <c r="J120" i="2"/>
  <c r="E120" i="2"/>
  <c r="J119" i="2"/>
  <c r="E119" i="2"/>
  <c r="J118" i="2"/>
  <c r="E118" i="2"/>
  <c r="J117" i="2"/>
  <c r="E117" i="2"/>
  <c r="J116" i="2"/>
  <c r="E116" i="2"/>
  <c r="J115" i="2"/>
  <c r="E115" i="2"/>
  <c r="J114" i="2"/>
  <c r="E114" i="2"/>
  <c r="J113" i="2"/>
  <c r="E113" i="2"/>
  <c r="J112" i="2"/>
  <c r="E112" i="2"/>
  <c r="J111" i="2"/>
  <c r="E111" i="2"/>
  <c r="J110" i="2"/>
  <c r="E110" i="2"/>
  <c r="J109" i="2"/>
  <c r="E109" i="2"/>
  <c r="J108" i="2"/>
  <c r="E108" i="2"/>
  <c r="J107" i="2"/>
  <c r="E107" i="2"/>
  <c r="J106" i="2"/>
  <c r="E106" i="2"/>
  <c r="J105" i="2"/>
  <c r="E105" i="2"/>
  <c r="J104" i="2"/>
  <c r="E104" i="2"/>
  <c r="J103" i="2"/>
  <c r="E103" i="2"/>
  <c r="J102" i="2"/>
  <c r="E102" i="2"/>
  <c r="J101" i="2"/>
  <c r="E101" i="2"/>
  <c r="J100" i="2"/>
  <c r="E100" i="2"/>
  <c r="J99" i="2"/>
  <c r="E99" i="2"/>
  <c r="J98" i="2"/>
  <c r="E98" i="2"/>
  <c r="J97" i="2"/>
  <c r="E97" i="2"/>
  <c r="J96" i="2"/>
  <c r="E96" i="2"/>
  <c r="J95" i="2"/>
  <c r="E95" i="2"/>
  <c r="J94" i="2"/>
  <c r="E94" i="2"/>
  <c r="J93" i="2"/>
  <c r="E93" i="2"/>
  <c r="J92" i="2"/>
  <c r="E92" i="2"/>
  <c r="J91" i="2"/>
  <c r="E91" i="2"/>
  <c r="J90" i="2"/>
  <c r="E90" i="2"/>
  <c r="J89" i="2"/>
  <c r="E89" i="2"/>
  <c r="J88" i="2"/>
  <c r="E88" i="2"/>
  <c r="J87" i="2"/>
  <c r="E87" i="2"/>
  <c r="J86" i="2"/>
  <c r="E86" i="2"/>
  <c r="J85" i="2"/>
  <c r="E85" i="2"/>
  <c r="J84" i="2"/>
  <c r="E84" i="2"/>
  <c r="J83" i="2"/>
  <c r="E83" i="2"/>
  <c r="J82" i="2"/>
  <c r="E82" i="2"/>
  <c r="J81" i="2"/>
  <c r="E81" i="2"/>
  <c r="J80" i="2"/>
  <c r="E80" i="2"/>
  <c r="J79" i="2"/>
  <c r="E79" i="2"/>
  <c r="J78" i="2"/>
  <c r="E78" i="2"/>
  <c r="J77" i="2"/>
  <c r="E77" i="2"/>
  <c r="J76" i="2"/>
  <c r="E76" i="2"/>
  <c r="J75" i="2"/>
  <c r="E75" i="2"/>
  <c r="J74" i="2"/>
  <c r="E74" i="2"/>
  <c r="J73" i="2"/>
  <c r="E73" i="2"/>
  <c r="J72" i="2"/>
  <c r="E72" i="2"/>
  <c r="J71" i="2"/>
  <c r="E71" i="2"/>
  <c r="J70" i="2"/>
  <c r="E70" i="2"/>
  <c r="J69" i="2"/>
  <c r="E69" i="2"/>
  <c r="J68" i="2"/>
  <c r="E68" i="2"/>
  <c r="J67" i="2"/>
  <c r="E67" i="2"/>
  <c r="J66" i="2"/>
  <c r="E66" i="2"/>
  <c r="J65" i="2"/>
  <c r="E65" i="2"/>
  <c r="J64" i="2"/>
  <c r="E64" i="2"/>
  <c r="J63" i="2"/>
  <c r="E63" i="2"/>
  <c r="J62" i="2"/>
  <c r="E62" i="2"/>
  <c r="J61" i="2"/>
  <c r="E61" i="2"/>
  <c r="J60" i="2"/>
  <c r="E60" i="2"/>
  <c r="J59" i="2"/>
  <c r="E59" i="2"/>
  <c r="J58" i="2"/>
  <c r="E58" i="2"/>
  <c r="J57" i="2"/>
  <c r="E57" i="2"/>
  <c r="J56" i="2"/>
  <c r="E56" i="2"/>
  <c r="J55" i="2"/>
  <c r="E55" i="2"/>
  <c r="J54" i="2"/>
  <c r="E54" i="2"/>
  <c r="J53" i="2"/>
  <c r="E53" i="2"/>
  <c r="J52" i="2"/>
  <c r="E52" i="2"/>
  <c r="J51" i="2"/>
  <c r="E51" i="2"/>
  <c r="J50" i="2"/>
  <c r="E50" i="2"/>
  <c r="J49" i="2"/>
  <c r="E49" i="2"/>
  <c r="J48" i="2"/>
  <c r="E48" i="2"/>
  <c r="J47" i="2"/>
  <c r="E47" i="2"/>
  <c r="J46" i="2"/>
  <c r="E46" i="2"/>
  <c r="J45" i="2"/>
  <c r="E45" i="2"/>
  <c r="J44" i="2"/>
  <c r="E44" i="2"/>
  <c r="J43" i="2"/>
  <c r="E43" i="2"/>
  <c r="J42" i="2"/>
  <c r="E42" i="2"/>
  <c r="J41" i="2"/>
  <c r="E41" i="2"/>
  <c r="J40" i="2"/>
  <c r="E40" i="2"/>
  <c r="J39" i="2"/>
  <c r="E39" i="2"/>
  <c r="J38" i="2"/>
  <c r="E38" i="2"/>
  <c r="J37" i="2"/>
  <c r="E37" i="2"/>
  <c r="J36" i="2"/>
  <c r="E36" i="2"/>
  <c r="J35" i="2"/>
  <c r="E35" i="2"/>
  <c r="J34" i="2"/>
  <c r="E34" i="2"/>
  <c r="J33" i="2"/>
  <c r="E33" i="2"/>
  <c r="J32" i="2"/>
  <c r="E32" i="2"/>
  <c r="J31" i="2"/>
  <c r="E31" i="2"/>
  <c r="J30" i="2"/>
  <c r="E30" i="2"/>
  <c r="J29" i="2"/>
  <c r="E29" i="2"/>
  <c r="J28" i="2"/>
  <c r="E28" i="2"/>
  <c r="J27" i="2"/>
  <c r="E27" i="2"/>
  <c r="J26" i="2"/>
  <c r="E26" i="2"/>
  <c r="J25" i="2"/>
  <c r="E25" i="2"/>
  <c r="J24" i="2"/>
  <c r="E24" i="2"/>
  <c r="J23" i="2"/>
  <c r="E23" i="2"/>
  <c r="J22" i="2"/>
  <c r="E22" i="2"/>
  <c r="J21" i="2"/>
  <c r="E21" i="2"/>
  <c r="J20" i="2"/>
  <c r="E20" i="2"/>
  <c r="J19" i="2"/>
  <c r="E19" i="2"/>
  <c r="J18" i="2"/>
  <c r="E18" i="2"/>
  <c r="J17" i="2"/>
  <c r="E17" i="2"/>
  <c r="J16" i="2"/>
  <c r="E16" i="2"/>
  <c r="J15" i="2"/>
  <c r="E15" i="2"/>
  <c r="J14" i="2"/>
  <c r="E14" i="2"/>
  <c r="J13" i="2"/>
  <c r="G13" i="2"/>
  <c r="J10" i="2"/>
  <c r="G10" i="2"/>
  <c r="I8" i="2"/>
  <c r="C7" i="2"/>
  <c r="J2702" i="3"/>
  <c r="H2702" i="3"/>
  <c r="U138" i="4" s="1"/>
  <c r="J2671" i="3"/>
  <c r="H2671" i="3"/>
  <c r="U137" i="4" s="1"/>
  <c r="H2664" i="3"/>
  <c r="J2638" i="3"/>
  <c r="H2638" i="3"/>
  <c r="U136" i="4" s="1"/>
  <c r="H2631" i="3"/>
  <c r="J2609" i="3"/>
  <c r="H2609" i="3"/>
  <c r="U135" i="4" s="1"/>
  <c r="H2595" i="3"/>
  <c r="J2575" i="3"/>
  <c r="H2575" i="3"/>
  <c r="U129" i="4" s="1"/>
  <c r="J2554" i="3"/>
  <c r="H2554" i="3"/>
  <c r="U128" i="4" s="1"/>
  <c r="J2533" i="3"/>
  <c r="H2533" i="3"/>
  <c r="U127" i="4" s="1"/>
  <c r="J2503" i="3"/>
  <c r="H2503" i="3"/>
  <c r="U126" i="4" s="1"/>
  <c r="H2493" i="3"/>
  <c r="J2474" i="3"/>
  <c r="H2474" i="3"/>
  <c r="U125" i="4" s="1"/>
  <c r="J2453" i="3"/>
  <c r="H2453" i="3"/>
  <c r="U124" i="4" s="1"/>
  <c r="J2406" i="3"/>
  <c r="H2406" i="3"/>
  <c r="U118" i="4" s="1"/>
  <c r="X118" i="4"/>
  <c r="J2375" i="3"/>
  <c r="H2375" i="3"/>
  <c r="U116" i="4" s="1"/>
  <c r="J2343" i="3"/>
  <c r="H2343" i="3"/>
  <c r="U115" i="4" s="1"/>
  <c r="H2328" i="3"/>
  <c r="J2309" i="3"/>
  <c r="H2309" i="3"/>
  <c r="U114" i="4" s="1"/>
  <c r="J2287" i="3"/>
  <c r="H2287" i="3"/>
  <c r="U113" i="4" s="1"/>
  <c r="J2265" i="3"/>
  <c r="H2265" i="3"/>
  <c r="U112" i="4" s="1"/>
  <c r="J2243" i="3"/>
  <c r="H2243" i="3"/>
  <c r="U111" i="4" s="1"/>
  <c r="J2221" i="3"/>
  <c r="H2221" i="3"/>
  <c r="U110" i="4" s="1"/>
  <c r="J2199" i="3"/>
  <c r="H2199" i="3"/>
  <c r="U109" i="4" s="1"/>
  <c r="J2169" i="3"/>
  <c r="U108" i="4"/>
  <c r="J2140" i="3"/>
  <c r="H2140" i="3"/>
  <c r="U107" i="4" s="1"/>
  <c r="J2107" i="3"/>
  <c r="H2107" i="3"/>
  <c r="U101" i="4" s="1"/>
  <c r="H2101" i="3"/>
  <c r="G2103" i="3" s="1"/>
  <c r="J2077" i="3"/>
  <c r="H2077" i="3"/>
  <c r="U100" i="4" s="1"/>
  <c r="J2048" i="3"/>
  <c r="H2048" i="3"/>
  <c r="U99" i="4" s="1"/>
  <c r="J2023" i="3"/>
  <c r="H2023" i="3"/>
  <c r="U98" i="4" s="1"/>
  <c r="J1998" i="3"/>
  <c r="H1998" i="3"/>
  <c r="U97" i="4" s="1"/>
  <c r="J1970" i="3"/>
  <c r="H1970" i="3"/>
  <c r="U96" i="4" s="1"/>
  <c r="H1964" i="3"/>
  <c r="G1966" i="3" s="1"/>
  <c r="J1938" i="3"/>
  <c r="H1938" i="3"/>
  <c r="U95" i="4" s="1"/>
  <c r="J1908" i="3"/>
  <c r="H1908" i="3"/>
  <c r="U94" i="4" s="1"/>
  <c r="J1878" i="3"/>
  <c r="H1878" i="3"/>
  <c r="U93" i="4" s="1"/>
  <c r="J1848" i="3"/>
  <c r="H1848" i="3"/>
  <c r="U92" i="4" s="1"/>
  <c r="J1816" i="3"/>
  <c r="H1816" i="3"/>
  <c r="U91" i="4" s="1"/>
  <c r="J1786" i="3"/>
  <c r="H1786" i="3"/>
  <c r="U90" i="4" s="1"/>
  <c r="J1756" i="3"/>
  <c r="H1756" i="3"/>
  <c r="U89" i="4" s="1"/>
  <c r="H1750" i="3"/>
  <c r="G1752" i="3" s="1"/>
  <c r="H1745" i="3"/>
  <c r="J1726" i="3"/>
  <c r="H1726" i="3"/>
  <c r="U88" i="4" s="1"/>
  <c r="J1696" i="3"/>
  <c r="H1696" i="3"/>
  <c r="U87" i="4" s="1"/>
  <c r="H1690" i="3"/>
  <c r="G1692" i="3" s="1"/>
  <c r="J1666" i="3"/>
  <c r="H1666" i="3"/>
  <c r="U86" i="4" s="1"/>
  <c r="H1660" i="3"/>
  <c r="G1662" i="3" s="1"/>
  <c r="J1637" i="3"/>
  <c r="H1637" i="3"/>
  <c r="U85" i="4" s="1"/>
  <c r="J1607" i="3"/>
  <c r="H1607" i="3"/>
  <c r="U84" i="4" s="1"/>
  <c r="J1577" i="3"/>
  <c r="H1577" i="3"/>
  <c r="U83" i="4" s="1"/>
  <c r="J1547" i="3"/>
  <c r="H1547" i="3"/>
  <c r="U82" i="4" s="1"/>
  <c r="J1517" i="3"/>
  <c r="H1517" i="3"/>
  <c r="U81" i="4" s="1"/>
  <c r="J1487" i="3"/>
  <c r="H1487" i="3"/>
  <c r="U80" i="4" s="1"/>
  <c r="J1457" i="3"/>
  <c r="H1457" i="3"/>
  <c r="U79" i="4" s="1"/>
  <c r="H1451" i="3"/>
  <c r="G1453" i="3" s="1"/>
  <c r="J1427" i="3"/>
  <c r="H1427" i="3"/>
  <c r="U78" i="4" s="1"/>
  <c r="H1416" i="3"/>
  <c r="J1397" i="3"/>
  <c r="H1397" i="3"/>
  <c r="U77" i="4" s="1"/>
  <c r="J1367" i="3"/>
  <c r="H1367" i="3"/>
  <c r="U76" i="4" s="1"/>
  <c r="J1337" i="3"/>
  <c r="H1337" i="3"/>
  <c r="U75" i="4" s="1"/>
  <c r="H1331" i="3"/>
  <c r="G1333" i="3" s="1"/>
  <c r="J1307" i="3"/>
  <c r="H1307" i="3"/>
  <c r="U74" i="4" s="1"/>
  <c r="J1277" i="3"/>
  <c r="H1277" i="3"/>
  <c r="U73" i="4" s="1"/>
  <c r="H1271" i="3"/>
  <c r="J1247" i="3"/>
  <c r="H1247" i="3"/>
  <c r="U72" i="4" s="1"/>
  <c r="J1217" i="3"/>
  <c r="H1217" i="3"/>
  <c r="U71" i="4" s="1"/>
  <c r="J1187" i="3"/>
  <c r="H1187" i="3"/>
  <c r="U70" i="4" s="1"/>
  <c r="J1157" i="3"/>
  <c r="H1157" i="3"/>
  <c r="U69" i="4" s="1"/>
  <c r="H1151" i="3"/>
  <c r="G1153" i="3" s="1"/>
  <c r="J1128" i="3"/>
  <c r="H1128" i="3"/>
  <c r="U68" i="4" s="1"/>
  <c r="J1095" i="3"/>
  <c r="H1095" i="3"/>
  <c r="U67" i="4" s="1"/>
  <c r="H1089" i="3"/>
  <c r="G1091" i="3" s="1"/>
  <c r="J1060" i="3"/>
  <c r="H1060" i="3"/>
  <c r="U66" i="4" s="1"/>
  <c r="J1032" i="3"/>
  <c r="H1032" i="3"/>
  <c r="U60" i="4" s="1"/>
  <c r="J997" i="3"/>
  <c r="H997" i="3"/>
  <c r="U59" i="4" s="1"/>
  <c r="H991" i="3"/>
  <c r="G993" i="3" s="1"/>
  <c r="J964" i="3"/>
  <c r="H964" i="3"/>
  <c r="U55" i="4" s="1"/>
  <c r="H957" i="3"/>
  <c r="J934" i="3"/>
  <c r="H934" i="3"/>
  <c r="U54" i="4" s="1"/>
  <c r="H927" i="3"/>
  <c r="J906" i="3"/>
  <c r="H906" i="3"/>
  <c r="U53" i="4" s="1"/>
  <c r="J877" i="3"/>
  <c r="H877" i="3"/>
  <c r="U48" i="4" s="1"/>
  <c r="J842" i="3"/>
  <c r="H842" i="3"/>
  <c r="U47" i="4" s="1"/>
  <c r="J814" i="3"/>
  <c r="H814" i="3"/>
  <c r="U46" i="4" s="1"/>
  <c r="J783" i="3"/>
  <c r="H783" i="3"/>
  <c r="U45" i="4" s="1"/>
  <c r="J750" i="3"/>
  <c r="H750" i="3"/>
  <c r="U40" i="4" s="1"/>
  <c r="U41" i="4" s="1"/>
  <c r="J697" i="3"/>
  <c r="H697" i="3"/>
  <c r="J663" i="3"/>
  <c r="H663" i="3"/>
  <c r="U34" i="4" s="1"/>
  <c r="H654" i="3"/>
  <c r="J628" i="3"/>
  <c r="H628" i="3"/>
  <c r="U33" i="4" s="1"/>
  <c r="J595" i="3"/>
  <c r="H595" i="3"/>
  <c r="U32" i="4" s="1"/>
  <c r="J562" i="3"/>
  <c r="H562" i="3"/>
  <c r="U31" i="4" s="1"/>
  <c r="J532" i="3"/>
  <c r="H532" i="3"/>
  <c r="U30" i="4" s="1"/>
  <c r="J496" i="3"/>
  <c r="H496" i="3"/>
  <c r="U29" i="4" s="1"/>
  <c r="H490" i="3"/>
  <c r="G492" i="3" s="1"/>
  <c r="J466" i="3"/>
  <c r="H466" i="3"/>
  <c r="U28" i="4" s="1"/>
  <c r="H459" i="3"/>
  <c r="J435" i="3"/>
  <c r="H435" i="3"/>
  <c r="H428" i="3"/>
  <c r="J405" i="3"/>
  <c r="H405" i="3"/>
  <c r="U23" i="4" s="1"/>
  <c r="J384" i="3"/>
  <c r="H384" i="3"/>
  <c r="U22" i="4" s="1"/>
  <c r="J354" i="3"/>
  <c r="H354" i="3"/>
  <c r="U21" i="4" s="1"/>
  <c r="J240" i="3"/>
  <c r="H240" i="3"/>
  <c r="U17" i="4" s="1"/>
  <c r="H233" i="3"/>
  <c r="J214" i="3"/>
  <c r="H214" i="3"/>
  <c r="U13" i="4" s="1"/>
  <c r="H210" i="3"/>
  <c r="J192" i="3"/>
  <c r="H192" i="3"/>
  <c r="U12" i="4" s="1"/>
  <c r="H185" i="3"/>
  <c r="J156" i="3"/>
  <c r="H156" i="3"/>
  <c r="U11" i="4" s="1"/>
  <c r="H150" i="3"/>
  <c r="G152" i="3" s="1"/>
  <c r="J132" i="3"/>
  <c r="H132" i="3"/>
  <c r="J104" i="3"/>
  <c r="H104" i="3"/>
  <c r="J81" i="3"/>
  <c r="H81" i="3"/>
  <c r="J58" i="3"/>
  <c r="H58" i="3"/>
  <c r="J31" i="3"/>
  <c r="H31" i="3"/>
  <c r="H24" i="3"/>
  <c r="G27" i="3" s="1"/>
  <c r="G7" i="3"/>
  <c r="C6" i="3"/>
  <c r="B227" i="4"/>
  <c r="N221" i="4"/>
  <c r="Q207" i="4"/>
  <c r="P207" i="4"/>
  <c r="O207" i="4"/>
  <c r="M207" i="4"/>
  <c r="R203" i="4"/>
  <c r="Q195" i="4"/>
  <c r="P195" i="4"/>
  <c r="O195" i="4"/>
  <c r="M195" i="4"/>
  <c r="F193" i="4"/>
  <c r="R191" i="4"/>
  <c r="G189" i="4"/>
  <c r="G190" i="4" s="1"/>
  <c r="Q186" i="4"/>
  <c r="P186" i="4"/>
  <c r="O186" i="4"/>
  <c r="M186" i="4"/>
  <c r="F184" i="4"/>
  <c r="G180" i="4"/>
  <c r="G182" i="4" s="1"/>
  <c r="S182" i="4" s="1"/>
  <c r="S177" i="4"/>
  <c r="S178" i="4" s="1"/>
  <c r="S175" i="4"/>
  <c r="S176" i="4" s="1"/>
  <c r="F173" i="4"/>
  <c r="AM169" i="4"/>
  <c r="AL169" i="4"/>
  <c r="U169" i="4"/>
  <c r="F169" i="4"/>
  <c r="AM144" i="4"/>
  <c r="AL144" i="4"/>
  <c r="AM143" i="4"/>
  <c r="AL143" i="4"/>
  <c r="AM142" i="4"/>
  <c r="AL142" i="4"/>
  <c r="AM140" i="4"/>
  <c r="AL140" i="4"/>
  <c r="F140" i="4"/>
  <c r="AM139" i="4"/>
  <c r="AL139" i="4"/>
  <c r="AM138" i="4"/>
  <c r="AL138" i="4"/>
  <c r="AM137" i="4"/>
  <c r="AL137" i="4"/>
  <c r="AM136" i="4"/>
  <c r="AL136" i="4"/>
  <c r="AM135" i="4"/>
  <c r="AL135" i="4"/>
  <c r="AM134" i="4"/>
  <c r="AL134" i="4"/>
  <c r="AM133" i="4"/>
  <c r="AL133" i="4"/>
  <c r="AM131" i="4"/>
  <c r="AL131" i="4"/>
  <c r="F131" i="4"/>
  <c r="AM130" i="4"/>
  <c r="AL130" i="4"/>
  <c r="AM129" i="4"/>
  <c r="AL129" i="4"/>
  <c r="AM128" i="4"/>
  <c r="AL128" i="4"/>
  <c r="AM127" i="4"/>
  <c r="AL127" i="4"/>
  <c r="AM126" i="4"/>
  <c r="AL126" i="4"/>
  <c r="AM125" i="4"/>
  <c r="AL125" i="4"/>
  <c r="AM124" i="4"/>
  <c r="AL124" i="4"/>
  <c r="AM123" i="4"/>
  <c r="AL123" i="4"/>
  <c r="AM122" i="4"/>
  <c r="AL122" i="4"/>
  <c r="AM120" i="4"/>
  <c r="AL120" i="4"/>
  <c r="AM119" i="4"/>
  <c r="AL119" i="4"/>
  <c r="AM118" i="4"/>
  <c r="AL118" i="4"/>
  <c r="AM116" i="4"/>
  <c r="AL116" i="4"/>
  <c r="AM115" i="4"/>
  <c r="AL115" i="4"/>
  <c r="AM114" i="4"/>
  <c r="AL114" i="4"/>
  <c r="AM113" i="4"/>
  <c r="AL113" i="4"/>
  <c r="AM112" i="4"/>
  <c r="AL112" i="4"/>
  <c r="AM111" i="4"/>
  <c r="AL111" i="4"/>
  <c r="AM110" i="4"/>
  <c r="AL110" i="4"/>
  <c r="AM109" i="4"/>
  <c r="AL109" i="4"/>
  <c r="AM108" i="4"/>
  <c r="AL108" i="4"/>
  <c r="AM107" i="4"/>
  <c r="AL107" i="4"/>
  <c r="AM106" i="4"/>
  <c r="AL106" i="4"/>
  <c r="AM105" i="4"/>
  <c r="AL105" i="4"/>
  <c r="AM103" i="4"/>
  <c r="AL103" i="4"/>
  <c r="F103" i="4"/>
  <c r="AM102" i="4"/>
  <c r="AL102" i="4"/>
  <c r="AM101" i="4"/>
  <c r="AL101" i="4"/>
  <c r="AM100" i="4"/>
  <c r="AL100" i="4"/>
  <c r="AM99" i="4"/>
  <c r="AL99" i="4"/>
  <c r="AM98" i="4"/>
  <c r="AL98" i="4"/>
  <c r="AM97" i="4"/>
  <c r="AL97" i="4"/>
  <c r="AM96" i="4"/>
  <c r="AL96" i="4"/>
  <c r="AM95" i="4"/>
  <c r="AL95" i="4"/>
  <c r="AM94" i="4"/>
  <c r="AL94" i="4"/>
  <c r="AM93" i="4"/>
  <c r="AL93" i="4"/>
  <c r="AM92" i="4"/>
  <c r="AL92" i="4"/>
  <c r="AM91" i="4"/>
  <c r="AL91" i="4"/>
  <c r="AM90" i="4"/>
  <c r="AL90" i="4"/>
  <c r="AM89" i="4"/>
  <c r="AL89" i="4"/>
  <c r="AM88" i="4"/>
  <c r="AL88" i="4"/>
  <c r="AM87" i="4"/>
  <c r="AL87" i="4"/>
  <c r="AM86" i="4"/>
  <c r="AL86" i="4"/>
  <c r="AM85" i="4"/>
  <c r="AL85" i="4"/>
  <c r="AM84" i="4"/>
  <c r="AL84" i="4"/>
  <c r="AM83" i="4"/>
  <c r="AL83" i="4"/>
  <c r="AM82" i="4"/>
  <c r="AL82" i="4"/>
  <c r="AM81" i="4"/>
  <c r="AL81" i="4"/>
  <c r="AM80" i="4"/>
  <c r="AL80" i="4"/>
  <c r="AM79" i="4"/>
  <c r="AL79" i="4"/>
  <c r="AM78" i="4"/>
  <c r="AL78" i="4"/>
  <c r="AM77" i="4"/>
  <c r="AL77" i="4"/>
  <c r="AM76" i="4"/>
  <c r="AL76" i="4"/>
  <c r="AM75" i="4"/>
  <c r="AL75" i="4"/>
  <c r="AM74" i="4"/>
  <c r="AL74" i="4"/>
  <c r="AM73" i="4"/>
  <c r="AL73" i="4"/>
  <c r="AM72" i="4"/>
  <c r="AL72" i="4"/>
  <c r="AM71" i="4"/>
  <c r="AL71" i="4"/>
  <c r="AM70" i="4"/>
  <c r="AL70" i="4"/>
  <c r="AM69" i="4"/>
  <c r="AL69" i="4"/>
  <c r="AM68" i="4"/>
  <c r="AL68" i="4"/>
  <c r="AM67" i="4"/>
  <c r="AL67" i="4"/>
  <c r="AM66" i="4"/>
  <c r="AL66" i="4"/>
  <c r="AM65" i="4"/>
  <c r="AL65" i="4"/>
  <c r="AM64" i="4"/>
  <c r="AL64" i="4"/>
  <c r="AM62" i="4"/>
  <c r="AL62" i="4"/>
  <c r="F62" i="4"/>
  <c r="AM61" i="4"/>
  <c r="AL61" i="4"/>
  <c r="AM60" i="4"/>
  <c r="AL60" i="4"/>
  <c r="AM59" i="4"/>
  <c r="AL59" i="4"/>
  <c r="AM58" i="4"/>
  <c r="AL58" i="4"/>
  <c r="AM57" i="4"/>
  <c r="AL57" i="4"/>
  <c r="AM56" i="4"/>
  <c r="AL56" i="4"/>
  <c r="F56" i="4"/>
  <c r="AM55" i="4"/>
  <c r="AL55" i="4"/>
  <c r="AM54" i="4"/>
  <c r="AL54" i="4"/>
  <c r="AM53" i="4"/>
  <c r="AL53" i="4"/>
  <c r="AM52" i="4"/>
  <c r="AL52" i="4"/>
  <c r="AM51" i="4"/>
  <c r="AL51" i="4"/>
  <c r="AM49" i="4"/>
  <c r="AL49" i="4"/>
  <c r="F49" i="4"/>
  <c r="AM48" i="4"/>
  <c r="AL48" i="4"/>
  <c r="AM47" i="4"/>
  <c r="AL47" i="4"/>
  <c r="AM46" i="4"/>
  <c r="AL46" i="4"/>
  <c r="AM45" i="4"/>
  <c r="AL45" i="4"/>
  <c r="AM44" i="4"/>
  <c r="AL44" i="4"/>
  <c r="AM43" i="4"/>
  <c r="AL43" i="4"/>
  <c r="AM41" i="4"/>
  <c r="AL41" i="4"/>
  <c r="V41" i="4"/>
  <c r="F41" i="4"/>
  <c r="AM40" i="4"/>
  <c r="AL40" i="4"/>
  <c r="AM39" i="4"/>
  <c r="AL39" i="4"/>
  <c r="AM38" i="4"/>
  <c r="AL38" i="4"/>
  <c r="AM37" i="4"/>
  <c r="AL37" i="4"/>
  <c r="F37" i="4"/>
  <c r="AM36" i="4"/>
  <c r="AL36" i="4"/>
  <c r="AM35" i="4"/>
  <c r="AL35" i="4"/>
  <c r="E35" i="4"/>
  <c r="AM34" i="4"/>
  <c r="AL34" i="4"/>
  <c r="AM33" i="4"/>
  <c r="AL33" i="4"/>
  <c r="AM32" i="4"/>
  <c r="AL32" i="4"/>
  <c r="AM31" i="4"/>
  <c r="AL31" i="4"/>
  <c r="AM30" i="4"/>
  <c r="AL30" i="4"/>
  <c r="AM29" i="4"/>
  <c r="AL29" i="4"/>
  <c r="AM28" i="4"/>
  <c r="AL28" i="4"/>
  <c r="AM27" i="4"/>
  <c r="AL27" i="4"/>
  <c r="AM26" i="4"/>
  <c r="AL26" i="4"/>
  <c r="AM25" i="4"/>
  <c r="AL25" i="4"/>
  <c r="AM24" i="4"/>
  <c r="AL24" i="4"/>
  <c r="F24" i="4"/>
  <c r="AM23" i="4"/>
  <c r="AL23" i="4"/>
  <c r="AM22" i="4"/>
  <c r="AL22" i="4"/>
  <c r="AM21" i="4"/>
  <c r="AL21" i="4"/>
  <c r="AM20" i="4"/>
  <c r="AL20" i="4"/>
  <c r="AM19" i="4"/>
  <c r="AL19" i="4"/>
  <c r="AM18" i="4"/>
  <c r="AL18" i="4"/>
  <c r="F18" i="4"/>
  <c r="AM17" i="4"/>
  <c r="AL17" i="4"/>
  <c r="AM13" i="4"/>
  <c r="AL13" i="4"/>
  <c r="AM12" i="4"/>
  <c r="AL12" i="4"/>
  <c r="AM11" i="4"/>
  <c r="AL11" i="4"/>
  <c r="AM10" i="4"/>
  <c r="AL10" i="4"/>
  <c r="AM9" i="4"/>
  <c r="AL9" i="4"/>
  <c r="S7" i="4"/>
  <c r="G7" i="4"/>
  <c r="J7" i="2"/>
  <c r="B2" i="4"/>
  <c r="T1" i="4" s="1"/>
  <c r="DJ1" i="4"/>
  <c r="CW1" i="4"/>
  <c r="CI1" i="4"/>
  <c r="F1" i="4"/>
  <c r="H324" i="3" l="1"/>
  <c r="H325" i="3" s="1"/>
  <c r="F272" i="3"/>
  <c r="H272" i="3" s="1"/>
  <c r="F297" i="3"/>
  <c r="H297" i="3" s="1"/>
  <c r="F273" i="3"/>
  <c r="F298" i="3"/>
  <c r="F270" i="3"/>
  <c r="H270" i="3" s="1"/>
  <c r="F295" i="3"/>
  <c r="H295" i="3" s="1"/>
  <c r="F271" i="3"/>
  <c r="H271" i="3" s="1"/>
  <c r="F296" i="3"/>
  <c r="H296" i="3" s="1"/>
  <c r="F3607" i="3"/>
  <c r="F3638" i="3"/>
  <c r="F3578" i="3"/>
  <c r="F3551" i="3"/>
  <c r="H3519" i="3"/>
  <c r="G117" i="4" s="1"/>
  <c r="S117" i="4" s="1"/>
  <c r="H3634" i="3"/>
  <c r="H3547" i="3"/>
  <c r="H3574" i="3"/>
  <c r="H3603" i="3"/>
  <c r="F391" i="3"/>
  <c r="F3608" i="3"/>
  <c r="F3639" i="3"/>
  <c r="F3579" i="3"/>
  <c r="F3552" i="3"/>
  <c r="F3576" i="3"/>
  <c r="F3549" i="3"/>
  <c r="F3605" i="3"/>
  <c r="F3636" i="3"/>
  <c r="F3606" i="3"/>
  <c r="F3637" i="3"/>
  <c r="F3577" i="3"/>
  <c r="F3550" i="3"/>
  <c r="J12" i="2"/>
  <c r="J305" i="2" s="1"/>
  <c r="I175" i="3"/>
  <c r="CO1" i="4"/>
  <c r="G119" i="4"/>
  <c r="S119" i="4" s="1"/>
  <c r="J210" i="3"/>
  <c r="I1018" i="3"/>
  <c r="I452" i="3"/>
  <c r="J461" i="3"/>
  <c r="J1868" i="3"/>
  <c r="J518" i="3"/>
  <c r="I1112" i="3"/>
  <c r="CJ1" i="4"/>
  <c r="CQ1" i="4" s="1"/>
  <c r="I528" i="3"/>
  <c r="I519" i="3"/>
  <c r="J516" i="3"/>
  <c r="J181" i="3"/>
  <c r="J527" i="3"/>
  <c r="U35" i="4"/>
  <c r="H2634" i="3"/>
  <c r="I2634" i="3" s="1"/>
  <c r="I1656" i="3"/>
  <c r="J2328" i="3"/>
  <c r="I1901" i="3"/>
  <c r="P94" i="4" s="1"/>
  <c r="J2127" i="3"/>
  <c r="J453" i="3"/>
  <c r="J1180" i="3"/>
  <c r="J1181" i="3" s="1"/>
  <c r="J2335" i="3"/>
  <c r="I1417" i="3"/>
  <c r="J1416" i="3"/>
  <c r="I1897" i="3"/>
  <c r="I1415" i="3"/>
  <c r="I623" i="3"/>
  <c r="I1416" i="3"/>
  <c r="J1420" i="3"/>
  <c r="J1421" i="3" s="1"/>
  <c r="I1655" i="3"/>
  <c r="J2126" i="3"/>
  <c r="J2327" i="3"/>
  <c r="I518" i="3"/>
  <c r="I514" i="3"/>
  <c r="I523" i="3"/>
  <c r="P30" i="4" s="1"/>
  <c r="F2758" i="3"/>
  <c r="F3524" i="3"/>
  <c r="F2755" i="3"/>
  <c r="F3521" i="3"/>
  <c r="F2756" i="3"/>
  <c r="F3522" i="3"/>
  <c r="F2757" i="3"/>
  <c r="F3523" i="3"/>
  <c r="H152" i="3"/>
  <c r="H153" i="3" s="1"/>
  <c r="V11" i="4" s="1"/>
  <c r="H236" i="3"/>
  <c r="H237" i="3" s="1"/>
  <c r="J615" i="3"/>
  <c r="I1177" i="3"/>
  <c r="I1175" i="3"/>
  <c r="I1176" i="3"/>
  <c r="I2329" i="3"/>
  <c r="J648" i="3"/>
  <c r="J143" i="3"/>
  <c r="J454" i="3"/>
  <c r="J800" i="3"/>
  <c r="J1655" i="3"/>
  <c r="J2130" i="3"/>
  <c r="J513" i="3"/>
  <c r="J528" i="3"/>
  <c r="H2400" i="3"/>
  <c r="U27" i="4"/>
  <c r="H188" i="3"/>
  <c r="J188" i="3" s="1"/>
  <c r="I802" i="3"/>
  <c r="J658" i="3"/>
  <c r="J1898" i="3"/>
  <c r="J144" i="3"/>
  <c r="J177" i="3"/>
  <c r="J649" i="3"/>
  <c r="I2126" i="3"/>
  <c r="J810" i="3"/>
  <c r="I2334" i="3"/>
  <c r="J145" i="3"/>
  <c r="J517" i="3"/>
  <c r="J1177" i="3"/>
  <c r="I146" i="3"/>
  <c r="I742" i="3"/>
  <c r="I2130" i="3"/>
  <c r="H2753" i="3"/>
  <c r="J2753" i="3"/>
  <c r="J146" i="3"/>
  <c r="I379" i="3"/>
  <c r="J801" i="3"/>
  <c r="I2016" i="3"/>
  <c r="I144" i="3"/>
  <c r="I149" i="3"/>
  <c r="P11" i="4" s="1"/>
  <c r="I805" i="3"/>
  <c r="P46" i="4" s="1"/>
  <c r="J1537" i="3"/>
  <c r="J656" i="3"/>
  <c r="J741" i="3"/>
  <c r="H492" i="3"/>
  <c r="H493" i="3" s="1"/>
  <c r="V29" i="4" s="1"/>
  <c r="I987" i="3"/>
  <c r="H1091" i="3"/>
  <c r="J1091" i="3" s="1"/>
  <c r="J1092" i="3" s="1"/>
  <c r="I1540" i="3"/>
  <c r="P82" i="4" s="1"/>
  <c r="H961" i="3"/>
  <c r="V55" i="4" s="1"/>
  <c r="W55" i="4"/>
  <c r="G1273" i="3"/>
  <c r="H1273" i="3" s="1"/>
  <c r="J1273" i="3" s="1"/>
  <c r="J1274" i="3" s="1"/>
  <c r="W73" i="4"/>
  <c r="J929" i="3"/>
  <c r="W54" i="4"/>
  <c r="J149" i="3"/>
  <c r="J150" i="3" s="1"/>
  <c r="J2239" i="3"/>
  <c r="J2240" i="3" s="1"/>
  <c r="I2245" i="3" s="1"/>
  <c r="W28" i="4"/>
  <c r="W89" i="4"/>
  <c r="F632" i="3"/>
  <c r="F3244" i="3"/>
  <c r="F3064" i="3"/>
  <c r="F3008" i="3"/>
  <c r="F2787" i="3"/>
  <c r="F3383" i="3"/>
  <c r="F3346" i="3"/>
  <c r="F2895" i="3"/>
  <c r="F2856" i="3"/>
  <c r="F2821" i="3"/>
  <c r="F3492" i="3"/>
  <c r="F3420" i="3"/>
  <c r="F3036" i="3"/>
  <c r="F2972" i="3"/>
  <c r="F2934" i="3"/>
  <c r="F3211" i="3"/>
  <c r="F3309" i="3"/>
  <c r="F3456" i="3"/>
  <c r="F3143" i="3"/>
  <c r="F3097" i="3"/>
  <c r="F3178" i="3"/>
  <c r="F3277" i="3"/>
  <c r="W29" i="4"/>
  <c r="H993" i="3"/>
  <c r="J993" i="3" s="1"/>
  <c r="J994" i="3" s="1"/>
  <c r="F3384" i="3"/>
  <c r="F2788" i="3"/>
  <c r="F3065" i="3"/>
  <c r="F3347" i="3"/>
  <c r="F2896" i="3"/>
  <c r="F3245" i="3"/>
  <c r="F3493" i="3"/>
  <c r="F3421" i="3"/>
  <c r="F3037" i="3"/>
  <c r="F2973" i="3"/>
  <c r="F2935" i="3"/>
  <c r="F2857" i="3"/>
  <c r="F2822" i="3"/>
  <c r="F3212" i="3"/>
  <c r="F3457" i="3"/>
  <c r="F3144" i="3"/>
  <c r="F3098" i="3"/>
  <c r="F3179" i="3"/>
  <c r="F3009" i="3"/>
  <c r="F3310" i="3"/>
  <c r="F3278" i="3"/>
  <c r="J2523" i="3"/>
  <c r="W67" i="4"/>
  <c r="W75" i="4"/>
  <c r="H211" i="3"/>
  <c r="V13" i="4" s="1"/>
  <c r="Y13" i="4" s="1"/>
  <c r="F3348" i="3"/>
  <c r="F2897" i="3"/>
  <c r="F2858" i="3"/>
  <c r="F2823" i="3"/>
  <c r="F3494" i="3"/>
  <c r="F3422" i="3"/>
  <c r="F3038" i="3"/>
  <c r="F2974" i="3"/>
  <c r="F2936" i="3"/>
  <c r="F3213" i="3"/>
  <c r="F3458" i="3"/>
  <c r="F3145" i="3"/>
  <c r="F3099" i="3"/>
  <c r="F3180" i="3"/>
  <c r="F2789" i="3"/>
  <c r="F3311" i="3"/>
  <c r="F3279" i="3"/>
  <c r="F3246" i="3"/>
  <c r="F3066" i="3"/>
  <c r="F3010" i="3"/>
  <c r="F3385" i="3"/>
  <c r="W11" i="4"/>
  <c r="Y114" i="4"/>
  <c r="J1176" i="3"/>
  <c r="W12" i="4"/>
  <c r="W69" i="4"/>
  <c r="W101" i="4"/>
  <c r="J1207" i="3"/>
  <c r="J2603" i="3"/>
  <c r="W17" i="4"/>
  <c r="W86" i="4"/>
  <c r="H3034" i="3"/>
  <c r="H3344" i="3"/>
  <c r="H3454" i="3"/>
  <c r="H3490" i="3"/>
  <c r="H3006" i="3"/>
  <c r="H2932" i="3"/>
  <c r="H3275" i="3"/>
  <c r="H3095" i="3"/>
  <c r="H3176" i="3"/>
  <c r="H3418" i="3"/>
  <c r="H2854" i="3"/>
  <c r="H3141" i="3"/>
  <c r="H3307" i="3"/>
  <c r="H2785" i="3"/>
  <c r="H2893" i="3"/>
  <c r="H2970" i="3"/>
  <c r="H3062" i="3"/>
  <c r="H2819" i="3"/>
  <c r="G144" i="4" s="1"/>
  <c r="G169" i="4" s="1"/>
  <c r="H3381" i="3"/>
  <c r="H3209" i="3"/>
  <c r="H3242" i="3"/>
  <c r="J1960" i="3"/>
  <c r="W34" i="4"/>
  <c r="W79" i="4"/>
  <c r="W87" i="4"/>
  <c r="W136" i="4"/>
  <c r="H1966" i="3"/>
  <c r="H1967" i="3" s="1"/>
  <c r="V96" i="4" s="1"/>
  <c r="F3495" i="3"/>
  <c r="F3423" i="3"/>
  <c r="F3039" i="3"/>
  <c r="F2975" i="3"/>
  <c r="F2937" i="3"/>
  <c r="F2859" i="3"/>
  <c r="F2824" i="3"/>
  <c r="F3214" i="3"/>
  <c r="F3459" i="3"/>
  <c r="F3146" i="3"/>
  <c r="F3100" i="3"/>
  <c r="F3181" i="3"/>
  <c r="F3312" i="3"/>
  <c r="F3280" i="3"/>
  <c r="F3011" i="3"/>
  <c r="F3247" i="3"/>
  <c r="F3067" i="3"/>
  <c r="F3386" i="3"/>
  <c r="F2790" i="3"/>
  <c r="F3349" i="3"/>
  <c r="F2898" i="3"/>
  <c r="J779" i="3"/>
  <c r="W59" i="4"/>
  <c r="W96" i="4"/>
  <c r="W137" i="4"/>
  <c r="W27" i="4"/>
  <c r="I420" i="3"/>
  <c r="J430" i="3" s="1"/>
  <c r="I677" i="3"/>
  <c r="J682" i="3" s="1"/>
  <c r="I513" i="3"/>
  <c r="J519" i="3"/>
  <c r="I800" i="3"/>
  <c r="I809" i="3"/>
  <c r="J1417" i="3"/>
  <c r="J1896" i="3"/>
  <c r="J2128" i="3"/>
  <c r="J2329" i="3"/>
  <c r="I2690" i="3"/>
  <c r="J514" i="3"/>
  <c r="Y111" i="4"/>
  <c r="J743" i="3"/>
  <c r="J1206" i="3"/>
  <c r="J1957" i="3"/>
  <c r="J960" i="3"/>
  <c r="J986" i="3"/>
  <c r="E3" i="3"/>
  <c r="I173" i="3"/>
  <c r="J178" i="3"/>
  <c r="I1019" i="3"/>
  <c r="I1015" i="3"/>
  <c r="I174" i="3"/>
  <c r="J179" i="3"/>
  <c r="J187" i="3"/>
  <c r="I591" i="3"/>
  <c r="J1016" i="3"/>
  <c r="I1020" i="3"/>
  <c r="J1116" i="3"/>
  <c r="I1745" i="3"/>
  <c r="I178" i="3"/>
  <c r="J485" i="3"/>
  <c r="J1020" i="3"/>
  <c r="F389" i="3"/>
  <c r="J175" i="3"/>
  <c r="I179" i="3"/>
  <c r="I187" i="3"/>
  <c r="J769" i="3"/>
  <c r="I1016" i="3"/>
  <c r="J1021" i="3"/>
  <c r="J1505" i="3"/>
  <c r="J174" i="3"/>
  <c r="I184" i="3"/>
  <c r="P12" i="4" s="1"/>
  <c r="J176" i="3"/>
  <c r="J180" i="3"/>
  <c r="J770" i="3"/>
  <c r="J1017" i="3"/>
  <c r="J1022" i="3"/>
  <c r="I176" i="3"/>
  <c r="I180" i="3"/>
  <c r="J771" i="3"/>
  <c r="J1018" i="3"/>
  <c r="I1022" i="3"/>
  <c r="I1356" i="3"/>
  <c r="J173" i="3"/>
  <c r="I177" i="3"/>
  <c r="J583" i="3"/>
  <c r="I1021" i="3"/>
  <c r="J1019" i="3"/>
  <c r="J983" i="3"/>
  <c r="J2188" i="3"/>
  <c r="I983" i="3"/>
  <c r="J1716" i="3"/>
  <c r="I1958" i="3"/>
  <c r="J984" i="3"/>
  <c r="I1237" i="3"/>
  <c r="J985" i="3"/>
  <c r="F358" i="3"/>
  <c r="J987" i="3"/>
  <c r="J1237" i="3"/>
  <c r="J1477" i="3"/>
  <c r="I1447" i="3"/>
  <c r="J2361" i="3"/>
  <c r="I2633" i="3"/>
  <c r="I1480" i="3"/>
  <c r="P80" i="4" s="1"/>
  <c r="I1960" i="3"/>
  <c r="I2192" i="3"/>
  <c r="P109" i="4" s="1"/>
  <c r="J2605" i="3"/>
  <c r="F566" i="3"/>
  <c r="I1235" i="3"/>
  <c r="J1715" i="3"/>
  <c r="J2627" i="3"/>
  <c r="J1210" i="3"/>
  <c r="J1211" i="3" s="1"/>
  <c r="I1236" i="3"/>
  <c r="I1719" i="3"/>
  <c r="P88" i="4" s="1"/>
  <c r="I2157" i="3"/>
  <c r="J2364" i="3"/>
  <c r="J2392" i="3"/>
  <c r="J2397" i="3" s="1"/>
  <c r="J1446" i="3"/>
  <c r="J1476" i="3"/>
  <c r="J1685" i="3"/>
  <c r="I1835" i="3"/>
  <c r="I2158" i="3"/>
  <c r="J2189" i="3"/>
  <c r="F439" i="3"/>
  <c r="I1476" i="3"/>
  <c r="J1596" i="3"/>
  <c r="J1956" i="3"/>
  <c r="J2596" i="3"/>
  <c r="J1236" i="3"/>
  <c r="I2392" i="3"/>
  <c r="I2603" i="3"/>
  <c r="I2630" i="3"/>
  <c r="P136" i="4" s="1"/>
  <c r="J235" i="3"/>
  <c r="I1082" i="3"/>
  <c r="J2491" i="3"/>
  <c r="I555" i="3"/>
  <c r="P31" i="4" s="1"/>
  <c r="I1078" i="3"/>
  <c r="J2261" i="3"/>
  <c r="J2262" i="3" s="1"/>
  <c r="I2267" i="3" s="1"/>
  <c r="J515" i="3"/>
  <c r="I801" i="3"/>
  <c r="J809" i="3"/>
  <c r="I1776" i="3"/>
  <c r="I2239" i="3"/>
  <c r="I2688" i="3"/>
  <c r="J1295" i="3"/>
  <c r="J1297" i="3"/>
  <c r="I2691" i="3"/>
  <c r="J1300" i="3"/>
  <c r="J1301" i="3" s="1"/>
  <c r="I1477" i="3"/>
  <c r="J2368" i="3"/>
  <c r="J1447" i="3"/>
  <c r="I2159" i="3"/>
  <c r="J2597" i="3"/>
  <c r="I235" i="3"/>
  <c r="I550" i="3"/>
  <c r="I832" i="3"/>
  <c r="J1079" i="3"/>
  <c r="J1083" i="3"/>
  <c r="I1566" i="3"/>
  <c r="J1686" i="3"/>
  <c r="J1744" i="3"/>
  <c r="I1927" i="3"/>
  <c r="J2159" i="3"/>
  <c r="J2362" i="3"/>
  <c r="I2491" i="3"/>
  <c r="Y128" i="4"/>
  <c r="I2593" i="3"/>
  <c r="I2597" i="3"/>
  <c r="J549" i="3"/>
  <c r="J831" i="3"/>
  <c r="J1080" i="3"/>
  <c r="J1084" i="3"/>
  <c r="J1327" i="3"/>
  <c r="I1744" i="3"/>
  <c r="I2362" i="3"/>
  <c r="J2593" i="3"/>
  <c r="I549" i="3"/>
  <c r="I831" i="3"/>
  <c r="I1080" i="3"/>
  <c r="I1084" i="3"/>
  <c r="J1804" i="3"/>
  <c r="J2363" i="3"/>
  <c r="I2492" i="3"/>
  <c r="J2594" i="3"/>
  <c r="J550" i="3"/>
  <c r="J832" i="3"/>
  <c r="J1085" i="3"/>
  <c r="I1330" i="3"/>
  <c r="P75" i="4" s="1"/>
  <c r="J1805" i="3"/>
  <c r="J2493" i="3"/>
  <c r="J551" i="3"/>
  <c r="J835" i="3"/>
  <c r="J836" i="3" s="1"/>
  <c r="I1081" i="3"/>
  <c r="I1085" i="3"/>
  <c r="J1806" i="3"/>
  <c r="I1077" i="3"/>
  <c r="J1081" i="3"/>
  <c r="I2496" i="3"/>
  <c r="P126" i="4" s="1"/>
  <c r="J1078" i="3"/>
  <c r="J1082" i="3"/>
  <c r="J2158" i="3"/>
  <c r="I2600" i="3"/>
  <c r="P135" i="4" s="1"/>
  <c r="I2596" i="3"/>
  <c r="I2605" i="3"/>
  <c r="U62" i="4"/>
  <c r="U24" i="4"/>
  <c r="I371" i="3"/>
  <c r="I615" i="3"/>
  <c r="J1145" i="3"/>
  <c r="J1871" i="3"/>
  <c r="J1872" i="3" s="1"/>
  <c r="J2095" i="3"/>
  <c r="I614" i="3"/>
  <c r="J616" i="3"/>
  <c r="J1146" i="3"/>
  <c r="I1627" i="3"/>
  <c r="J2096" i="3"/>
  <c r="I372" i="3"/>
  <c r="I616" i="3"/>
  <c r="J1385" i="3"/>
  <c r="I1871" i="3"/>
  <c r="P93" i="4" s="1"/>
  <c r="J372" i="3"/>
  <c r="I612" i="3"/>
  <c r="I617" i="3"/>
  <c r="I11" i="3" s="1"/>
  <c r="I26" i="3" s="1"/>
  <c r="J1386" i="3"/>
  <c r="J373" i="3"/>
  <c r="J613" i="3"/>
  <c r="J902" i="3"/>
  <c r="J1387" i="3"/>
  <c r="J1627" i="3"/>
  <c r="I1866" i="3"/>
  <c r="I613" i="3"/>
  <c r="J1867" i="3"/>
  <c r="J379" i="3"/>
  <c r="J614" i="3"/>
  <c r="J623" i="3"/>
  <c r="P144" i="4"/>
  <c r="H2661" i="3"/>
  <c r="X137" i="4" s="1"/>
  <c r="H2524" i="3"/>
  <c r="X127" i="4" s="1"/>
  <c r="H2494" i="3"/>
  <c r="X126" i="4" s="1"/>
  <c r="Y113" i="4"/>
  <c r="G2245" i="3"/>
  <c r="G2223" i="3"/>
  <c r="J2217" i="3"/>
  <c r="J2218" i="3" s="1"/>
  <c r="I2223" i="3" s="1"/>
  <c r="X108" i="4"/>
  <c r="J2067" i="3"/>
  <c r="J1988" i="3"/>
  <c r="J1989" i="3" s="1"/>
  <c r="J1775" i="3"/>
  <c r="H1777" i="3"/>
  <c r="X90" i="4" s="1"/>
  <c r="H1657" i="3"/>
  <c r="X86" i="4" s="1"/>
  <c r="H1478" i="3"/>
  <c r="X80" i="4" s="1"/>
  <c r="H1238" i="3"/>
  <c r="X72" i="4" s="1"/>
  <c r="J209" i="3"/>
  <c r="H95" i="3"/>
  <c r="I583" i="3"/>
  <c r="J861" i="3"/>
  <c r="J1112" i="3"/>
  <c r="I1116" i="3"/>
  <c r="I1295" i="3"/>
  <c r="J1506" i="3"/>
  <c r="I1535" i="3"/>
  <c r="I1596" i="3"/>
  <c r="J1746" i="3"/>
  <c r="I2217" i="3"/>
  <c r="J2689" i="3"/>
  <c r="J580" i="3"/>
  <c r="J1296" i="3"/>
  <c r="J1507" i="3"/>
  <c r="J1536" i="3"/>
  <c r="I1746" i="3"/>
  <c r="I1774" i="3"/>
  <c r="J1836" i="3"/>
  <c r="I1841" i="3"/>
  <c r="P92" i="4" s="1"/>
  <c r="I2066" i="3"/>
  <c r="I2689" i="3"/>
  <c r="J2698" i="3"/>
  <c r="I580" i="3"/>
  <c r="I587" i="3"/>
  <c r="P32" i="4" s="1"/>
  <c r="I1113" i="3"/>
  <c r="I1117" i="3"/>
  <c r="I1296" i="3"/>
  <c r="I1360" i="3"/>
  <c r="P76" i="4" s="1"/>
  <c r="I1536" i="3"/>
  <c r="J1597" i="3"/>
  <c r="J1991" i="3"/>
  <c r="J1992" i="3" s="1"/>
  <c r="J1113" i="3"/>
  <c r="J1117" i="3"/>
  <c r="I1357" i="3"/>
  <c r="I1836" i="3"/>
  <c r="I1837" i="3"/>
  <c r="I2067" i="3"/>
  <c r="J2522" i="3"/>
  <c r="J581" i="3"/>
  <c r="J591" i="3"/>
  <c r="J1114" i="3"/>
  <c r="J1118" i="3"/>
  <c r="I1597" i="3"/>
  <c r="I1600" i="3"/>
  <c r="P84" i="4" s="1"/>
  <c r="J1837" i="3"/>
  <c r="J582" i="3"/>
  <c r="J866" i="3"/>
  <c r="I1118" i="3"/>
  <c r="J1115" i="3"/>
  <c r="J1595" i="3"/>
  <c r="I1834" i="3"/>
  <c r="J1838" i="3"/>
  <c r="I2523" i="3"/>
  <c r="H6" i="3"/>
  <c r="J867" i="3"/>
  <c r="I1115" i="3"/>
  <c r="I1297" i="3"/>
  <c r="J1356" i="3"/>
  <c r="J1745" i="3"/>
  <c r="J1835" i="3"/>
  <c r="J2688" i="3"/>
  <c r="J1931" i="3"/>
  <c r="J1932" i="3" s="1"/>
  <c r="H1932" i="3"/>
  <c r="H1662" i="3"/>
  <c r="H1663" i="3" s="1"/>
  <c r="V86" i="4" s="1"/>
  <c r="J1749" i="3"/>
  <c r="J1750" i="3" s="1"/>
  <c r="J1779" i="3"/>
  <c r="J1780" i="3" s="1"/>
  <c r="H1780" i="3"/>
  <c r="H2527" i="3"/>
  <c r="J2526" i="3"/>
  <c r="J2527" i="3" s="1"/>
  <c r="J1600" i="3"/>
  <c r="J1601" i="3" s="1"/>
  <c r="H1601" i="3"/>
  <c r="J2162" i="3"/>
  <c r="J2163" i="3" s="1"/>
  <c r="J1330" i="3"/>
  <c r="J1331" i="3" s="1"/>
  <c r="J1450" i="3"/>
  <c r="J1451" i="3" s="1"/>
  <c r="H1333" i="3"/>
  <c r="J1333" i="3" s="1"/>
  <c r="J1334" i="3" s="1"/>
  <c r="H1692" i="3"/>
  <c r="H1693" i="3" s="1"/>
  <c r="V87" i="4" s="1"/>
  <c r="J2100" i="3"/>
  <c r="J2101" i="3" s="1"/>
  <c r="H556" i="3"/>
  <c r="J555" i="3"/>
  <c r="J556" i="3" s="1"/>
  <c r="J898" i="3"/>
  <c r="J899" i="3" s="1"/>
  <c r="H899" i="3"/>
  <c r="J1150" i="3"/>
  <c r="J1151" i="3" s="1"/>
  <c r="H1453" i="3"/>
  <c r="I1453" i="3" s="1"/>
  <c r="H1568" i="3"/>
  <c r="X83" i="4" s="1"/>
  <c r="J1659" i="3"/>
  <c r="J1660" i="3" s="1"/>
  <c r="J2283" i="3"/>
  <c r="J2284" i="3" s="1"/>
  <c r="H2692" i="3"/>
  <c r="X138" i="4" s="1"/>
  <c r="J232" i="3"/>
  <c r="J233" i="3" s="1"/>
  <c r="H1148" i="3"/>
  <c r="X69" i="4" s="1"/>
  <c r="H1268" i="3"/>
  <c r="X73" i="4" s="1"/>
  <c r="H1418" i="3"/>
  <c r="X78" i="4" s="1"/>
  <c r="J2016" i="3"/>
  <c r="J2017" i="3" s="1"/>
  <c r="G2556" i="3"/>
  <c r="J2630" i="3"/>
  <c r="J2631" i="3" s="1"/>
  <c r="H1211" i="3"/>
  <c r="H1421" i="3"/>
  <c r="J1656" i="3"/>
  <c r="H1872" i="3"/>
  <c r="H2103" i="3"/>
  <c r="H2104" i="3" s="1"/>
  <c r="V101" i="4" s="1"/>
  <c r="G2455" i="3"/>
  <c r="H72" i="3"/>
  <c r="H1358" i="3"/>
  <c r="X76" i="4" s="1"/>
  <c r="H27" i="3"/>
  <c r="H28" i="3" s="1"/>
  <c r="H51" i="3"/>
  <c r="G54" i="3" s="1"/>
  <c r="H54" i="3" s="1"/>
  <c r="H98" i="3"/>
  <c r="G100" i="3" s="1"/>
  <c r="H100" i="3" s="1"/>
  <c r="J376" i="3"/>
  <c r="J377" i="3" s="1"/>
  <c r="H377" i="3"/>
  <c r="H75" i="3"/>
  <c r="G77" i="3" s="1"/>
  <c r="H77" i="3" s="1"/>
  <c r="H124" i="3"/>
  <c r="G128" i="3" s="1"/>
  <c r="H128" i="3" s="1"/>
  <c r="H129" i="3" s="1"/>
  <c r="H348" i="3"/>
  <c r="J347" i="3"/>
  <c r="J805" i="3"/>
  <c r="J806" i="3" s="1"/>
  <c r="H806" i="3"/>
  <c r="F2616" i="3"/>
  <c r="F2350" i="3"/>
  <c r="F2561" i="3"/>
  <c r="F2510" i="3"/>
  <c r="F2460" i="3"/>
  <c r="F2645" i="3"/>
  <c r="F2382" i="3"/>
  <c r="F2272" i="3"/>
  <c r="F2114" i="3"/>
  <c r="F2030" i="3"/>
  <c r="F2709" i="3"/>
  <c r="F2678" i="3"/>
  <c r="F2438" i="3"/>
  <c r="F2250" i="3"/>
  <c r="F2582" i="3"/>
  <c r="F2316" i="3"/>
  <c r="F2147" i="3"/>
  <c r="F2540" i="3"/>
  <c r="F2294" i="3"/>
  <c r="F2005" i="3"/>
  <c r="F1855" i="3"/>
  <c r="F1823" i="3"/>
  <c r="F2206" i="3"/>
  <c r="F1915" i="3"/>
  <c r="F2228" i="3"/>
  <c r="F2481" i="3"/>
  <c r="F1733" i="3"/>
  <c r="F1703" i="3"/>
  <c r="F2055" i="3"/>
  <c r="F1763" i="3"/>
  <c r="F1945" i="3"/>
  <c r="F1793" i="3"/>
  <c r="F1584" i="3"/>
  <c r="F1885" i="3"/>
  <c r="F2176" i="3"/>
  <c r="F971" i="3"/>
  <c r="F1644" i="3"/>
  <c r="F1464" i="3"/>
  <c r="F1344" i="3"/>
  <c r="F2084" i="3"/>
  <c r="F1673" i="3"/>
  <c r="F1039" i="3"/>
  <c r="F1977" i="3"/>
  <c r="F1404" i="3"/>
  <c r="F1284" i="3"/>
  <c r="F1164" i="3"/>
  <c r="F1102" i="3"/>
  <c r="F1004" i="3"/>
  <c r="F1614" i="3"/>
  <c r="F1554" i="3"/>
  <c r="F1524" i="3"/>
  <c r="F1494" i="3"/>
  <c r="F1374" i="3"/>
  <c r="F1254" i="3"/>
  <c r="F1135" i="3"/>
  <c r="F1434" i="3"/>
  <c r="F569" i="3"/>
  <c r="F361" i="3"/>
  <c r="F941" i="3"/>
  <c r="F790" i="3"/>
  <c r="F602" i="3"/>
  <c r="F913" i="3"/>
  <c r="F1194" i="3"/>
  <c r="F821" i="3"/>
  <c r="F757" i="3"/>
  <c r="F473" i="3"/>
  <c r="F1314" i="3"/>
  <c r="F884" i="3"/>
  <c r="F442" i="3"/>
  <c r="F412" i="3"/>
  <c r="F1067" i="3"/>
  <c r="F670" i="3"/>
  <c r="F1224" i="3"/>
  <c r="F849" i="3"/>
  <c r="F704" i="3"/>
  <c r="F247" i="3"/>
  <c r="F160" i="3"/>
  <c r="F409" i="3"/>
  <c r="F538" i="3"/>
  <c r="J579" i="3"/>
  <c r="F599" i="3"/>
  <c r="F703" i="3"/>
  <c r="H1054" i="3"/>
  <c r="J1053" i="3"/>
  <c r="J1054" i="3" s="1"/>
  <c r="H21" i="3"/>
  <c r="F163" i="3"/>
  <c r="F196" i="3"/>
  <c r="F410" i="3"/>
  <c r="J462" i="3"/>
  <c r="F471" i="3"/>
  <c r="I489" i="3"/>
  <c r="P29" i="4" s="1"/>
  <c r="J483" i="3"/>
  <c r="J484" i="3"/>
  <c r="J489" i="3"/>
  <c r="J490" i="3" s="1"/>
  <c r="I486" i="3"/>
  <c r="F539" i="3"/>
  <c r="F503" i="3"/>
  <c r="F2642" i="3"/>
  <c r="F2558" i="3"/>
  <c r="F2507" i="3"/>
  <c r="F2457" i="3"/>
  <c r="F2247" i="3"/>
  <c r="F2579" i="3"/>
  <c r="F2478" i="3"/>
  <c r="F2379" i="3"/>
  <c r="F2269" i="3"/>
  <c r="F2537" i="3"/>
  <c r="F2173" i="3"/>
  <c r="F2706" i="3"/>
  <c r="F2675" i="3"/>
  <c r="F2002" i="3"/>
  <c r="F1912" i="3"/>
  <c r="F2613" i="3"/>
  <c r="F2435" i="3"/>
  <c r="F2291" i="3"/>
  <c r="F2081" i="3"/>
  <c r="F1882" i="3"/>
  <c r="F1730" i="3"/>
  <c r="F2347" i="3"/>
  <c r="F1551" i="3"/>
  <c r="F2203" i="3"/>
  <c r="F1760" i="3"/>
  <c r="F1611" i="3"/>
  <c r="F2225" i="3"/>
  <c r="F2052" i="3"/>
  <c r="F1974" i="3"/>
  <c r="F2144" i="3"/>
  <c r="F1491" i="3"/>
  <c r="F1371" i="3"/>
  <c r="F1251" i="3"/>
  <c r="F1132" i="3"/>
  <c r="F1670" i="3"/>
  <c r="F1700" i="3"/>
  <c r="F2313" i="3"/>
  <c r="F1431" i="3"/>
  <c r="F1311" i="3"/>
  <c r="F1191" i="3"/>
  <c r="F938" i="3"/>
  <c r="F910" i="3"/>
  <c r="F881" i="3"/>
  <c r="F846" i="3"/>
  <c r="F2111" i="3"/>
  <c r="F1852" i="3"/>
  <c r="F1036" i="3"/>
  <c r="F2027" i="3"/>
  <c r="F1641" i="3"/>
  <c r="F1521" i="3"/>
  <c r="F1401" i="3"/>
  <c r="F1942" i="3"/>
  <c r="F1820" i="3"/>
  <c r="F1790" i="3"/>
  <c r="F1281" i="3"/>
  <c r="F701" i="3"/>
  <c r="F244" i="3"/>
  <c r="F1581" i="3"/>
  <c r="F1161" i="3"/>
  <c r="F1341" i="3"/>
  <c r="F1064" i="3"/>
  <c r="F1221" i="3"/>
  <c r="F1001" i="3"/>
  <c r="F388" i="3"/>
  <c r="F754" i="3"/>
  <c r="F470" i="3"/>
  <c r="F1461" i="3"/>
  <c r="F1099" i="3"/>
  <c r="F968" i="3"/>
  <c r="F667" i="3"/>
  <c r="F536" i="3"/>
  <c r="F500" i="3"/>
  <c r="F359" i="3"/>
  <c r="J401" i="3"/>
  <c r="J452" i="3"/>
  <c r="J659" i="3"/>
  <c r="H1153" i="3"/>
  <c r="I1153" i="3" s="1"/>
  <c r="F2708" i="3"/>
  <c r="F2677" i="3"/>
  <c r="F2539" i="3"/>
  <c r="F2437" i="3"/>
  <c r="F2315" i="3"/>
  <c r="F2227" i="3"/>
  <c r="F2560" i="3"/>
  <c r="F2509" i="3"/>
  <c r="F2459" i="3"/>
  <c r="F2615" i="3"/>
  <c r="F2349" i="3"/>
  <c r="F2146" i="3"/>
  <c r="F2205" i="3"/>
  <c r="F2054" i="3"/>
  <c r="F2083" i="3"/>
  <c r="F2480" i="3"/>
  <c r="F2581" i="3"/>
  <c r="F2293" i="3"/>
  <c r="F2029" i="3"/>
  <c r="F1976" i="3"/>
  <c r="F1944" i="3"/>
  <c r="F2644" i="3"/>
  <c r="F2113" i="3"/>
  <c r="F1914" i="3"/>
  <c r="F1762" i="3"/>
  <c r="F1884" i="3"/>
  <c r="F1583" i="3"/>
  <c r="F2249" i="3"/>
  <c r="F2175" i="3"/>
  <c r="F1643" i="3"/>
  <c r="F2271" i="3"/>
  <c r="F1672" i="3"/>
  <c r="F1792" i="3"/>
  <c r="F1553" i="3"/>
  <c r="F1403" i="3"/>
  <c r="F1283" i="3"/>
  <c r="F1163" i="3"/>
  <c r="F1101" i="3"/>
  <c r="F1003" i="3"/>
  <c r="F1702" i="3"/>
  <c r="F1523" i="3"/>
  <c r="F1732" i="3"/>
  <c r="F2381" i="3"/>
  <c r="F1854" i="3"/>
  <c r="F1463" i="3"/>
  <c r="F1343" i="3"/>
  <c r="F1223" i="3"/>
  <c r="F1066" i="3"/>
  <c r="F2004" i="3"/>
  <c r="F1822" i="3"/>
  <c r="F1433" i="3"/>
  <c r="F1313" i="3"/>
  <c r="F1613" i="3"/>
  <c r="F1038" i="3"/>
  <c r="F441" i="3"/>
  <c r="F411" i="3"/>
  <c r="F848" i="3"/>
  <c r="F669" i="3"/>
  <c r="F1373" i="3"/>
  <c r="F1253" i="3"/>
  <c r="F940" i="3"/>
  <c r="F1134" i="3"/>
  <c r="F912" i="3"/>
  <c r="F789" i="3"/>
  <c r="F601" i="3"/>
  <c r="F220" i="3"/>
  <c r="F162" i="3"/>
  <c r="F1493" i="3"/>
  <c r="F1193" i="3"/>
  <c r="F970" i="3"/>
  <c r="F634" i="3"/>
  <c r="F198" i="3"/>
  <c r="F883" i="3"/>
  <c r="F820" i="3"/>
  <c r="F756" i="3"/>
  <c r="F472" i="3"/>
  <c r="F246" i="3"/>
  <c r="F2538" i="3"/>
  <c r="F2436" i="3"/>
  <c r="F2314" i="3"/>
  <c r="F2580" i="3"/>
  <c r="F2479" i="3"/>
  <c r="F2380" i="3"/>
  <c r="F2643" i="3"/>
  <c r="F2707" i="3"/>
  <c r="F2676" i="3"/>
  <c r="F2082" i="3"/>
  <c r="F2458" i="3"/>
  <c r="F2204" i="3"/>
  <c r="F2226" i="3"/>
  <c r="F2112" i="3"/>
  <c r="F2053" i="3"/>
  <c r="F1975" i="3"/>
  <c r="F1943" i="3"/>
  <c r="F1791" i="3"/>
  <c r="F2508" i="3"/>
  <c r="F1883" i="3"/>
  <c r="F2614" i="3"/>
  <c r="F2348" i="3"/>
  <c r="F2145" i="3"/>
  <c r="F2559" i="3"/>
  <c r="F2270" i="3"/>
  <c r="F2248" i="3"/>
  <c r="F2028" i="3"/>
  <c r="F2292" i="3"/>
  <c r="F1821" i="3"/>
  <c r="F1671" i="3"/>
  <c r="F2003" i="3"/>
  <c r="F2174" i="3"/>
  <c r="F1731" i="3"/>
  <c r="F1913" i="3"/>
  <c r="F1642" i="3"/>
  <c r="F1612" i="3"/>
  <c r="F819" i="3"/>
  <c r="F1432" i="3"/>
  <c r="F1701" i="3"/>
  <c r="F1582" i="3"/>
  <c r="F1853" i="3"/>
  <c r="F1522" i="3"/>
  <c r="F1492" i="3"/>
  <c r="F1372" i="3"/>
  <c r="F1252" i="3"/>
  <c r="F1133" i="3"/>
  <c r="F1761" i="3"/>
  <c r="F1462" i="3"/>
  <c r="F1342" i="3"/>
  <c r="F1222" i="3"/>
  <c r="F1065" i="3"/>
  <c r="F1162" i="3"/>
  <c r="F633" i="3"/>
  <c r="F197" i="3"/>
  <c r="F1402" i="3"/>
  <c r="F1037" i="3"/>
  <c r="F1002" i="3"/>
  <c r="F939" i="3"/>
  <c r="F847" i="3"/>
  <c r="F668" i="3"/>
  <c r="F537" i="3"/>
  <c r="F501" i="3"/>
  <c r="F911" i="3"/>
  <c r="F702" i="3"/>
  <c r="F245" i="3"/>
  <c r="F1552" i="3"/>
  <c r="F1312" i="3"/>
  <c r="F1192" i="3"/>
  <c r="F1100" i="3"/>
  <c r="F969" i="3"/>
  <c r="F1282" i="3"/>
  <c r="F882" i="3"/>
  <c r="F788" i="3"/>
  <c r="F600" i="3"/>
  <c r="F219" i="3"/>
  <c r="F161" i="3"/>
  <c r="H48" i="3"/>
  <c r="H121" i="3"/>
  <c r="H147" i="3"/>
  <c r="X11" i="4" s="1"/>
  <c r="H182" i="3"/>
  <c r="X12" i="4" s="1"/>
  <c r="I210" i="3"/>
  <c r="I209" i="3"/>
  <c r="F221" i="3"/>
  <c r="F360" i="3"/>
  <c r="F390" i="3"/>
  <c r="H402" i="3"/>
  <c r="G407" i="3" s="1"/>
  <c r="I483" i="3"/>
  <c r="H621" i="3"/>
  <c r="J620" i="3"/>
  <c r="J621" i="3" s="1"/>
  <c r="H747" i="3"/>
  <c r="W40" i="4" s="1"/>
  <c r="W41" i="4" s="1"/>
  <c r="J746" i="3"/>
  <c r="J747" i="3" s="1"/>
  <c r="I771" i="3"/>
  <c r="I774" i="3"/>
  <c r="P45" i="4" s="1"/>
  <c r="I768" i="3"/>
  <c r="I779" i="3"/>
  <c r="J778" i="3"/>
  <c r="I769" i="3"/>
  <c r="I778" i="3"/>
  <c r="J1121" i="3"/>
  <c r="J1122" i="3" s="1"/>
  <c r="H1122" i="3"/>
  <c r="J1240" i="3"/>
  <c r="J1241" i="3" s="1"/>
  <c r="H1241" i="3"/>
  <c r="J371" i="3"/>
  <c r="H374" i="3"/>
  <c r="X22" i="4" s="1"/>
  <c r="X24" i="4" s="1"/>
  <c r="F502" i="3"/>
  <c r="H689" i="3"/>
  <c r="J768" i="3"/>
  <c r="H772" i="3"/>
  <c r="X45" i="4" s="1"/>
  <c r="J774" i="3"/>
  <c r="J775" i="3" s="1"/>
  <c r="H775" i="3"/>
  <c r="H660" i="3"/>
  <c r="V34" i="4" s="1"/>
  <c r="F818" i="3"/>
  <c r="J184" i="3"/>
  <c r="J185" i="3" s="1"/>
  <c r="F199" i="3"/>
  <c r="F218" i="3"/>
  <c r="F440" i="3"/>
  <c r="F567" i="3"/>
  <c r="H588" i="3"/>
  <c r="J587" i="3"/>
  <c r="J588" i="3" s="1"/>
  <c r="H524" i="3"/>
  <c r="J523" i="3"/>
  <c r="J524" i="3" s="1"/>
  <c r="H2556" i="3"/>
  <c r="M128" i="4" s="1"/>
  <c r="H2455" i="3"/>
  <c r="M124" i="4" s="1"/>
  <c r="G124" i="4" s="1"/>
  <c r="S124" i="4" s="1"/>
  <c r="H2289" i="3"/>
  <c r="M113" i="4" s="1"/>
  <c r="G113" i="4" s="1"/>
  <c r="S113" i="4" s="1"/>
  <c r="H2223" i="3"/>
  <c r="M110" i="4" s="1"/>
  <c r="H2311" i="3"/>
  <c r="M114" i="4" s="1"/>
  <c r="H2245" i="3"/>
  <c r="M111" i="4" s="1"/>
  <c r="G111" i="4" s="1"/>
  <c r="S111" i="4" s="1"/>
  <c r="J458" i="3"/>
  <c r="J459" i="3" s="1"/>
  <c r="I485" i="3"/>
  <c r="F568" i="3"/>
  <c r="F635" i="3"/>
  <c r="J742" i="3"/>
  <c r="H744" i="3"/>
  <c r="X40" i="4" s="1"/>
  <c r="X41" i="4" s="1"/>
  <c r="F755" i="3"/>
  <c r="I770" i="3"/>
  <c r="F787" i="3"/>
  <c r="I373" i="3"/>
  <c r="I453" i="3"/>
  <c r="I517" i="3"/>
  <c r="I581" i="3"/>
  <c r="I648" i="3"/>
  <c r="I746" i="3"/>
  <c r="P40" i="4" s="1"/>
  <c r="J802" i="3"/>
  <c r="H833" i="3"/>
  <c r="X47" i="4" s="1"/>
  <c r="J859" i="3"/>
  <c r="J870" i="3"/>
  <c r="J873" i="3"/>
  <c r="J1015" i="3"/>
  <c r="H1023" i="3"/>
  <c r="X60" i="4" s="1"/>
  <c r="J1147" i="3"/>
  <c r="I1205" i="3"/>
  <c r="I1206" i="3"/>
  <c r="I1266" i="3"/>
  <c r="H1301" i="3"/>
  <c r="J1326" i="3"/>
  <c r="J1480" i="3"/>
  <c r="J1481" i="3" s="1"/>
  <c r="H1481" i="3"/>
  <c r="I743" i="3"/>
  <c r="H803" i="3"/>
  <c r="X46" i="4" s="1"/>
  <c r="J860" i="3"/>
  <c r="J865" i="3"/>
  <c r="I870" i="3"/>
  <c r="I873" i="3"/>
  <c r="I926" i="3"/>
  <c r="P54" i="4" s="1"/>
  <c r="J930" i="3"/>
  <c r="J926" i="3"/>
  <c r="J927" i="3" s="1"/>
  <c r="I923" i="3"/>
  <c r="H1178" i="3"/>
  <c r="X70" i="4" s="1"/>
  <c r="H1208" i="3"/>
  <c r="X71" i="4" s="1"/>
  <c r="J1205" i="3"/>
  <c r="J1267" i="3"/>
  <c r="J1540" i="3"/>
  <c r="J1541" i="3" s="1"/>
  <c r="H1541" i="3"/>
  <c r="I145" i="3"/>
  <c r="I515" i="3"/>
  <c r="I520" i="3"/>
  <c r="I551" i="3"/>
  <c r="I579" i="3"/>
  <c r="I584" i="3"/>
  <c r="J612" i="3"/>
  <c r="J871" i="3"/>
  <c r="J990" i="3"/>
  <c r="J991" i="3" s="1"/>
  <c r="H1026" i="3"/>
  <c r="J1025" i="3"/>
  <c r="J1026" i="3" s="1"/>
  <c r="H1298" i="3"/>
  <c r="X74" i="4" s="1"/>
  <c r="H1388" i="3"/>
  <c r="X77" i="4" s="1"/>
  <c r="I1445" i="3"/>
  <c r="I1446" i="3"/>
  <c r="H1571" i="3"/>
  <c r="J1570" i="3"/>
  <c r="J1571" i="3" s="1"/>
  <c r="H1631" i="3"/>
  <c r="J1630" i="3"/>
  <c r="J1631" i="3" s="1"/>
  <c r="J1719" i="3"/>
  <c r="J1720" i="3" s="1"/>
  <c r="H1720" i="3"/>
  <c r="I454" i="3"/>
  <c r="I461" i="3"/>
  <c r="I527" i="3"/>
  <c r="I649" i="3"/>
  <c r="I656" i="3"/>
  <c r="I658" i="3"/>
  <c r="I861" i="3"/>
  <c r="I866" i="3"/>
  <c r="I952" i="3"/>
  <c r="J956" i="3"/>
  <c r="J957" i="3" s="1"/>
  <c r="I953" i="3"/>
  <c r="I88" i="3" s="1"/>
  <c r="I956" i="3"/>
  <c r="P55" i="4" s="1"/>
  <c r="J952" i="3"/>
  <c r="H988" i="3"/>
  <c r="X59" i="4" s="1"/>
  <c r="J982" i="3"/>
  <c r="I1053" i="3"/>
  <c r="P66" i="4" s="1"/>
  <c r="H1119" i="3"/>
  <c r="X68" i="4" s="1"/>
  <c r="I1145" i="3"/>
  <c r="I1150" i="3"/>
  <c r="P69" i="4" s="1"/>
  <c r="J1175" i="3"/>
  <c r="J1360" i="3"/>
  <c r="J1361" i="3" s="1"/>
  <c r="H1361" i="3"/>
  <c r="J1415" i="3"/>
  <c r="H1448" i="3"/>
  <c r="X79" i="4" s="1"/>
  <c r="I1265" i="3"/>
  <c r="I1270" i="3"/>
  <c r="P73" i="4" s="1"/>
  <c r="H1511" i="3"/>
  <c r="J1510" i="3"/>
  <c r="J1511" i="3" s="1"/>
  <c r="I653" i="3"/>
  <c r="P34" i="4" s="1"/>
  <c r="I659" i="3"/>
  <c r="H836" i="3"/>
  <c r="I865" i="3"/>
  <c r="P48" i="4" s="1"/>
  <c r="I859" i="3"/>
  <c r="I860" i="3"/>
  <c r="I862" i="3"/>
  <c r="J862" i="3"/>
  <c r="I867" i="3"/>
  <c r="J1050" i="3"/>
  <c r="J1051" i="3" s="1"/>
  <c r="H1051" i="3"/>
  <c r="X66" i="4" s="1"/>
  <c r="J1265" i="3"/>
  <c r="J1270" i="3"/>
  <c r="J1271" i="3" s="1"/>
  <c r="I1325" i="3"/>
  <c r="I1326" i="3"/>
  <c r="I455" i="3"/>
  <c r="I650" i="3"/>
  <c r="J653" i="3"/>
  <c r="J654" i="3" s="1"/>
  <c r="H863" i="3"/>
  <c r="X48" i="4" s="1"/>
  <c r="I898" i="3"/>
  <c r="I895" i="3"/>
  <c r="H1086" i="3"/>
  <c r="X67" i="4" s="1"/>
  <c r="J1088" i="3"/>
  <c r="J1089" i="3" s="1"/>
  <c r="I1146" i="3"/>
  <c r="H1181" i="3"/>
  <c r="I1210" i="3"/>
  <c r="P71" i="4" s="1"/>
  <c r="J1266" i="3"/>
  <c r="H1328" i="3"/>
  <c r="X75" i="4" s="1"/>
  <c r="H1391" i="3"/>
  <c r="J1390" i="3"/>
  <c r="J1391" i="3" s="1"/>
  <c r="H1508" i="3"/>
  <c r="X81" i="4" s="1"/>
  <c r="I984" i="3"/>
  <c r="I990" i="3"/>
  <c r="P59" i="4" s="1"/>
  <c r="J1325" i="3"/>
  <c r="J1357" i="3"/>
  <c r="I1390" i="3"/>
  <c r="P77" i="4" s="1"/>
  <c r="J1445" i="3"/>
  <c r="I1510" i="3"/>
  <c r="P81" i="4" s="1"/>
  <c r="I1565" i="3"/>
  <c r="I1570" i="3"/>
  <c r="P83" i="4" s="1"/>
  <c r="J1626" i="3"/>
  <c r="I1685" i="3"/>
  <c r="I1684" i="3"/>
  <c r="J1774" i="3"/>
  <c r="H1810" i="3"/>
  <c r="J1809" i="3"/>
  <c r="J1810" i="3" s="1"/>
  <c r="H2068" i="3"/>
  <c r="X100" i="4" s="1"/>
  <c r="J2066" i="3"/>
  <c r="I1387" i="3"/>
  <c r="I1507" i="3"/>
  <c r="H1538" i="3"/>
  <c r="X82" i="4" s="1"/>
  <c r="H1807" i="3"/>
  <c r="X91" i="4" s="1"/>
  <c r="J1897" i="3"/>
  <c r="H1899" i="3"/>
  <c r="X94" i="4" s="1"/>
  <c r="J2600" i="3"/>
  <c r="J2601" i="3" s="1"/>
  <c r="H2601" i="3"/>
  <c r="I982" i="3"/>
  <c r="J1077" i="3"/>
  <c r="J1235" i="3"/>
  <c r="J1355" i="3"/>
  <c r="J1475" i="3"/>
  <c r="J1565" i="3"/>
  <c r="J1684" i="3"/>
  <c r="I1689" i="3"/>
  <c r="P87" i="4" s="1"/>
  <c r="J1926" i="3"/>
  <c r="H1929" i="3"/>
  <c r="X95" i="4" s="1"/>
  <c r="H1992" i="3"/>
  <c r="I985" i="3"/>
  <c r="I1017" i="3"/>
  <c r="I1083" i="3"/>
  <c r="I1114" i="3"/>
  <c r="I1385" i="3"/>
  <c r="I1505" i="3"/>
  <c r="J1535" i="3"/>
  <c r="J1566" i="3"/>
  <c r="J1689" i="3"/>
  <c r="J1690" i="3" s="1"/>
  <c r="H1842" i="3"/>
  <c r="J1841" i="3"/>
  <c r="J1842" i="3" s="1"/>
  <c r="J1958" i="3"/>
  <c r="H1961" i="3"/>
  <c r="X96" i="4" s="1"/>
  <c r="J1963" i="3"/>
  <c r="J1964" i="3" s="1"/>
  <c r="J2157" i="3"/>
  <c r="H1902" i="3"/>
  <c r="J1901" i="3"/>
  <c r="J1902" i="3" s="1"/>
  <c r="I2041" i="3"/>
  <c r="P99" i="4" s="1"/>
  <c r="J2041" i="3"/>
  <c r="H2042" i="3"/>
  <c r="I1386" i="3"/>
  <c r="I1506" i="3"/>
  <c r="I1625" i="3"/>
  <c r="I1626" i="3"/>
  <c r="I1079" i="3"/>
  <c r="J1567" i="3"/>
  <c r="H1598" i="3"/>
  <c r="X84" i="4" s="1"/>
  <c r="H1628" i="3"/>
  <c r="X85" i="4" s="1"/>
  <c r="J1625" i="3"/>
  <c r="J1714" i="3"/>
  <c r="H1717" i="3"/>
  <c r="X88" i="4" s="1"/>
  <c r="H1752" i="3"/>
  <c r="I1752" i="3" s="1"/>
  <c r="H2071" i="3"/>
  <c r="J2070" i="3"/>
  <c r="J2071" i="3" s="1"/>
  <c r="J2192" i="3"/>
  <c r="J2193" i="3" s="1"/>
  <c r="H2193" i="3"/>
  <c r="H1687" i="3"/>
  <c r="X87" i="4" s="1"/>
  <c r="I1716" i="3"/>
  <c r="H1747" i="3"/>
  <c r="X89" i="4" s="1"/>
  <c r="I1805" i="3"/>
  <c r="I1804" i="3"/>
  <c r="I1931" i="3"/>
  <c r="P95" i="4" s="1"/>
  <c r="J1927" i="3"/>
  <c r="J2019" i="3"/>
  <c r="J2020" i="3" s="1"/>
  <c r="H2020" i="3"/>
  <c r="H2134" i="3"/>
  <c r="J2133" i="3"/>
  <c r="J2134" i="3" s="1"/>
  <c r="H2190" i="3"/>
  <c r="X109" i="4" s="1"/>
  <c r="J2187" i="3"/>
  <c r="J2571" i="3"/>
  <c r="I2571" i="3"/>
  <c r="I2659" i="3"/>
  <c r="J2656" i="3"/>
  <c r="I2667" i="3"/>
  <c r="J2660" i="3"/>
  <c r="I2655" i="3"/>
  <c r="J2663" i="3"/>
  <c r="J2664" i="3" s="1"/>
  <c r="I2660" i="3"/>
  <c r="J2657" i="3"/>
  <c r="J2659" i="3"/>
  <c r="J2655" i="3"/>
  <c r="I2657" i="3"/>
  <c r="J2667" i="3"/>
  <c r="I2656" i="3"/>
  <c r="I2663" i="3"/>
  <c r="P137" i="4" s="1"/>
  <c r="J2658" i="3"/>
  <c r="I2658" i="3"/>
  <c r="H2572" i="3"/>
  <c r="I1714" i="3"/>
  <c r="I1809" i="3"/>
  <c r="P91" i="4" s="1"/>
  <c r="I1926" i="3"/>
  <c r="I1991" i="3"/>
  <c r="P97" i="4" s="1"/>
  <c r="I1988" i="3"/>
  <c r="J1776" i="3"/>
  <c r="J1834" i="3"/>
  <c r="H1839" i="3"/>
  <c r="X92" i="4" s="1"/>
  <c r="H2131" i="3"/>
  <c r="X107" i="4" s="1"/>
  <c r="J2125" i="3"/>
  <c r="I1775" i="3"/>
  <c r="J1866" i="3"/>
  <c r="H1869" i="3"/>
  <c r="X93" i="4" s="1"/>
  <c r="J1928" i="3"/>
  <c r="I1963" i="3"/>
  <c r="P96" i="4" s="1"/>
  <c r="I1957" i="3"/>
  <c r="J1959" i="3"/>
  <c r="I1956" i="3"/>
  <c r="I1959" i="3"/>
  <c r="I1868" i="3"/>
  <c r="I2097" i="3"/>
  <c r="H2262" i="3"/>
  <c r="H2666" i="3"/>
  <c r="H2668" i="3" s="1"/>
  <c r="V137" i="4" s="1"/>
  <c r="I1898" i="3"/>
  <c r="J2097" i="3"/>
  <c r="I2096" i="3"/>
  <c r="I2095" i="3"/>
  <c r="J2367" i="3"/>
  <c r="H2369" i="3"/>
  <c r="J2470" i="3"/>
  <c r="H2471" i="3"/>
  <c r="I2187" i="3"/>
  <c r="I2188" i="3"/>
  <c r="J2338" i="3"/>
  <c r="I2550" i="3"/>
  <c r="J2550" i="3"/>
  <c r="J2334" i="3"/>
  <c r="H2336" i="3"/>
  <c r="J2492" i="3"/>
  <c r="I2526" i="3"/>
  <c r="P127" i="4" s="1"/>
  <c r="I2522" i="3"/>
  <c r="I2521" i="3"/>
  <c r="H2098" i="3"/>
  <c r="I2127" i="3"/>
  <c r="I2133" i="3"/>
  <c r="P107" i="4" s="1"/>
  <c r="G2289" i="3"/>
  <c r="H2365" i="3"/>
  <c r="X116" i="4" s="1"/>
  <c r="H2628" i="3"/>
  <c r="X136" i="4" s="1"/>
  <c r="J2690" i="3"/>
  <c r="I2125" i="3"/>
  <c r="J2449" i="3"/>
  <c r="I2070" i="3"/>
  <c r="P100" i="4" s="1"/>
  <c r="I2128" i="3"/>
  <c r="H2497" i="3"/>
  <c r="J2496" i="3"/>
  <c r="J2497" i="3" s="1"/>
  <c r="H2695" i="3"/>
  <c r="J2694" i="3"/>
  <c r="J2695" i="3" s="1"/>
  <c r="J2129" i="3"/>
  <c r="J2305" i="3"/>
  <c r="G2311" i="3"/>
  <c r="I2338" i="3"/>
  <c r="I2328" i="3"/>
  <c r="I2335" i="3"/>
  <c r="I2330" i="3"/>
  <c r="I38" i="3" s="1"/>
  <c r="J50" i="3" s="1"/>
  <c r="J51" i="3" s="1"/>
  <c r="I2327" i="3"/>
  <c r="J2521" i="3"/>
  <c r="I2363" i="3"/>
  <c r="I2361" i="3"/>
  <c r="I2367" i="3"/>
  <c r="P116" i="4" s="1"/>
  <c r="I2595" i="3"/>
  <c r="H2598" i="3"/>
  <c r="X135" i="4" s="1"/>
  <c r="I2626" i="3"/>
  <c r="J2633" i="3"/>
  <c r="I2364" i="3"/>
  <c r="J2595" i="3"/>
  <c r="J2626" i="3"/>
  <c r="J2691" i="3"/>
  <c r="I2698" i="3"/>
  <c r="X144" i="4"/>
  <c r="X169" i="4" s="1"/>
  <c r="U56" i="4"/>
  <c r="Y110" i="4"/>
  <c r="U140" i="4"/>
  <c r="S189" i="4"/>
  <c r="V169" i="4"/>
  <c r="G191" i="4"/>
  <c r="S191" i="4" s="1"/>
  <c r="U49" i="4"/>
  <c r="U131" i="4"/>
  <c r="G192" i="4"/>
  <c r="S190" i="4"/>
  <c r="U18" i="4"/>
  <c r="U103" i="4"/>
  <c r="Y124" i="4"/>
  <c r="U120" i="4"/>
  <c r="G183" i="4"/>
  <c r="CP1" i="4"/>
  <c r="S180" i="4"/>
  <c r="G181" i="4"/>
  <c r="H3523" i="3" l="1"/>
  <c r="H3524" i="3" s="1"/>
  <c r="J2634" i="3"/>
  <c r="I2103" i="3"/>
  <c r="I1966" i="3"/>
  <c r="G326" i="3"/>
  <c r="H326" i="3"/>
  <c r="H298" i="3"/>
  <c r="H299" i="3" s="1"/>
  <c r="H273" i="3"/>
  <c r="H274" i="3" s="1"/>
  <c r="H275" i="3" s="1"/>
  <c r="H3521" i="3"/>
  <c r="H3522" i="3"/>
  <c r="H3576" i="3"/>
  <c r="H3577" i="3"/>
  <c r="H3578" i="3"/>
  <c r="H3579" i="3" s="1"/>
  <c r="H3550" i="3"/>
  <c r="H3551" i="3"/>
  <c r="H3552" i="3" s="1"/>
  <c r="H3549" i="3"/>
  <c r="H3638" i="3"/>
  <c r="H3639" i="3" s="1"/>
  <c r="H3637" i="3"/>
  <c r="H3636" i="3"/>
  <c r="H3607" i="3"/>
  <c r="H3608" i="3" s="1"/>
  <c r="H3606" i="3"/>
  <c r="H3605" i="3"/>
  <c r="H2635" i="3"/>
  <c r="V136" i="4" s="1"/>
  <c r="Y136" i="4" s="1"/>
  <c r="H994" i="3"/>
  <c r="V59" i="4" s="1"/>
  <c r="Y59" i="4" s="1"/>
  <c r="I993" i="3"/>
  <c r="J1966" i="3"/>
  <c r="J1967" i="3" s="1"/>
  <c r="J463" i="3"/>
  <c r="I236" i="3"/>
  <c r="J211" i="3"/>
  <c r="J216" i="3" s="1"/>
  <c r="J218" i="3" s="1"/>
  <c r="I188" i="3"/>
  <c r="J1657" i="3"/>
  <c r="I430" i="3"/>
  <c r="J2336" i="3"/>
  <c r="J2598" i="3"/>
  <c r="J1662" i="3"/>
  <c r="J1663" i="3" s="1"/>
  <c r="H216" i="3"/>
  <c r="M13" i="4" s="1"/>
  <c r="R13" i="4" s="1"/>
  <c r="I1091" i="3"/>
  <c r="H1092" i="3"/>
  <c r="V67" i="4" s="1"/>
  <c r="Y67" i="4" s="1"/>
  <c r="J152" i="3"/>
  <c r="J153" i="3" s="1"/>
  <c r="I152" i="3"/>
  <c r="J2399" i="3"/>
  <c r="J2400" i="3" s="1"/>
  <c r="J688" i="3"/>
  <c r="J689" i="3" s="1"/>
  <c r="I692" i="3"/>
  <c r="I683" i="3"/>
  <c r="I682" i="3"/>
  <c r="J236" i="3"/>
  <c r="J237" i="3" s="1"/>
  <c r="I242" i="3" s="1"/>
  <c r="I1662" i="3"/>
  <c r="J23" i="3"/>
  <c r="J24" i="3" s="1"/>
  <c r="H189" i="3"/>
  <c r="V12" i="4" s="1"/>
  <c r="Y12" i="4" s="1"/>
  <c r="I462" i="3"/>
  <c r="I492" i="3"/>
  <c r="H463" i="3"/>
  <c r="V28" i="4" s="1"/>
  <c r="Y11" i="4"/>
  <c r="J427" i="3"/>
  <c r="J428" i="3" s="1"/>
  <c r="J431" i="3"/>
  <c r="J432" i="3" s="1"/>
  <c r="J681" i="3"/>
  <c r="J147" i="3"/>
  <c r="I684" i="3"/>
  <c r="J693" i="3"/>
  <c r="G2402" i="3"/>
  <c r="H2402" i="3" s="1"/>
  <c r="W118" i="4"/>
  <c r="W18" i="4"/>
  <c r="Y96" i="4"/>
  <c r="I693" i="3"/>
  <c r="J2628" i="3"/>
  <c r="J1899" i="3"/>
  <c r="I1273" i="3"/>
  <c r="G216" i="3"/>
  <c r="H931" i="3"/>
  <c r="V54" i="4" s="1"/>
  <c r="I929" i="3"/>
  <c r="H1274" i="3"/>
  <c r="H1279" i="3" s="1"/>
  <c r="M73" i="4" s="1"/>
  <c r="G73" i="4" s="1"/>
  <c r="S73" i="4" s="1"/>
  <c r="Y87" i="4"/>
  <c r="G158" i="3"/>
  <c r="J492" i="3"/>
  <c r="J493" i="3" s="1"/>
  <c r="J684" i="3"/>
  <c r="J2755" i="3"/>
  <c r="J2757" i="3"/>
  <c r="J2758" i="3" s="1"/>
  <c r="J2756" i="3"/>
  <c r="H2755" i="3"/>
  <c r="H2756" i="3"/>
  <c r="H2757" i="3"/>
  <c r="H2758" i="3" s="1"/>
  <c r="G1393" i="3"/>
  <c r="H1393" i="3" s="1"/>
  <c r="I1393" i="3" s="1"/>
  <c r="W77" i="4"/>
  <c r="H1028" i="3"/>
  <c r="J1028" i="3" s="1"/>
  <c r="J1029" i="3" s="1"/>
  <c r="W60" i="4"/>
  <c r="W62" i="4" s="1"/>
  <c r="H3213" i="3"/>
  <c r="H3214" i="3" s="1"/>
  <c r="H3212" i="3"/>
  <c r="H3211" i="3"/>
  <c r="H3145" i="3"/>
  <c r="H3146" i="3" s="1"/>
  <c r="H3144" i="3"/>
  <c r="H3143" i="3"/>
  <c r="H3494" i="3"/>
  <c r="H3495" i="3" s="1"/>
  <c r="H3493" i="3"/>
  <c r="H3492" i="3"/>
  <c r="H2697" i="3"/>
  <c r="I2697" i="3" s="1"/>
  <c r="W138" i="4"/>
  <c r="G2073" i="3"/>
  <c r="H2073" i="3" s="1"/>
  <c r="J2073" i="3" s="1"/>
  <c r="J2074" i="3" s="1"/>
  <c r="W100" i="4"/>
  <c r="G1363" i="3"/>
  <c r="H1363" i="3" s="1"/>
  <c r="H1364" i="3" s="1"/>
  <c r="W76" i="4"/>
  <c r="G1573" i="3"/>
  <c r="H1573" i="3" s="1"/>
  <c r="H1574" i="3" s="1"/>
  <c r="V83" i="4" s="1"/>
  <c r="W83" i="4"/>
  <c r="G1124" i="3"/>
  <c r="H1124" i="3" s="1"/>
  <c r="H1125" i="3" s="1"/>
  <c r="V68" i="4" s="1"/>
  <c r="W68" i="4"/>
  <c r="G1423" i="3"/>
  <c r="H1423" i="3" s="1"/>
  <c r="I1423" i="3" s="1"/>
  <c r="W78" i="4"/>
  <c r="G1603" i="3"/>
  <c r="H1603" i="3" s="1"/>
  <c r="H1604" i="3" s="1"/>
  <c r="W84" i="4"/>
  <c r="G1934" i="3"/>
  <c r="H1934" i="3" s="1"/>
  <c r="W95" i="4"/>
  <c r="H3385" i="3"/>
  <c r="H3386" i="3" s="1"/>
  <c r="H3384" i="3"/>
  <c r="H3383" i="3"/>
  <c r="H2858" i="3"/>
  <c r="H2859" i="3" s="1"/>
  <c r="H2857" i="3"/>
  <c r="H2856" i="3"/>
  <c r="H3458" i="3"/>
  <c r="H3459" i="3" s="1"/>
  <c r="H3456" i="3"/>
  <c r="H3457" i="3"/>
  <c r="H2604" i="3"/>
  <c r="J2604" i="3" s="1"/>
  <c r="J2606" i="3" s="1"/>
  <c r="W135" i="4"/>
  <c r="G1513" i="3"/>
  <c r="H1513" i="3" s="1"/>
  <c r="I1513" i="3" s="1"/>
  <c r="W81" i="4"/>
  <c r="G1722" i="3"/>
  <c r="H1722" i="3" s="1"/>
  <c r="J1722" i="3" s="1"/>
  <c r="J1723" i="3" s="1"/>
  <c r="W88" i="4"/>
  <c r="G1213" i="3"/>
  <c r="H1213" i="3" s="1"/>
  <c r="I1213" i="3" s="1"/>
  <c r="W71" i="4"/>
  <c r="H2823" i="3"/>
  <c r="H2824" i="3" s="1"/>
  <c r="H2822" i="3"/>
  <c r="H2821" i="3"/>
  <c r="H3422" i="3"/>
  <c r="H3423" i="3" s="1"/>
  <c r="H3421" i="3"/>
  <c r="H3420" i="3"/>
  <c r="H3346" i="3"/>
  <c r="H3347" i="3"/>
  <c r="H3348" i="3"/>
  <c r="H3349" i="3" s="1"/>
  <c r="G2499" i="3"/>
  <c r="H2499" i="3" s="1"/>
  <c r="H2500" i="3" s="1"/>
  <c r="V126" i="4" s="1"/>
  <c r="W126" i="4"/>
  <c r="G2136" i="3"/>
  <c r="H2136" i="3" s="1"/>
  <c r="I2136" i="3" s="1"/>
  <c r="W107" i="4"/>
  <c r="G1844" i="3"/>
  <c r="H1844" i="3" s="1"/>
  <c r="H1845" i="3" s="1"/>
  <c r="W92" i="4"/>
  <c r="G1483" i="3"/>
  <c r="H1483" i="3" s="1"/>
  <c r="J1483" i="3" s="1"/>
  <c r="J1484" i="3" s="1"/>
  <c r="W80" i="4"/>
  <c r="H808" i="3"/>
  <c r="J808" i="3" s="1"/>
  <c r="J811" i="3" s="1"/>
  <c r="W46" i="4"/>
  <c r="Y86" i="4"/>
  <c r="H3064" i="3"/>
  <c r="H3065" i="3"/>
  <c r="H3066" i="3"/>
  <c r="H3067" i="3" s="1"/>
  <c r="H3178" i="3"/>
  <c r="H3180" i="3"/>
  <c r="H3181" i="3" s="1"/>
  <c r="H3179" i="3"/>
  <c r="H3038" i="3"/>
  <c r="H3039" i="3" s="1"/>
  <c r="H3037" i="3"/>
  <c r="H3036" i="3"/>
  <c r="H2339" i="3"/>
  <c r="H2340" i="3" s="1"/>
  <c r="V115" i="4" s="1"/>
  <c r="W115" i="4"/>
  <c r="H2025" i="3"/>
  <c r="M98" i="4" s="1"/>
  <c r="R98" i="4" s="1"/>
  <c r="W98" i="4"/>
  <c r="Y98" i="4" s="1"/>
  <c r="G1904" i="3"/>
  <c r="H1904" i="3" s="1"/>
  <c r="H1905" i="3" s="1"/>
  <c r="W94" i="4"/>
  <c r="G1183" i="3"/>
  <c r="H1183" i="3" s="1"/>
  <c r="J1183" i="3" s="1"/>
  <c r="J1184" i="3" s="1"/>
  <c r="W70" i="4"/>
  <c r="J872" i="3"/>
  <c r="J874" i="3" s="1"/>
  <c r="W48" i="4"/>
  <c r="H590" i="3"/>
  <c r="J590" i="3" s="1"/>
  <c r="J592" i="3" s="1"/>
  <c r="W32" i="4"/>
  <c r="W53" i="4"/>
  <c r="W56" i="4" s="1"/>
  <c r="G2529" i="3"/>
  <c r="H2529" i="3" s="1"/>
  <c r="J2529" i="3" s="1"/>
  <c r="J2530" i="3" s="1"/>
  <c r="W127" i="4"/>
  <c r="H2974" i="3"/>
  <c r="H2975" i="3" s="1"/>
  <c r="H2973" i="3"/>
  <c r="H2972" i="3"/>
  <c r="H3098" i="3"/>
  <c r="H3097" i="3"/>
  <c r="H3099" i="3"/>
  <c r="H3100" i="3" s="1"/>
  <c r="G1994" i="3"/>
  <c r="H1994" i="3" s="1"/>
  <c r="I1994" i="3" s="1"/>
  <c r="W97" i="4"/>
  <c r="H526" i="3"/>
  <c r="H529" i="3" s="1"/>
  <c r="V30" i="4" s="1"/>
  <c r="W30" i="4"/>
  <c r="G1056" i="3"/>
  <c r="H1056" i="3" s="1"/>
  <c r="I1056" i="3" s="1"/>
  <c r="W66" i="4"/>
  <c r="G1782" i="3"/>
  <c r="H1782" i="3" s="1"/>
  <c r="W90" i="4"/>
  <c r="H2896" i="3"/>
  <c r="H2895" i="3"/>
  <c r="H2897" i="3"/>
  <c r="H2898" i="3" s="1"/>
  <c r="H3277" i="3"/>
  <c r="H3278" i="3"/>
  <c r="H3279" i="3"/>
  <c r="H3280" i="3" s="1"/>
  <c r="G2371" i="3"/>
  <c r="H2371" i="3" s="1"/>
  <c r="J2371" i="3" s="1"/>
  <c r="J2372" i="3" s="1"/>
  <c r="W116" i="4"/>
  <c r="G2195" i="3"/>
  <c r="H2195" i="3" s="1"/>
  <c r="I2195" i="3" s="1"/>
  <c r="W109" i="4"/>
  <c r="G838" i="3"/>
  <c r="H838" i="3" s="1"/>
  <c r="I838" i="3" s="1"/>
  <c r="W47" i="4"/>
  <c r="G1543" i="3"/>
  <c r="H1543" i="3" s="1"/>
  <c r="J1543" i="3" s="1"/>
  <c r="J1544" i="3" s="1"/>
  <c r="W82" i="4"/>
  <c r="G1303" i="3"/>
  <c r="H1303" i="3" s="1"/>
  <c r="H1304" i="3" s="1"/>
  <c r="V74" i="4" s="1"/>
  <c r="W74" i="4"/>
  <c r="H777" i="3"/>
  <c r="I777" i="3" s="1"/>
  <c r="W45" i="4"/>
  <c r="G350" i="3"/>
  <c r="H350" i="3" s="1"/>
  <c r="J350" i="3" s="1"/>
  <c r="J351" i="3" s="1"/>
  <c r="W21" i="4"/>
  <c r="G380" i="3"/>
  <c r="H380" i="3" s="1"/>
  <c r="H381" i="3" s="1"/>
  <c r="V22" i="4" s="1"/>
  <c r="W22" i="4"/>
  <c r="W35" i="4"/>
  <c r="H2789" i="3"/>
  <c r="H2790" i="3" s="1"/>
  <c r="H2787" i="3"/>
  <c r="H2788" i="3"/>
  <c r="H2935" i="3"/>
  <c r="H2936" i="3"/>
  <c r="H2937" i="3" s="1"/>
  <c r="H2934" i="3"/>
  <c r="G2044" i="3"/>
  <c r="H2044" i="3" s="1"/>
  <c r="H2045" i="3" s="1"/>
  <c r="V99" i="4" s="1"/>
  <c r="W99" i="4"/>
  <c r="G1812" i="3"/>
  <c r="H1812" i="3" s="1"/>
  <c r="J1812" i="3" s="1"/>
  <c r="J1813" i="3" s="1"/>
  <c r="W91" i="4"/>
  <c r="G1633" i="3"/>
  <c r="H1633" i="3" s="1"/>
  <c r="I1633" i="3" s="1"/>
  <c r="W85" i="4"/>
  <c r="G1243" i="3"/>
  <c r="H1243" i="3" s="1"/>
  <c r="I1243" i="3" s="1"/>
  <c r="W72" i="4"/>
  <c r="H625" i="3"/>
  <c r="V33" i="4" s="1"/>
  <c r="W33" i="4"/>
  <c r="G1874" i="3"/>
  <c r="H1874" i="3" s="1"/>
  <c r="W93" i="4"/>
  <c r="G558" i="3"/>
  <c r="H558" i="3" s="1"/>
  <c r="J558" i="3" s="1"/>
  <c r="J559" i="3" s="1"/>
  <c r="W31" i="4"/>
  <c r="W108" i="4"/>
  <c r="J683" i="3"/>
  <c r="H3244" i="3"/>
  <c r="H3245" i="3"/>
  <c r="H3246" i="3"/>
  <c r="H3247" i="3" s="1"/>
  <c r="H3309" i="3"/>
  <c r="H3311" i="3"/>
  <c r="H3312" i="3" s="1"/>
  <c r="H3310" i="3"/>
  <c r="H3009" i="3"/>
  <c r="H3010" i="3"/>
  <c r="H3011" i="3" s="1"/>
  <c r="H3008" i="3"/>
  <c r="G193" i="4"/>
  <c r="S193" i="4" s="1"/>
  <c r="I681" i="3"/>
  <c r="I688" i="3"/>
  <c r="P35" i="4" s="1"/>
  <c r="I685" i="3"/>
  <c r="I427" i="3"/>
  <c r="I424" i="3"/>
  <c r="J692" i="3"/>
  <c r="J182" i="3"/>
  <c r="J189" i="3"/>
  <c r="J744" i="3"/>
  <c r="I752" i="3" s="1"/>
  <c r="J2369" i="3"/>
  <c r="J2098" i="3"/>
  <c r="J1807" i="3"/>
  <c r="I20" i="3"/>
  <c r="J2494" i="3"/>
  <c r="J833" i="3"/>
  <c r="J868" i="3"/>
  <c r="J1298" i="3"/>
  <c r="Y40" i="4"/>
  <c r="Y41" i="4" s="1"/>
  <c r="J1148" i="3"/>
  <c r="J18" i="3"/>
  <c r="J32" i="3"/>
  <c r="I23" i="3"/>
  <c r="J2365" i="3"/>
  <c r="I17" i="3"/>
  <c r="J16" i="3"/>
  <c r="J19" i="3"/>
  <c r="I15" i="3"/>
  <c r="J1598" i="3"/>
  <c r="J1388" i="3"/>
  <c r="R113" i="4"/>
  <c r="J1747" i="3"/>
  <c r="J1508" i="3"/>
  <c r="Y137" i="4"/>
  <c r="R111" i="4"/>
  <c r="J17" i="3"/>
  <c r="I18" i="3"/>
  <c r="I16" i="3"/>
  <c r="J20" i="3"/>
  <c r="J1961" i="3"/>
  <c r="J2267" i="3"/>
  <c r="J2270" i="3" s="1"/>
  <c r="J26" i="3"/>
  <c r="J15" i="3"/>
  <c r="I19" i="3"/>
  <c r="Y144" i="4"/>
  <c r="Y169" i="4" s="1"/>
  <c r="X140" i="4"/>
  <c r="H2577" i="3"/>
  <c r="M129" i="4" s="1"/>
  <c r="X129" i="4"/>
  <c r="Y129" i="4" s="1"/>
  <c r="R128" i="4"/>
  <c r="G128" i="4"/>
  <c r="S128" i="4" s="1"/>
  <c r="G2476" i="3"/>
  <c r="X125" i="4"/>
  <c r="R124" i="4"/>
  <c r="R114" i="4"/>
  <c r="G114" i="4"/>
  <c r="S114" i="4" s="1"/>
  <c r="J2289" i="3"/>
  <c r="J2291" i="3" s="1"/>
  <c r="I2289" i="3"/>
  <c r="G2267" i="3"/>
  <c r="X112" i="4"/>
  <c r="Y112" i="4" s="1"/>
  <c r="R110" i="4"/>
  <c r="G110" i="4"/>
  <c r="S110" i="4" s="1"/>
  <c r="G2109" i="3"/>
  <c r="X101" i="4"/>
  <c r="Y101" i="4" s="1"/>
  <c r="H1668" i="3"/>
  <c r="M86" i="4" s="1"/>
  <c r="J1119" i="3"/>
  <c r="X62" i="4"/>
  <c r="J931" i="3"/>
  <c r="X49" i="4"/>
  <c r="H407" i="3"/>
  <c r="M23" i="4" s="1"/>
  <c r="V23" i="4"/>
  <c r="Y23" i="4" s="1"/>
  <c r="H242" i="3"/>
  <c r="V17" i="4"/>
  <c r="Y17" i="4" s="1"/>
  <c r="X18" i="4"/>
  <c r="H158" i="3"/>
  <c r="M11" i="4" s="1"/>
  <c r="R11" i="4" s="1"/>
  <c r="I65" i="3"/>
  <c r="J71" i="3" s="1"/>
  <c r="J2692" i="3"/>
  <c r="H1972" i="3"/>
  <c r="M96" i="4" s="1"/>
  <c r="I431" i="3"/>
  <c r="I1692" i="3"/>
  <c r="J1692" i="3"/>
  <c r="J1693" i="3" s="1"/>
  <c r="H1698" i="3"/>
  <c r="M87" i="4" s="1"/>
  <c r="I1333" i="3"/>
  <c r="J2635" i="3"/>
  <c r="H1334" i="3"/>
  <c r="G1972" i="3"/>
  <c r="I657" i="3"/>
  <c r="J2245" i="3"/>
  <c r="J2249" i="3" s="1"/>
  <c r="J2250" i="3" s="1"/>
  <c r="I959" i="3"/>
  <c r="J657" i="3"/>
  <c r="J660" i="3" s="1"/>
  <c r="G752" i="3"/>
  <c r="H2476" i="3"/>
  <c r="H33" i="3"/>
  <c r="H618" i="3" s="1"/>
  <c r="J1453" i="3"/>
  <c r="J1454" i="3" s="1"/>
  <c r="H1454" i="3"/>
  <c r="G134" i="3"/>
  <c r="G2577" i="3"/>
  <c r="J2103" i="3"/>
  <c r="J2104" i="3" s="1"/>
  <c r="H694" i="3"/>
  <c r="V35" i="4" s="1"/>
  <c r="J691" i="3"/>
  <c r="I691" i="3"/>
  <c r="H101" i="3"/>
  <c r="G106" i="3" s="1"/>
  <c r="J100" i="3"/>
  <c r="J101" i="3" s="1"/>
  <c r="J2551" i="3"/>
  <c r="I2556" i="3" s="1"/>
  <c r="G2025" i="3"/>
  <c r="J2190" i="3"/>
  <c r="J1777" i="3"/>
  <c r="I100" i="3"/>
  <c r="J92" i="3"/>
  <c r="I92" i="3"/>
  <c r="I94" i="3"/>
  <c r="J105" i="3"/>
  <c r="I97" i="3"/>
  <c r="J93" i="3"/>
  <c r="I93" i="3"/>
  <c r="H2109" i="3"/>
  <c r="M101" i="4" s="1"/>
  <c r="H2292" i="3"/>
  <c r="H2291" i="3"/>
  <c r="H2293" i="3"/>
  <c r="H2294" i="3" s="1"/>
  <c r="H2457" i="3"/>
  <c r="H2459" i="3"/>
  <c r="H2460" i="3" s="1"/>
  <c r="H2458" i="3"/>
  <c r="J42" i="3"/>
  <c r="J803" i="3"/>
  <c r="J43" i="3"/>
  <c r="J2524" i="3"/>
  <c r="J1568" i="3"/>
  <c r="J1448" i="3"/>
  <c r="I2025" i="3"/>
  <c r="J374" i="3"/>
  <c r="G242" i="3"/>
  <c r="J47" i="3"/>
  <c r="J1929" i="3"/>
  <c r="J2306" i="3"/>
  <c r="J2311" i="3" s="1"/>
  <c r="J2450" i="3"/>
  <c r="J2455" i="3" s="1"/>
  <c r="G1668" i="3"/>
  <c r="J1478" i="3"/>
  <c r="J1268" i="3"/>
  <c r="J1279" i="3" s="1"/>
  <c r="J2025" i="3"/>
  <c r="H2267" i="3"/>
  <c r="M112" i="4" s="1"/>
  <c r="J772" i="3"/>
  <c r="J1153" i="3"/>
  <c r="H1154" i="3"/>
  <c r="J94" i="3"/>
  <c r="I27" i="3"/>
  <c r="J27" i="3"/>
  <c r="J1752" i="3"/>
  <c r="H1753" i="3"/>
  <c r="V89" i="4" s="1"/>
  <c r="Y89" i="4" s="1"/>
  <c r="G1698" i="3"/>
  <c r="G2673" i="3"/>
  <c r="J2471" i="3"/>
  <c r="J2476" i="3" s="1"/>
  <c r="J1839" i="3"/>
  <c r="J2661" i="3"/>
  <c r="J1717" i="3"/>
  <c r="J1538" i="3"/>
  <c r="J1358" i="3"/>
  <c r="J988" i="3"/>
  <c r="I999" i="3" s="1"/>
  <c r="J1023" i="3"/>
  <c r="H2315" i="3"/>
  <c r="H2316" i="3" s="1"/>
  <c r="H2314" i="3"/>
  <c r="H2313" i="3"/>
  <c r="H2558" i="3"/>
  <c r="H2560" i="3"/>
  <c r="H2561" i="3" s="1"/>
  <c r="H2559" i="3"/>
  <c r="G33" i="3"/>
  <c r="J46" i="3"/>
  <c r="J97" i="3"/>
  <c r="J98" i="3" s="1"/>
  <c r="J1238" i="3"/>
  <c r="J1328" i="3"/>
  <c r="I1339" i="3" s="1"/>
  <c r="J1178" i="3"/>
  <c r="H2227" i="3"/>
  <c r="H2228" i="3" s="1"/>
  <c r="H2225" i="3"/>
  <c r="H2226" i="3"/>
  <c r="H55" i="3"/>
  <c r="H60" i="3" s="1"/>
  <c r="H2330" i="3" s="1"/>
  <c r="J54" i="3"/>
  <c r="J402" i="3"/>
  <c r="J407" i="3" s="1"/>
  <c r="I2666" i="3"/>
  <c r="J1628" i="3"/>
  <c r="J1086" i="3"/>
  <c r="I1097" i="3" s="1"/>
  <c r="H752" i="3"/>
  <c r="M40" i="4" s="1"/>
  <c r="J2223" i="3"/>
  <c r="M144" i="4"/>
  <c r="J348" i="3"/>
  <c r="H78" i="3"/>
  <c r="G83" i="3" s="1"/>
  <c r="J2131" i="3"/>
  <c r="J2042" i="3"/>
  <c r="J1418" i="3"/>
  <c r="H2248" i="3"/>
  <c r="H2249" i="3"/>
  <c r="H2250" i="3" s="1"/>
  <c r="H2247" i="3"/>
  <c r="H2673" i="3"/>
  <c r="M137" i="4" s="1"/>
  <c r="J59" i="3"/>
  <c r="I43" i="3"/>
  <c r="I46" i="3"/>
  <c r="I53" i="3"/>
  <c r="I45" i="3"/>
  <c r="J53" i="3"/>
  <c r="I42" i="3"/>
  <c r="J45" i="3"/>
  <c r="I47" i="3"/>
  <c r="J44" i="3"/>
  <c r="I54" i="3"/>
  <c r="I50" i="3"/>
  <c r="I44" i="3"/>
  <c r="J1869" i="3"/>
  <c r="J2666" i="3"/>
  <c r="J2668" i="3" s="1"/>
  <c r="J2572" i="3"/>
  <c r="J2577" i="3" s="1"/>
  <c r="J2160" i="3"/>
  <c r="J1687" i="3"/>
  <c r="J2068" i="3"/>
  <c r="J959" i="3"/>
  <c r="J961" i="3" s="1"/>
  <c r="J1208" i="3"/>
  <c r="J863" i="3"/>
  <c r="H134" i="3"/>
  <c r="H432" i="3"/>
  <c r="V27" i="4" s="1"/>
  <c r="S192" i="4"/>
  <c r="G194" i="4"/>
  <c r="S194" i="4" s="1"/>
  <c r="S181" i="4"/>
  <c r="G184" i="4"/>
  <c r="U37" i="4"/>
  <c r="U173" i="4" s="1"/>
  <c r="G185" i="4"/>
  <c r="S185" i="4" s="1"/>
  <c r="S183" i="4"/>
  <c r="G1279" i="3" l="1"/>
  <c r="I1483" i="3"/>
  <c r="H2640" i="3"/>
  <c r="M136" i="4" s="1"/>
  <c r="H2699" i="3"/>
  <c r="J2697" i="3"/>
  <c r="J2699" i="3" s="1"/>
  <c r="I1972" i="3"/>
  <c r="H1723" i="3"/>
  <c r="G1728" i="3" s="1"/>
  <c r="H1097" i="3"/>
  <c r="M67" i="4" s="1"/>
  <c r="R67" i="4" s="1"/>
  <c r="H1029" i="3"/>
  <c r="G1034" i="3" s="1"/>
  <c r="G275" i="3"/>
  <c r="H300" i="3"/>
  <c r="G300" i="3"/>
  <c r="M17" i="4"/>
  <c r="R17" i="4" s="1"/>
  <c r="G14" i="4"/>
  <c r="G999" i="3"/>
  <c r="H999" i="3"/>
  <c r="M59" i="4" s="1"/>
  <c r="G59" i="4" s="1"/>
  <c r="I1124" i="3"/>
  <c r="H3525" i="3"/>
  <c r="G3526" i="3" s="1"/>
  <c r="H3609" i="3"/>
  <c r="H3580" i="3"/>
  <c r="G3581" i="3" s="1"/>
  <c r="H3553" i="3"/>
  <c r="H3640" i="3"/>
  <c r="J1124" i="3"/>
  <c r="J1125" i="3" s="1"/>
  <c r="J1130" i="3" s="1"/>
  <c r="H780" i="3"/>
  <c r="H785" i="3" s="1"/>
  <c r="M45" i="4" s="1"/>
  <c r="R45" i="4" s="1"/>
  <c r="J1994" i="3"/>
  <c r="J1995" i="3" s="1"/>
  <c r="I2000" i="3" s="1"/>
  <c r="G2640" i="3"/>
  <c r="H218" i="3"/>
  <c r="H1484" i="3"/>
  <c r="H1489" i="3" s="1"/>
  <c r="H1493" i="3" s="1"/>
  <c r="H1494" i="3" s="1"/>
  <c r="H592" i="3"/>
  <c r="V32" i="4" s="1"/>
  <c r="V73" i="4"/>
  <c r="Y73" i="4" s="1"/>
  <c r="I380" i="3"/>
  <c r="I1028" i="3"/>
  <c r="H1995" i="3"/>
  <c r="H2000" i="3" s="1"/>
  <c r="M97" i="4" s="1"/>
  <c r="G97" i="4" s="1"/>
  <c r="S97" i="4" s="1"/>
  <c r="J219" i="3"/>
  <c r="I216" i="3"/>
  <c r="J220" i="3"/>
  <c r="J221" i="3" s="1"/>
  <c r="J1213" i="3"/>
  <c r="J1214" i="3" s="1"/>
  <c r="H351" i="3"/>
  <c r="G356" i="3" s="1"/>
  <c r="I350" i="3"/>
  <c r="I1573" i="3"/>
  <c r="G1097" i="3"/>
  <c r="I1668" i="3"/>
  <c r="G194" i="3"/>
  <c r="J1668" i="3"/>
  <c r="J1671" i="3" s="1"/>
  <c r="H220" i="3"/>
  <c r="H221" i="3" s="1"/>
  <c r="G13" i="4"/>
  <c r="S13" i="4" s="1"/>
  <c r="H194" i="3"/>
  <c r="M12" i="4" s="1"/>
  <c r="R12" i="4" s="1"/>
  <c r="H219" i="3"/>
  <c r="H839" i="3"/>
  <c r="G844" i="3" s="1"/>
  <c r="J158" i="3"/>
  <c r="J160" i="3" s="1"/>
  <c r="H1214" i="3"/>
  <c r="V71" i="4" s="1"/>
  <c r="Y71" i="4" s="1"/>
  <c r="H1544" i="3"/>
  <c r="V82" i="4" s="1"/>
  <c r="Y82" i="4" s="1"/>
  <c r="I1904" i="3"/>
  <c r="I2079" i="3"/>
  <c r="J1243" i="3"/>
  <c r="J1244" i="3" s="1"/>
  <c r="J1573" i="3"/>
  <c r="J1574" i="3" s="1"/>
  <c r="J1056" i="3"/>
  <c r="J1057" i="3" s="1"/>
  <c r="I1543" i="3"/>
  <c r="H1184" i="3"/>
  <c r="G1189" i="3" s="1"/>
  <c r="J2339" i="3"/>
  <c r="J2340" i="3" s="1"/>
  <c r="J838" i="3"/>
  <c r="J839" i="3" s="1"/>
  <c r="H1057" i="3"/>
  <c r="V66" i="4" s="1"/>
  <c r="I590" i="3"/>
  <c r="J777" i="3"/>
  <c r="J780" i="3" s="1"/>
  <c r="I624" i="3"/>
  <c r="H2196" i="3"/>
  <c r="H2201" i="3" s="1"/>
  <c r="M109" i="4" s="1"/>
  <c r="R109" i="4" s="1"/>
  <c r="J1393" i="3"/>
  <c r="J1394" i="3" s="1"/>
  <c r="J2044" i="3"/>
  <c r="J2045" i="3" s="1"/>
  <c r="I2529" i="3"/>
  <c r="J2195" i="3"/>
  <c r="J2196" i="3" s="1"/>
  <c r="H1394" i="3"/>
  <c r="V77" i="4" s="1"/>
  <c r="Y77" i="4" s="1"/>
  <c r="J624" i="3"/>
  <c r="J625" i="3" s="1"/>
  <c r="I2535" i="3"/>
  <c r="I1183" i="3"/>
  <c r="I2044" i="3"/>
  <c r="G2050" i="3"/>
  <c r="H2530" i="3"/>
  <c r="H2535" i="3" s="1"/>
  <c r="H2537" i="3" s="1"/>
  <c r="J1513" i="3"/>
  <c r="J1514" i="3" s="1"/>
  <c r="H1514" i="3"/>
  <c r="G1519" i="3" s="1"/>
  <c r="H2050" i="3"/>
  <c r="M99" i="4" s="1"/>
  <c r="R99" i="4" s="1"/>
  <c r="J1633" i="3"/>
  <c r="J1634" i="3" s="1"/>
  <c r="I2073" i="3"/>
  <c r="H1634" i="3"/>
  <c r="V85" i="4" s="1"/>
  <c r="Y85" i="4" s="1"/>
  <c r="I1722" i="3"/>
  <c r="I558" i="3"/>
  <c r="H1424" i="3"/>
  <c r="H1429" i="3" s="1"/>
  <c r="M78" i="4" s="1"/>
  <c r="J1904" i="3"/>
  <c r="J1905" i="3" s="1"/>
  <c r="J1423" i="3"/>
  <c r="J1424" i="3" s="1"/>
  <c r="H2074" i="3"/>
  <c r="V100" i="4" s="1"/>
  <c r="Y100" i="4" s="1"/>
  <c r="H559" i="3"/>
  <c r="V31" i="4" s="1"/>
  <c r="I158" i="3"/>
  <c r="G386" i="3"/>
  <c r="J2640" i="3"/>
  <c r="H2137" i="3"/>
  <c r="G2142" i="3" s="1"/>
  <c r="H1282" i="3"/>
  <c r="H1283" i="3"/>
  <c r="H1284" i="3" s="1"/>
  <c r="H1281" i="3"/>
  <c r="J2136" i="3"/>
  <c r="J2137" i="3" s="1"/>
  <c r="I2142" i="3" s="1"/>
  <c r="W37" i="4"/>
  <c r="H1244" i="3"/>
  <c r="V72" i="4" s="1"/>
  <c r="Y72" i="4" s="1"/>
  <c r="J2165" i="3"/>
  <c r="J2166" i="3" s="1"/>
  <c r="I2165" i="3"/>
  <c r="H106" i="3"/>
  <c r="J953" i="3" s="1"/>
  <c r="I111" i="3"/>
  <c r="J127" i="3" s="1"/>
  <c r="Y22" i="4"/>
  <c r="Y74" i="4"/>
  <c r="J380" i="3"/>
  <c r="J381" i="3" s="1"/>
  <c r="I1363" i="3"/>
  <c r="I1303" i="3"/>
  <c r="I1603" i="3"/>
  <c r="H811" i="3"/>
  <c r="V46" i="4" s="1"/>
  <c r="Y46" i="4" s="1"/>
  <c r="J1363" i="3"/>
  <c r="J1364" i="3" s="1"/>
  <c r="J1303" i="3"/>
  <c r="J1304" i="3" s="1"/>
  <c r="J1309" i="3" s="1"/>
  <c r="J1603" i="3"/>
  <c r="J1604" i="3" s="1"/>
  <c r="I1609" i="3" s="1"/>
  <c r="I808" i="3"/>
  <c r="I2371" i="3"/>
  <c r="H2505" i="3"/>
  <c r="M126" i="4" s="1"/>
  <c r="G126" i="4" s="1"/>
  <c r="S126" i="4" s="1"/>
  <c r="J2499" i="3"/>
  <c r="J2500" i="3" s="1"/>
  <c r="H2372" i="3"/>
  <c r="V116" i="4" s="1"/>
  <c r="Y116" i="4" s="1"/>
  <c r="I2499" i="3"/>
  <c r="H3496" i="3"/>
  <c r="G3497" i="3" s="1"/>
  <c r="H386" i="3"/>
  <c r="M22" i="4" s="1"/>
  <c r="R22" i="4" s="1"/>
  <c r="I2402" i="3"/>
  <c r="H2403" i="3"/>
  <c r="J2402" i="3"/>
  <c r="I194" i="3"/>
  <c r="Y83" i="4"/>
  <c r="W24" i="4"/>
  <c r="H3313" i="3"/>
  <c r="G3314" i="3" s="1"/>
  <c r="H3350" i="3"/>
  <c r="G3351" i="3" s="1"/>
  <c r="H3215" i="3"/>
  <c r="G3216" i="3" s="1"/>
  <c r="R73" i="4"/>
  <c r="H2028" i="3"/>
  <c r="H2606" i="3"/>
  <c r="G2611" i="3" s="1"/>
  <c r="H2029" i="3"/>
  <c r="H2030" i="3" s="1"/>
  <c r="H2027" i="3"/>
  <c r="J242" i="3"/>
  <c r="J246" i="3" s="1"/>
  <c r="J247" i="3" s="1"/>
  <c r="G98" i="4"/>
  <c r="S98" i="4" s="1"/>
  <c r="I1844" i="3"/>
  <c r="I526" i="3"/>
  <c r="I872" i="3"/>
  <c r="H3248" i="3"/>
  <c r="H2899" i="3"/>
  <c r="G2900" i="3" s="1"/>
  <c r="H3068" i="3"/>
  <c r="G3069" i="3" s="1"/>
  <c r="J1844" i="3"/>
  <c r="J1845" i="3" s="1"/>
  <c r="J526" i="3"/>
  <c r="J529" i="3" s="1"/>
  <c r="J2611" i="3"/>
  <c r="J2615" i="3" s="1"/>
  <c r="J2616" i="3" s="1"/>
  <c r="Y99" i="4"/>
  <c r="H2759" i="3"/>
  <c r="G1758" i="3"/>
  <c r="Y68" i="4"/>
  <c r="G2505" i="3"/>
  <c r="I2611" i="3"/>
  <c r="H874" i="3"/>
  <c r="V48" i="4" s="1"/>
  <c r="Y48" i="4" s="1"/>
  <c r="J694" i="3"/>
  <c r="I1812" i="3"/>
  <c r="H1875" i="3"/>
  <c r="V93" i="4" s="1"/>
  <c r="Y93" i="4" s="1"/>
  <c r="H1813" i="3"/>
  <c r="H1818" i="3" s="1"/>
  <c r="M91" i="4" s="1"/>
  <c r="I2339" i="3"/>
  <c r="H3281" i="3"/>
  <c r="J2759" i="3"/>
  <c r="J2760" i="3" s="1"/>
  <c r="H1758" i="3"/>
  <c r="M89" i="4" s="1"/>
  <c r="G89" i="4" s="1"/>
  <c r="S89" i="4" s="1"/>
  <c r="I2604" i="3"/>
  <c r="W140" i="4"/>
  <c r="G1369" i="3"/>
  <c r="V76" i="4"/>
  <c r="Y76" i="4" s="1"/>
  <c r="J1782" i="3"/>
  <c r="J1783" i="3" s="1"/>
  <c r="H1783" i="3"/>
  <c r="I1782" i="3"/>
  <c r="W131" i="4"/>
  <c r="G1850" i="3"/>
  <c r="V92" i="4"/>
  <c r="Y92" i="4" s="1"/>
  <c r="J1874" i="3"/>
  <c r="J1875" i="3" s="1"/>
  <c r="I1874" i="3"/>
  <c r="W103" i="4"/>
  <c r="G2171" i="3"/>
  <c r="V108" i="4"/>
  <c r="Y108" i="4" s="1"/>
  <c r="G1609" i="3"/>
  <c r="V84" i="4"/>
  <c r="Y84" i="4" s="1"/>
  <c r="H1159" i="3"/>
  <c r="M69" i="4" s="1"/>
  <c r="G69" i="4" s="1"/>
  <c r="S69" i="4" s="1"/>
  <c r="V69" i="4"/>
  <c r="Y69" i="4" s="1"/>
  <c r="H1910" i="3"/>
  <c r="M94" i="4" s="1"/>
  <c r="R94" i="4" s="1"/>
  <c r="V94" i="4"/>
  <c r="Y94" i="4" s="1"/>
  <c r="H1549" i="3"/>
  <c r="M82" i="4" s="1"/>
  <c r="R82" i="4" s="1"/>
  <c r="H1459" i="3"/>
  <c r="M79" i="4" s="1"/>
  <c r="R79" i="4" s="1"/>
  <c r="V79" i="4"/>
  <c r="Y79" i="4" s="1"/>
  <c r="H2791" i="3"/>
  <c r="W49" i="4"/>
  <c r="H3101" i="3"/>
  <c r="H2825" i="3"/>
  <c r="H3387" i="3"/>
  <c r="H3182" i="3"/>
  <c r="H3460" i="3"/>
  <c r="J901" i="3"/>
  <c r="J903" i="3" s="1"/>
  <c r="H903" i="3"/>
  <c r="V53" i="4" s="1"/>
  <c r="V56" i="4" s="1"/>
  <c r="I901" i="3"/>
  <c r="W120" i="4"/>
  <c r="G1339" i="3"/>
  <c r="V75" i="4"/>
  <c r="Y75" i="4" s="1"/>
  <c r="H3012" i="3"/>
  <c r="H2938" i="3"/>
  <c r="Y126" i="4"/>
  <c r="H2976" i="3"/>
  <c r="H3040" i="3"/>
  <c r="H3147" i="3"/>
  <c r="H3424" i="3"/>
  <c r="H2860" i="3"/>
  <c r="I1934" i="3"/>
  <c r="J1934" i="3"/>
  <c r="J1935" i="3" s="1"/>
  <c r="H1935" i="3"/>
  <c r="J194" i="3"/>
  <c r="J197" i="3" s="1"/>
  <c r="J752" i="3"/>
  <c r="J756" i="3" s="1"/>
  <c r="J757" i="3" s="1"/>
  <c r="J74" i="3"/>
  <c r="J75" i="3" s="1"/>
  <c r="I69" i="3"/>
  <c r="J2293" i="3"/>
  <c r="J2294" i="3" s="1"/>
  <c r="J77" i="3"/>
  <c r="J78" i="3" s="1"/>
  <c r="J1698" i="3"/>
  <c r="J1702" i="3" s="1"/>
  <c r="J1703" i="3" s="1"/>
  <c r="J2292" i="3"/>
  <c r="I70" i="3"/>
  <c r="J82" i="3"/>
  <c r="H245" i="3"/>
  <c r="H410" i="3"/>
  <c r="J69" i="3"/>
  <c r="J70" i="3"/>
  <c r="H411" i="3"/>
  <c r="H412" i="3" s="1"/>
  <c r="H244" i="3"/>
  <c r="Y18" i="4"/>
  <c r="H246" i="3"/>
  <c r="H247" i="3" s="1"/>
  <c r="J2269" i="3"/>
  <c r="J1189" i="3"/>
  <c r="J1193" i="3" s="1"/>
  <c r="J1194" i="3" s="1"/>
  <c r="J356" i="3"/>
  <c r="J359" i="3" s="1"/>
  <c r="J2271" i="3"/>
  <c r="J2272" i="3" s="1"/>
  <c r="J21" i="3"/>
  <c r="I74" i="3"/>
  <c r="I71" i="3"/>
  <c r="J2247" i="3"/>
  <c r="H2579" i="3"/>
  <c r="J2556" i="3"/>
  <c r="J2560" i="3" s="1"/>
  <c r="J2561" i="3" s="1"/>
  <c r="H2580" i="3"/>
  <c r="H2581" i="3"/>
  <c r="H2582" i="3" s="1"/>
  <c r="J1972" i="3"/>
  <c r="J1975" i="3" s="1"/>
  <c r="I77" i="3"/>
  <c r="J2535" i="3"/>
  <c r="J2537" i="3" s="1"/>
  <c r="R144" i="4"/>
  <c r="G2704" i="3"/>
  <c r="V138" i="4"/>
  <c r="Y138" i="4" s="1"/>
  <c r="G137" i="4"/>
  <c r="S137" i="4" s="1"/>
  <c r="R137" i="4"/>
  <c r="H2643" i="3"/>
  <c r="G136" i="4"/>
  <c r="S136" i="4" s="1"/>
  <c r="R136" i="4"/>
  <c r="H2644" i="3"/>
  <c r="H2645" i="3" s="1"/>
  <c r="H2642" i="3"/>
  <c r="R129" i="4"/>
  <c r="G129" i="4"/>
  <c r="S129" i="4" s="1"/>
  <c r="H2480" i="3"/>
  <c r="H2481" i="3" s="1"/>
  <c r="M125" i="4"/>
  <c r="Y125" i="4"/>
  <c r="X131" i="4"/>
  <c r="R112" i="4"/>
  <c r="G112" i="4"/>
  <c r="S112" i="4" s="1"/>
  <c r="J2248" i="3"/>
  <c r="X103" i="4"/>
  <c r="R101" i="4"/>
  <c r="G101" i="4"/>
  <c r="S101" i="4" s="1"/>
  <c r="J2079" i="3"/>
  <c r="J2082" i="3" s="1"/>
  <c r="H1974" i="3"/>
  <c r="H1976" i="3"/>
  <c r="H1977" i="3" s="1"/>
  <c r="H1975" i="3"/>
  <c r="R96" i="4"/>
  <c r="G96" i="4"/>
  <c r="S96" i="4" s="1"/>
  <c r="I1698" i="3"/>
  <c r="H1700" i="3"/>
  <c r="H1702" i="3"/>
  <c r="H1703" i="3" s="1"/>
  <c r="H1701" i="3"/>
  <c r="R87" i="4"/>
  <c r="G87" i="4"/>
  <c r="S87" i="4" s="1"/>
  <c r="G86" i="4"/>
  <c r="S86" i="4" s="1"/>
  <c r="R86" i="4"/>
  <c r="H1671" i="3"/>
  <c r="H1672" i="3"/>
  <c r="H1673" i="3" s="1"/>
  <c r="H1670" i="3"/>
  <c r="I1279" i="3"/>
  <c r="G67" i="4"/>
  <c r="S67" i="4" s="1"/>
  <c r="J999" i="3"/>
  <c r="J1003" i="3" s="1"/>
  <c r="J1004" i="3" s="1"/>
  <c r="G40" i="4"/>
  <c r="R40" i="4"/>
  <c r="H409" i="3"/>
  <c r="R23" i="4"/>
  <c r="G23" i="4"/>
  <c r="S23" i="4" s="1"/>
  <c r="S17" i="4"/>
  <c r="V18" i="4"/>
  <c r="H160" i="3"/>
  <c r="H161" i="3"/>
  <c r="H162" i="3"/>
  <c r="H163" i="3" s="1"/>
  <c r="G11" i="4"/>
  <c r="G630" i="3"/>
  <c r="X33" i="4"/>
  <c r="J617" i="3"/>
  <c r="J618" i="3" s="1"/>
  <c r="I879" i="3"/>
  <c r="H2704" i="3"/>
  <c r="M138" i="4" s="1"/>
  <c r="G1159" i="3"/>
  <c r="I1034" i="3"/>
  <c r="H1850" i="3"/>
  <c r="J1459" i="3"/>
  <c r="J1461" i="3" s="1"/>
  <c r="I1459" i="3"/>
  <c r="I2673" i="3"/>
  <c r="I2704" i="3"/>
  <c r="I816" i="3"/>
  <c r="G1459" i="3"/>
  <c r="H2295" i="3"/>
  <c r="G2296" i="3" s="1"/>
  <c r="H1369" i="3"/>
  <c r="M76" i="4" s="1"/>
  <c r="J1034" i="3"/>
  <c r="J1037" i="3" s="1"/>
  <c r="J1549" i="3"/>
  <c r="J1551" i="3" s="1"/>
  <c r="H1339" i="3"/>
  <c r="M75" i="4" s="1"/>
  <c r="I1189" i="3"/>
  <c r="J1489" i="3"/>
  <c r="J1493" i="3" s="1"/>
  <c r="J1494" i="3" s="1"/>
  <c r="J1097" i="3"/>
  <c r="J1101" i="3" s="1"/>
  <c r="J1102" i="3" s="1"/>
  <c r="I2109" i="3"/>
  <c r="H2478" i="3"/>
  <c r="H2229" i="3"/>
  <c r="G2230" i="3" s="1"/>
  <c r="J1339" i="3"/>
  <c r="J1343" i="3" s="1"/>
  <c r="J1344" i="3" s="1"/>
  <c r="I2311" i="3"/>
  <c r="J55" i="3"/>
  <c r="H2479" i="3"/>
  <c r="J879" i="3"/>
  <c r="J883" i="3" s="1"/>
  <c r="J884" i="3" s="1"/>
  <c r="H630" i="3"/>
  <c r="H634" i="3" s="1"/>
  <c r="H635" i="3" s="1"/>
  <c r="H2251" i="3"/>
  <c r="G2252" i="3" s="1"/>
  <c r="J816" i="3"/>
  <c r="J820" i="3" s="1"/>
  <c r="J821" i="3" s="1"/>
  <c r="H1034" i="3"/>
  <c r="H1037" i="3" s="1"/>
  <c r="J2109" i="3"/>
  <c r="J2113" i="3" s="1"/>
  <c r="J2114" i="3" s="1"/>
  <c r="I1489" i="3"/>
  <c r="H2461" i="3"/>
  <c r="G2462" i="3" s="1"/>
  <c r="H2171" i="3"/>
  <c r="M108" i="4" s="1"/>
  <c r="J2330" i="3"/>
  <c r="H1309" i="3"/>
  <c r="M74" i="4" s="1"/>
  <c r="G1309" i="3"/>
  <c r="J2579" i="3"/>
  <c r="J2581" i="3"/>
  <c r="J2582" i="3" s="1"/>
  <c r="J2580" i="3"/>
  <c r="H1130" i="3"/>
  <c r="M68" i="4" s="1"/>
  <c r="G1130" i="3"/>
  <c r="I356" i="3"/>
  <c r="H755" i="3"/>
  <c r="H754" i="3"/>
  <c r="H756" i="3"/>
  <c r="H757" i="3" s="1"/>
  <c r="J1281" i="3"/>
  <c r="J1283" i="3"/>
  <c r="J1284" i="3" s="1"/>
  <c r="J1282" i="3"/>
  <c r="J1728" i="3"/>
  <c r="J2478" i="3"/>
  <c r="J2480" i="3"/>
  <c r="J2481" i="3" s="1"/>
  <c r="J2479" i="3"/>
  <c r="J1154" i="3"/>
  <c r="J1159" i="3" s="1"/>
  <c r="G1910" i="3"/>
  <c r="J2458" i="3"/>
  <c r="J2459" i="3"/>
  <c r="J2460" i="3" s="1"/>
  <c r="J2457" i="3"/>
  <c r="G60" i="3"/>
  <c r="H83" i="3"/>
  <c r="I2377" i="3"/>
  <c r="I1818" i="3"/>
  <c r="H2562" i="3"/>
  <c r="H520" i="3"/>
  <c r="J2673" i="3"/>
  <c r="J409" i="3"/>
  <c r="J411" i="3"/>
  <c r="J412" i="3" s="1"/>
  <c r="J410" i="3"/>
  <c r="J48" i="3"/>
  <c r="I407" i="3"/>
  <c r="J1818" i="3"/>
  <c r="H2317" i="3"/>
  <c r="J28" i="3"/>
  <c r="H2270" i="3"/>
  <c r="H2269" i="3"/>
  <c r="H2271" i="3"/>
  <c r="H2272" i="3" s="1"/>
  <c r="J2313" i="3"/>
  <c r="J2314" i="3"/>
  <c r="J2315" i="3"/>
  <c r="J2316" i="3" s="1"/>
  <c r="H2111" i="3"/>
  <c r="H2112" i="3"/>
  <c r="H2113" i="3"/>
  <c r="H2114" i="3" s="1"/>
  <c r="H2676" i="3"/>
  <c r="H2675" i="3"/>
  <c r="H2677" i="3"/>
  <c r="H2678" i="3" s="1"/>
  <c r="J2225" i="3"/>
  <c r="J2227" i="3"/>
  <c r="J2228" i="3" s="1"/>
  <c r="J2226" i="3"/>
  <c r="J2704" i="3"/>
  <c r="I1549" i="3"/>
  <c r="J1753" i="3"/>
  <c r="J1758" i="3" s="1"/>
  <c r="J2028" i="3"/>
  <c r="J2027" i="3"/>
  <c r="J2029" i="3"/>
  <c r="J2030" i="3" s="1"/>
  <c r="H1099" i="3"/>
  <c r="H1101" i="3"/>
  <c r="H1102" i="3" s="1"/>
  <c r="H1100" i="3"/>
  <c r="J2377" i="3"/>
  <c r="I2577" i="3"/>
  <c r="I1728" i="3"/>
  <c r="I2476" i="3"/>
  <c r="H1579" i="3"/>
  <c r="M83" i="4" s="1"/>
  <c r="G1579" i="3"/>
  <c r="I2455" i="3"/>
  <c r="J95" i="3"/>
  <c r="I106" i="3" s="1"/>
  <c r="H1609" i="3"/>
  <c r="M84" i="4" s="1"/>
  <c r="G195" i="4"/>
  <c r="G200" i="4" s="1"/>
  <c r="U175" i="4"/>
  <c r="U177" i="4" s="1"/>
  <c r="S184" i="4"/>
  <c r="G186" i="4"/>
  <c r="H3526" i="3" l="1"/>
  <c r="H1728" i="3"/>
  <c r="M88" i="4" s="1"/>
  <c r="R88" i="4" s="1"/>
  <c r="V88" i="4"/>
  <c r="Y88" i="4" s="1"/>
  <c r="V70" i="4"/>
  <c r="Y70" i="4" s="1"/>
  <c r="V60" i="4"/>
  <c r="V62" i="4" s="1"/>
  <c r="G2000" i="3"/>
  <c r="G785" i="3"/>
  <c r="H1002" i="3"/>
  <c r="H1003" i="3"/>
  <c r="H1004" i="3" s="1"/>
  <c r="H1001" i="3"/>
  <c r="H1005" i="3" s="1"/>
  <c r="R59" i="4"/>
  <c r="H3581" i="3"/>
  <c r="V80" i="4"/>
  <c r="Y80" i="4" s="1"/>
  <c r="G1489" i="3"/>
  <c r="G3610" i="3"/>
  <c r="H3610" i="3"/>
  <c r="G3641" i="3"/>
  <c r="H3641" i="3"/>
  <c r="G3554" i="3"/>
  <c r="H3554" i="3"/>
  <c r="H954" i="3"/>
  <c r="H966" i="3" s="1"/>
  <c r="M55" i="4" s="1"/>
  <c r="V45" i="4"/>
  <c r="Y45" i="4" s="1"/>
  <c r="V97" i="4"/>
  <c r="Y97" i="4" s="1"/>
  <c r="G1399" i="3"/>
  <c r="G2377" i="3"/>
  <c r="V78" i="4"/>
  <c r="Y78" i="4" s="1"/>
  <c r="V47" i="4"/>
  <c r="Y47" i="4" s="1"/>
  <c r="G1549" i="3"/>
  <c r="V37" i="4"/>
  <c r="J386" i="3"/>
  <c r="J389" i="3" s="1"/>
  <c r="G2201" i="3"/>
  <c r="H844" i="3"/>
  <c r="M47" i="4" s="1"/>
  <c r="G47" i="4" s="1"/>
  <c r="S47" i="4" s="1"/>
  <c r="V109" i="4"/>
  <c r="Y109" i="4" s="1"/>
  <c r="V127" i="4"/>
  <c r="Y127" i="4" s="1"/>
  <c r="Y131" i="4" s="1"/>
  <c r="I1219" i="3"/>
  <c r="J2201" i="3"/>
  <c r="J2205" i="3" s="1"/>
  <c r="J2206" i="3" s="1"/>
  <c r="J222" i="3"/>
  <c r="J223" i="3" s="1"/>
  <c r="G12" i="4"/>
  <c r="S12" i="4" s="1"/>
  <c r="J1519" i="3"/>
  <c r="J1523" i="3" s="1"/>
  <c r="J1524" i="3" s="1"/>
  <c r="I1249" i="3"/>
  <c r="J1219" i="3"/>
  <c r="J1221" i="3" s="1"/>
  <c r="I1369" i="3"/>
  <c r="J1399" i="3"/>
  <c r="J1403" i="3" s="1"/>
  <c r="J1404" i="3" s="1"/>
  <c r="H356" i="3"/>
  <c r="H359" i="3" s="1"/>
  <c r="H1219" i="3"/>
  <c r="H1223" i="3" s="1"/>
  <c r="H1224" i="3" s="1"/>
  <c r="G1219" i="3"/>
  <c r="V21" i="4"/>
  <c r="Y21" i="4" s="1"/>
  <c r="Y24" i="4" s="1"/>
  <c r="I1519" i="3"/>
  <c r="I2201" i="3"/>
  <c r="H1062" i="3"/>
  <c r="M66" i="4" s="1"/>
  <c r="R66" i="4" s="1"/>
  <c r="H1399" i="3"/>
  <c r="M77" i="4" s="1"/>
  <c r="G77" i="4" s="1"/>
  <c r="S77" i="4" s="1"/>
  <c r="H197" i="3"/>
  <c r="J1249" i="3"/>
  <c r="J1252" i="3" s="1"/>
  <c r="H196" i="3"/>
  <c r="H198" i="3"/>
  <c r="H199" i="3" s="1"/>
  <c r="J1639" i="3"/>
  <c r="J1642" i="3" s="1"/>
  <c r="I105" i="3"/>
  <c r="I1639" i="3"/>
  <c r="H222" i="3"/>
  <c r="G223" i="3" s="1"/>
  <c r="J1429" i="3"/>
  <c r="J1432" i="3" s="1"/>
  <c r="I1429" i="3"/>
  <c r="J844" i="3"/>
  <c r="J847" i="3" s="1"/>
  <c r="J1672" i="3"/>
  <c r="J1673" i="3" s="1"/>
  <c r="I844" i="3"/>
  <c r="J1670" i="3"/>
  <c r="J161" i="3"/>
  <c r="J162" i="3"/>
  <c r="J163" i="3" s="1"/>
  <c r="I128" i="3"/>
  <c r="J2050" i="3"/>
  <c r="J2052" i="3" s="1"/>
  <c r="J1062" i="3"/>
  <c r="J133" i="3"/>
  <c r="J785" i="3"/>
  <c r="J789" i="3" s="1"/>
  <c r="J790" i="3" s="1"/>
  <c r="J1579" i="3"/>
  <c r="J1581" i="3" s="1"/>
  <c r="I1579" i="3"/>
  <c r="J1910" i="3"/>
  <c r="J1913" i="3" s="1"/>
  <c r="H1189" i="3"/>
  <c r="H1191" i="3" s="1"/>
  <c r="G2535" i="3"/>
  <c r="G99" i="4"/>
  <c r="S99" i="4" s="1"/>
  <c r="H2054" i="3"/>
  <c r="H2055" i="3" s="1"/>
  <c r="G1062" i="3"/>
  <c r="H1639" i="3"/>
  <c r="M85" i="4" s="1"/>
  <c r="G85" i="4" s="1"/>
  <c r="S85" i="4" s="1"/>
  <c r="J1700" i="3"/>
  <c r="I1910" i="3"/>
  <c r="H1249" i="3"/>
  <c r="M72" i="4" s="1"/>
  <c r="G72" i="4" s="1"/>
  <c r="S72" i="4" s="1"/>
  <c r="I785" i="3"/>
  <c r="G1429" i="3"/>
  <c r="V81" i="4"/>
  <c r="Y81" i="4" s="1"/>
  <c r="G1639" i="3"/>
  <c r="J1788" i="3"/>
  <c r="J1791" i="3" s="1"/>
  <c r="I386" i="3"/>
  <c r="H1519" i="3"/>
  <c r="M81" i="4" s="1"/>
  <c r="R81" i="4" s="1"/>
  <c r="J2643" i="3"/>
  <c r="J2142" i="3"/>
  <c r="J2145" i="3" s="1"/>
  <c r="H2052" i="3"/>
  <c r="H1285" i="3"/>
  <c r="H1286" i="3" s="1"/>
  <c r="N73" i="4" s="1"/>
  <c r="Q73" i="4" s="1"/>
  <c r="H2079" i="3"/>
  <c r="M100" i="4" s="1"/>
  <c r="R100" i="4" s="1"/>
  <c r="I1399" i="3"/>
  <c r="J119" i="3"/>
  <c r="H2053" i="3"/>
  <c r="H2377" i="3"/>
  <c r="M116" i="4" s="1"/>
  <c r="R116" i="4" s="1"/>
  <c r="G2079" i="3"/>
  <c r="G1249" i="3"/>
  <c r="I2050" i="3"/>
  <c r="J115" i="3"/>
  <c r="I116" i="3"/>
  <c r="J128" i="3"/>
  <c r="J2642" i="3"/>
  <c r="I118" i="3"/>
  <c r="J126" i="3"/>
  <c r="J1369" i="3"/>
  <c r="J1373" i="3" s="1"/>
  <c r="J1374" i="3" s="1"/>
  <c r="I120" i="3"/>
  <c r="I127" i="3"/>
  <c r="J1850" i="3"/>
  <c r="J1853" i="3" s="1"/>
  <c r="H389" i="3"/>
  <c r="I2171" i="3"/>
  <c r="H388" i="3"/>
  <c r="J2171" i="3"/>
  <c r="J2174" i="3" s="1"/>
  <c r="I1850" i="3"/>
  <c r="G22" i="4"/>
  <c r="S22" i="4" s="1"/>
  <c r="H390" i="3"/>
  <c r="H391" i="3" s="1"/>
  <c r="I115" i="3"/>
  <c r="J117" i="3"/>
  <c r="I119" i="3"/>
  <c r="I117" i="3"/>
  <c r="J116" i="3"/>
  <c r="J120" i="3"/>
  <c r="J755" i="3"/>
  <c r="R69" i="4"/>
  <c r="V107" i="4"/>
  <c r="Y107" i="4" s="1"/>
  <c r="H2142" i="3"/>
  <c r="M107" i="4" s="1"/>
  <c r="R107" i="4" s="1"/>
  <c r="R126" i="4"/>
  <c r="H2508" i="3"/>
  <c r="H2509" i="3"/>
  <c r="H2510" i="3" s="1"/>
  <c r="H2507" i="3"/>
  <c r="H2900" i="3"/>
  <c r="H3216" i="3"/>
  <c r="J118" i="3"/>
  <c r="I123" i="3"/>
  <c r="J123" i="3"/>
  <c r="J124" i="3" s="1"/>
  <c r="I126" i="3"/>
  <c r="H2205" i="3"/>
  <c r="H2206" i="3" s="1"/>
  <c r="J2505" i="3"/>
  <c r="J2509" i="3" s="1"/>
  <c r="J2510" i="3" s="1"/>
  <c r="I2505" i="3"/>
  <c r="H816" i="3"/>
  <c r="M46" i="4" s="1"/>
  <c r="G46" i="4" s="1"/>
  <c r="S46" i="4" s="1"/>
  <c r="G816" i="3"/>
  <c r="V135" i="4"/>
  <c r="V140" i="4" s="1"/>
  <c r="I1880" i="3"/>
  <c r="H2611" i="3"/>
  <c r="M135" i="4" s="1"/>
  <c r="G135" i="4" s="1"/>
  <c r="S135" i="4" s="1"/>
  <c r="H2003" i="3"/>
  <c r="H3351" i="3"/>
  <c r="J245" i="3"/>
  <c r="V91" i="4"/>
  <c r="Y91" i="4" s="1"/>
  <c r="H3314" i="3"/>
  <c r="H2031" i="3"/>
  <c r="G2032" i="3" s="1"/>
  <c r="J2403" i="3"/>
  <c r="I2433" i="3" s="1"/>
  <c r="G1818" i="3"/>
  <c r="H2433" i="3"/>
  <c r="G2433" i="3"/>
  <c r="V118" i="4"/>
  <c r="Y118" i="4" s="1"/>
  <c r="H3497" i="3"/>
  <c r="J1940" i="3"/>
  <c r="J1942" i="3" s="1"/>
  <c r="W173" i="4"/>
  <c r="J2613" i="3"/>
  <c r="J2614" i="3"/>
  <c r="G879" i="3"/>
  <c r="J244" i="3"/>
  <c r="H879" i="3"/>
  <c r="M48" i="4" s="1"/>
  <c r="G48" i="4" s="1"/>
  <c r="S48" i="4" s="1"/>
  <c r="H1553" i="3"/>
  <c r="H1554" i="3" s="1"/>
  <c r="H1551" i="3"/>
  <c r="H1552" i="3"/>
  <c r="G82" i="4"/>
  <c r="S82" i="4" s="1"/>
  <c r="H1914" i="3"/>
  <c r="H1915" i="3" s="1"/>
  <c r="J754" i="3"/>
  <c r="G94" i="4"/>
  <c r="S94" i="4" s="1"/>
  <c r="H1761" i="3"/>
  <c r="H1463" i="3"/>
  <c r="H1464" i="3" s="1"/>
  <c r="H1762" i="3"/>
  <c r="H1763" i="3" s="1"/>
  <c r="H1760" i="3"/>
  <c r="H1461" i="3"/>
  <c r="H1462" i="3"/>
  <c r="G79" i="4"/>
  <c r="S79" i="4" s="1"/>
  <c r="R89" i="4"/>
  <c r="J1192" i="3"/>
  <c r="J196" i="3"/>
  <c r="J198" i="3"/>
  <c r="J199" i="3" s="1"/>
  <c r="H2539" i="3"/>
  <c r="H2540" i="3" s="1"/>
  <c r="H2538" i="3"/>
  <c r="H2204" i="3"/>
  <c r="H2203" i="3"/>
  <c r="M127" i="4"/>
  <c r="R127" i="4" s="1"/>
  <c r="G109" i="4"/>
  <c r="S109" i="4" s="1"/>
  <c r="H1162" i="3"/>
  <c r="H1163" i="3"/>
  <c r="H1164" i="3" s="1"/>
  <c r="H1161" i="3"/>
  <c r="H1912" i="3"/>
  <c r="G2760" i="3"/>
  <c r="H2760" i="3"/>
  <c r="G3249" i="3"/>
  <c r="H3249" i="3"/>
  <c r="H3069" i="3"/>
  <c r="G1880" i="3"/>
  <c r="G3282" i="3"/>
  <c r="H3282" i="3"/>
  <c r="H2004" i="3"/>
  <c r="H2005" i="3" s="1"/>
  <c r="R97" i="4"/>
  <c r="H2002" i="3"/>
  <c r="H1913" i="3"/>
  <c r="H1880" i="3"/>
  <c r="G2977" i="3"/>
  <c r="H2977" i="3"/>
  <c r="G3388" i="3"/>
  <c r="H3388" i="3"/>
  <c r="V95" i="4"/>
  <c r="Y95" i="4" s="1"/>
  <c r="H1940" i="3"/>
  <c r="G1940" i="3"/>
  <c r="G2826" i="3"/>
  <c r="H2826" i="3"/>
  <c r="V90" i="4"/>
  <c r="Y90" i="4" s="1"/>
  <c r="H1788" i="3"/>
  <c r="G1788" i="3"/>
  <c r="G2939" i="3"/>
  <c r="H2939" i="3"/>
  <c r="G3102" i="3"/>
  <c r="H3102" i="3"/>
  <c r="G3013" i="3"/>
  <c r="H3013" i="3"/>
  <c r="I1788" i="3"/>
  <c r="G2861" i="3"/>
  <c r="H2861" i="3"/>
  <c r="G2792" i="3"/>
  <c r="H2792" i="3"/>
  <c r="G3425" i="3"/>
  <c r="H3425" i="3"/>
  <c r="G3148" i="3"/>
  <c r="H3148" i="3"/>
  <c r="G3461" i="3"/>
  <c r="H3461" i="3"/>
  <c r="I1940" i="3"/>
  <c r="G3041" i="3"/>
  <c r="H3041" i="3"/>
  <c r="Y66" i="4"/>
  <c r="G3183" i="3"/>
  <c r="H3183" i="3"/>
  <c r="J1880" i="3"/>
  <c r="S195" i="4"/>
  <c r="J2559" i="3"/>
  <c r="J1701" i="3"/>
  <c r="J2295" i="3"/>
  <c r="J2296" i="3" s="1"/>
  <c r="J33" i="3"/>
  <c r="J1191" i="3"/>
  <c r="H413" i="3"/>
  <c r="G414" i="3" s="1"/>
  <c r="J2539" i="3"/>
  <c r="J2540" i="3" s="1"/>
  <c r="J72" i="3"/>
  <c r="J83" i="3" s="1"/>
  <c r="J2558" i="3"/>
  <c r="J1553" i="3"/>
  <c r="J1554" i="3" s="1"/>
  <c r="H2646" i="3"/>
  <c r="H2647" i="3" s="1"/>
  <c r="N136" i="4" s="1"/>
  <c r="Q136" i="4" s="1"/>
  <c r="J1002" i="3"/>
  <c r="H248" i="3"/>
  <c r="G249" i="3" s="1"/>
  <c r="J1552" i="3"/>
  <c r="J2644" i="3"/>
  <c r="J2645" i="3" s="1"/>
  <c r="J360" i="3"/>
  <c r="J361" i="3" s="1"/>
  <c r="J358" i="3"/>
  <c r="J2251" i="3"/>
  <c r="J2252" i="3" s="1"/>
  <c r="J2273" i="3"/>
  <c r="J2274" i="3" s="1"/>
  <c r="J2000" i="3"/>
  <c r="J2002" i="3" s="1"/>
  <c r="J1001" i="3"/>
  <c r="H1373" i="3"/>
  <c r="H1374" i="3" s="1"/>
  <c r="H1371" i="3"/>
  <c r="J1974" i="3"/>
  <c r="J1976" i="3"/>
  <c r="J1977" i="3" s="1"/>
  <c r="H2583" i="3"/>
  <c r="H2584" i="3" s="1"/>
  <c r="N129" i="4" s="1"/>
  <c r="Q129" i="4" s="1"/>
  <c r="I33" i="3"/>
  <c r="I32" i="3" s="1"/>
  <c r="H1704" i="3"/>
  <c r="H1705" i="3" s="1"/>
  <c r="N87" i="4" s="1"/>
  <c r="Q87" i="4" s="1"/>
  <c r="H788" i="3"/>
  <c r="H1674" i="3"/>
  <c r="G1675" i="3" s="1"/>
  <c r="J1342" i="3"/>
  <c r="J1609" i="3"/>
  <c r="J1612" i="3" s="1"/>
  <c r="H2296" i="3"/>
  <c r="N113" i="4" s="1"/>
  <c r="Q113" i="4" s="1"/>
  <c r="H164" i="3"/>
  <c r="H165" i="3" s="1"/>
  <c r="N11" i="4" s="1"/>
  <c r="Q11" i="4" s="1"/>
  <c r="H1978" i="3"/>
  <c r="G1979" i="3" s="1"/>
  <c r="J2538" i="3"/>
  <c r="G142" i="4"/>
  <c r="S144" i="4"/>
  <c r="H2708" i="3"/>
  <c r="H2709" i="3" s="1"/>
  <c r="H2706" i="3"/>
  <c r="H2707" i="3"/>
  <c r="G138" i="4"/>
  <c r="S138" i="4" s="1"/>
  <c r="R138" i="4"/>
  <c r="R125" i="4"/>
  <c r="G125" i="4"/>
  <c r="H2482" i="3"/>
  <c r="G2483" i="3" s="1"/>
  <c r="H2252" i="3"/>
  <c r="N111" i="4" s="1"/>
  <c r="Q111" i="4" s="1"/>
  <c r="G108" i="4"/>
  <c r="S108" i="4" s="1"/>
  <c r="R108" i="4"/>
  <c r="J2111" i="3"/>
  <c r="J2083" i="3"/>
  <c r="J2084" i="3" s="1"/>
  <c r="J2081" i="3"/>
  <c r="H1854" i="3"/>
  <c r="H1855" i="3" s="1"/>
  <c r="M92" i="4"/>
  <c r="G91" i="4"/>
  <c r="S91" i="4" s="1"/>
  <c r="R91" i="4"/>
  <c r="G88" i="4"/>
  <c r="S88" i="4" s="1"/>
  <c r="G84" i="4"/>
  <c r="S84" i="4" s="1"/>
  <c r="R84" i="4"/>
  <c r="G83" i="4"/>
  <c r="S83" i="4" s="1"/>
  <c r="R83" i="4"/>
  <c r="H1491" i="3"/>
  <c r="M80" i="4"/>
  <c r="H1492" i="3"/>
  <c r="J1462" i="3"/>
  <c r="J1463" i="3"/>
  <c r="J1464" i="3" s="1"/>
  <c r="G78" i="4"/>
  <c r="S78" i="4" s="1"/>
  <c r="R78" i="4"/>
  <c r="H1372" i="3"/>
  <c r="G76" i="4"/>
  <c r="S76" i="4" s="1"/>
  <c r="R76" i="4"/>
  <c r="G75" i="4"/>
  <c r="S75" i="4" s="1"/>
  <c r="R75" i="4"/>
  <c r="R74" i="4"/>
  <c r="G74" i="4"/>
  <c r="S74" i="4" s="1"/>
  <c r="G68" i="4"/>
  <c r="S68" i="4" s="1"/>
  <c r="R68" i="4"/>
  <c r="J1100" i="3"/>
  <c r="J1038" i="3"/>
  <c r="J1039" i="3" s="1"/>
  <c r="H1038" i="3"/>
  <c r="H1039" i="3" s="1"/>
  <c r="M60" i="4"/>
  <c r="S59" i="4"/>
  <c r="H789" i="3"/>
  <c r="H790" i="3" s="1"/>
  <c r="G45" i="4"/>
  <c r="H787" i="3"/>
  <c r="S40" i="4"/>
  <c r="G41" i="4"/>
  <c r="G38" i="4"/>
  <c r="S11" i="4"/>
  <c r="J630" i="3"/>
  <c r="H633" i="3"/>
  <c r="M33" i="4"/>
  <c r="Y33" i="4"/>
  <c r="I630" i="3"/>
  <c r="H2462" i="3"/>
  <c r="N124" i="4" s="1"/>
  <c r="Q124" i="4" s="1"/>
  <c r="H1036" i="3"/>
  <c r="J1341" i="3"/>
  <c r="H632" i="3"/>
  <c r="I1758" i="3"/>
  <c r="J2317" i="3"/>
  <c r="J2318" i="3" s="1"/>
  <c r="H758" i="3"/>
  <c r="G759" i="3" s="1"/>
  <c r="I1309" i="3"/>
  <c r="J1099" i="3"/>
  <c r="H1853" i="3"/>
  <c r="J1036" i="3"/>
  <c r="J882" i="3"/>
  <c r="I60" i="3"/>
  <c r="I59" i="3" s="1"/>
  <c r="H1852" i="3"/>
  <c r="H1433" i="3"/>
  <c r="H1434" i="3" s="1"/>
  <c r="H1431" i="3"/>
  <c r="H1432" i="3"/>
  <c r="J819" i="3"/>
  <c r="H2230" i="3"/>
  <c r="N110" i="4" s="1"/>
  <c r="Q110" i="4" s="1"/>
  <c r="J818" i="3"/>
  <c r="J2482" i="3"/>
  <c r="J2483" i="3" s="1"/>
  <c r="H1341" i="3"/>
  <c r="H1342" i="3"/>
  <c r="H1343" i="3"/>
  <c r="H1344" i="3" s="1"/>
  <c r="J106" i="3"/>
  <c r="J2112" i="3"/>
  <c r="J60" i="3"/>
  <c r="J881" i="3"/>
  <c r="J1492" i="3"/>
  <c r="I1130" i="3"/>
  <c r="J1491" i="3"/>
  <c r="H2175" i="3"/>
  <c r="H2176" i="3" s="1"/>
  <c r="H2173" i="3"/>
  <c r="H2174" i="3"/>
  <c r="I1159" i="3"/>
  <c r="J1285" i="3"/>
  <c r="J1286" i="3" s="1"/>
  <c r="J1161" i="3"/>
  <c r="J1163" i="3"/>
  <c r="J1164" i="3" s="1"/>
  <c r="J1162" i="3"/>
  <c r="J1313" i="3"/>
  <c r="J1314" i="3" s="1"/>
  <c r="J1312" i="3"/>
  <c r="J1311" i="3"/>
  <c r="H2115" i="3"/>
  <c r="J552" i="3"/>
  <c r="H553" i="3"/>
  <c r="G564" i="3" s="1"/>
  <c r="H1731" i="3"/>
  <c r="J2706" i="3"/>
  <c r="J2707" i="3"/>
  <c r="J2708" i="3"/>
  <c r="J2709" i="3" s="1"/>
  <c r="J455" i="3"/>
  <c r="H456" i="3"/>
  <c r="J1762" i="3"/>
  <c r="J1763" i="3" s="1"/>
  <c r="J1761" i="3"/>
  <c r="J1760" i="3"/>
  <c r="H651" i="3"/>
  <c r="J650" i="3"/>
  <c r="H1133" i="3"/>
  <c r="H1132" i="3"/>
  <c r="H1134" i="3"/>
  <c r="H1135" i="3" s="1"/>
  <c r="H1612" i="3"/>
  <c r="H1613" i="3"/>
  <c r="H1614" i="3" s="1"/>
  <c r="H1611" i="3"/>
  <c r="H1581" i="3"/>
  <c r="H1583" i="3"/>
  <c r="H1584" i="3" s="1"/>
  <c r="H1582" i="3"/>
  <c r="J2379" i="3"/>
  <c r="J2381" i="3"/>
  <c r="J2382" i="3" s="1"/>
  <c r="J2380" i="3"/>
  <c r="H1103" i="3"/>
  <c r="J2031" i="3"/>
  <c r="J2032" i="3" s="1"/>
  <c r="H2679" i="3"/>
  <c r="J2675" i="3"/>
  <c r="J2676" i="3"/>
  <c r="J2677" i="3"/>
  <c r="J2678" i="3" s="1"/>
  <c r="J520" i="3"/>
  <c r="H521" i="3"/>
  <c r="G2563" i="3"/>
  <c r="H2563" i="3"/>
  <c r="N128" i="4" s="1"/>
  <c r="Q128" i="4" s="1"/>
  <c r="G2318" i="3"/>
  <c r="H2318" i="3"/>
  <c r="N114" i="4" s="1"/>
  <c r="Q114" i="4" s="1"/>
  <c r="J584" i="3"/>
  <c r="H585" i="3"/>
  <c r="H1312" i="3"/>
  <c r="H1313" i="3"/>
  <c r="H1314" i="3" s="1"/>
  <c r="H1311" i="3"/>
  <c r="J1134" i="3"/>
  <c r="J1135" i="3" s="1"/>
  <c r="J1133" i="3"/>
  <c r="J1132" i="3"/>
  <c r="J1821" i="3"/>
  <c r="J1820" i="3"/>
  <c r="J1822" i="3"/>
  <c r="J1823" i="3" s="1"/>
  <c r="J685" i="3"/>
  <c r="H686" i="3"/>
  <c r="H2331" i="3"/>
  <c r="H895" i="3"/>
  <c r="H487" i="3"/>
  <c r="X29" i="4" s="1"/>
  <c r="Y29" i="4" s="1"/>
  <c r="J486" i="3"/>
  <c r="J1732" i="3"/>
  <c r="J1733" i="3" s="1"/>
  <c r="J1731" i="3"/>
  <c r="J1730" i="3"/>
  <c r="J2583" i="3"/>
  <c r="J2584" i="3" s="1"/>
  <c r="H1820" i="3"/>
  <c r="H1822" i="3"/>
  <c r="H1823" i="3" s="1"/>
  <c r="H1821" i="3"/>
  <c r="J2229" i="3"/>
  <c r="J2230" i="3" s="1"/>
  <c r="H2273" i="3"/>
  <c r="J413" i="3"/>
  <c r="J414" i="3" s="1"/>
  <c r="J424" i="3"/>
  <c r="H425" i="3"/>
  <c r="J954" i="3"/>
  <c r="J966" i="3" s="1"/>
  <c r="J2461" i="3"/>
  <c r="J2462" i="3" s="1"/>
  <c r="N195" i="4"/>
  <c r="S186" i="4"/>
  <c r="G199" i="4"/>
  <c r="N186" i="4"/>
  <c r="H1732" i="3" l="1"/>
  <c r="H1733" i="3" s="1"/>
  <c r="H1730" i="3"/>
  <c r="Y60" i="4"/>
  <c r="Y62" i="4" s="1"/>
  <c r="J1522" i="3"/>
  <c r="J388" i="3"/>
  <c r="J390" i="3"/>
  <c r="J391" i="3" s="1"/>
  <c r="G966" i="3"/>
  <c r="X55" i="4"/>
  <c r="Y55" i="4" s="1"/>
  <c r="Y49" i="4"/>
  <c r="J1521" i="3"/>
  <c r="V131" i="4"/>
  <c r="J1402" i="3"/>
  <c r="J1401" i="3"/>
  <c r="V49" i="4"/>
  <c r="H846" i="3"/>
  <c r="J2203" i="3"/>
  <c r="H847" i="3"/>
  <c r="R47" i="4"/>
  <c r="H848" i="3"/>
  <c r="H849" i="3" s="1"/>
  <c r="J1641" i="3"/>
  <c r="J2204" i="3"/>
  <c r="J1643" i="3"/>
  <c r="J1644" i="3" s="1"/>
  <c r="G9" i="4"/>
  <c r="H1065" i="3"/>
  <c r="J1065" i="3" s="1"/>
  <c r="J1433" i="3"/>
  <c r="J1434" i="3" s="1"/>
  <c r="R77" i="4"/>
  <c r="J1431" i="3"/>
  <c r="J846" i="3"/>
  <c r="G18" i="4"/>
  <c r="V24" i="4"/>
  <c r="H1403" i="3"/>
  <c r="H1404" i="3" s="1"/>
  <c r="J1222" i="3"/>
  <c r="G66" i="4"/>
  <c r="S66" i="4" s="1"/>
  <c r="J1223" i="3"/>
  <c r="J1224" i="3" s="1"/>
  <c r="H1064" i="3"/>
  <c r="J1064" i="3" s="1"/>
  <c r="H1066" i="3"/>
  <c r="J1066" i="3" s="1"/>
  <c r="H358" i="3"/>
  <c r="H1402" i="3"/>
  <c r="H1401" i="3"/>
  <c r="J1251" i="3"/>
  <c r="H360" i="3"/>
  <c r="H361" i="3" s="1"/>
  <c r="H1221" i="3"/>
  <c r="J164" i="3"/>
  <c r="J165" i="3" s="1"/>
  <c r="M21" i="4"/>
  <c r="G21" i="4" s="1"/>
  <c r="H1222" i="3"/>
  <c r="M71" i="4"/>
  <c r="R71" i="4" s="1"/>
  <c r="J1704" i="3"/>
  <c r="J1705" i="3" s="1"/>
  <c r="H200" i="3"/>
  <c r="G201" i="3" s="1"/>
  <c r="J1253" i="3"/>
  <c r="J1254" i="3" s="1"/>
  <c r="J2146" i="3"/>
  <c r="J2147" i="3" s="1"/>
  <c r="J2054" i="3"/>
  <c r="J2055" i="3" s="1"/>
  <c r="H1642" i="3"/>
  <c r="J1792" i="3"/>
  <c r="J1793" i="3" s="1"/>
  <c r="J1790" i="3"/>
  <c r="J1914" i="3"/>
  <c r="J1915" i="3" s="1"/>
  <c r="H223" i="3"/>
  <c r="N13" i="4" s="1"/>
  <c r="Q13" i="4" s="1"/>
  <c r="J1674" i="3"/>
  <c r="J1675" i="3" s="1"/>
  <c r="J2053" i="3"/>
  <c r="H2082" i="3"/>
  <c r="J788" i="3"/>
  <c r="J787" i="3"/>
  <c r="H1251" i="3"/>
  <c r="J848" i="3"/>
  <c r="J849" i="3" s="1"/>
  <c r="R72" i="4"/>
  <c r="J1583" i="3"/>
  <c r="J1584" i="3" s="1"/>
  <c r="H2081" i="3"/>
  <c r="H1253" i="3"/>
  <c r="H1254" i="3" s="1"/>
  <c r="R85" i="4"/>
  <c r="H2083" i="3"/>
  <c r="H2084" i="3" s="1"/>
  <c r="H1252" i="3"/>
  <c r="H1521" i="3"/>
  <c r="J2175" i="3"/>
  <c r="J2176" i="3" s="1"/>
  <c r="G1286" i="3"/>
  <c r="G81" i="4"/>
  <c r="S81" i="4" s="1"/>
  <c r="J1852" i="3"/>
  <c r="J1912" i="3"/>
  <c r="J2508" i="3"/>
  <c r="H1641" i="3"/>
  <c r="J1582" i="3"/>
  <c r="H1643" i="3"/>
  <c r="H1644" i="3" s="1"/>
  <c r="G100" i="4"/>
  <c r="S100" i="4" s="1"/>
  <c r="M70" i="4"/>
  <c r="H1192" i="3"/>
  <c r="H1193" i="3"/>
  <c r="H1194" i="3" s="1"/>
  <c r="J129" i="3"/>
  <c r="J2144" i="3"/>
  <c r="H2381" i="3"/>
  <c r="H2382" i="3" s="1"/>
  <c r="H2056" i="3"/>
  <c r="G2057" i="3" s="1"/>
  <c r="H2380" i="3"/>
  <c r="H1523" i="3"/>
  <c r="H1524" i="3" s="1"/>
  <c r="H1522" i="3"/>
  <c r="G116" i="4"/>
  <c r="S116" i="4" s="1"/>
  <c r="R46" i="4"/>
  <c r="H818" i="3"/>
  <c r="H819" i="3"/>
  <c r="H2511" i="3"/>
  <c r="G2512" i="3" s="1"/>
  <c r="H820" i="3"/>
  <c r="H821" i="3" s="1"/>
  <c r="H2379" i="3"/>
  <c r="J2173" i="3"/>
  <c r="H882" i="3"/>
  <c r="J1854" i="3"/>
  <c r="J1855" i="3" s="1"/>
  <c r="J248" i="3"/>
  <c r="J249" i="3" s="1"/>
  <c r="R135" i="4"/>
  <c r="H2615" i="3"/>
  <c r="H2616" i="3" s="1"/>
  <c r="J2507" i="3"/>
  <c r="H2613" i="3"/>
  <c r="H2614" i="3"/>
  <c r="J121" i="3"/>
  <c r="J1371" i="3"/>
  <c r="J1372" i="3"/>
  <c r="J758" i="3"/>
  <c r="J759" i="3" s="1"/>
  <c r="H392" i="3"/>
  <c r="H393" i="3" s="1"/>
  <c r="N22" i="4" s="1"/>
  <c r="Q22" i="4" s="1"/>
  <c r="H2541" i="3"/>
  <c r="G2542" i="3" s="1"/>
  <c r="H2145" i="3"/>
  <c r="H2146" i="3"/>
  <c r="H2147" i="3" s="1"/>
  <c r="H2144" i="3"/>
  <c r="G107" i="4"/>
  <c r="S107" i="4" s="1"/>
  <c r="V120" i="4"/>
  <c r="H2032" i="3"/>
  <c r="N98" i="4" s="1"/>
  <c r="Q98" i="4" s="1"/>
  <c r="Y135" i="4"/>
  <c r="Y140" i="4" s="1"/>
  <c r="G127" i="4"/>
  <c r="S127" i="4" s="1"/>
  <c r="J1944" i="3"/>
  <c r="J1945" i="3" s="1"/>
  <c r="J1943" i="3"/>
  <c r="H881" i="3"/>
  <c r="J2433" i="3"/>
  <c r="J2435" i="3" s="1"/>
  <c r="H883" i="3"/>
  <c r="H884" i="3" s="1"/>
  <c r="J2617" i="3"/>
  <c r="J2618" i="3" s="1"/>
  <c r="M118" i="4"/>
  <c r="H2437" i="3"/>
  <c r="H2438" i="3" s="1"/>
  <c r="H2436" i="3"/>
  <c r="H2435" i="3"/>
  <c r="R48" i="4"/>
  <c r="H1555" i="3"/>
  <c r="H1556" i="3" s="1"/>
  <c r="N82" i="4" s="1"/>
  <c r="Q82" i="4" s="1"/>
  <c r="J1195" i="3"/>
  <c r="J1196" i="3" s="1"/>
  <c r="H1764" i="3"/>
  <c r="H1765" i="3" s="1"/>
  <c r="N89" i="4" s="1"/>
  <c r="Q89" i="4" s="1"/>
  <c r="H1916" i="3"/>
  <c r="G1917" i="3" s="1"/>
  <c r="H1465" i="3"/>
  <c r="G1466" i="3" s="1"/>
  <c r="J200" i="3"/>
  <c r="J201" i="3" s="1"/>
  <c r="H2006" i="3"/>
  <c r="H2007" i="3" s="1"/>
  <c r="N97" i="4" s="1"/>
  <c r="Q97" i="4" s="1"/>
  <c r="H1165" i="3"/>
  <c r="G1166" i="3" s="1"/>
  <c r="H2207" i="3"/>
  <c r="G2208" i="3" s="1"/>
  <c r="Y103" i="4"/>
  <c r="H1884" i="3"/>
  <c r="H1885" i="3" s="1"/>
  <c r="M93" i="4"/>
  <c r="H1882" i="3"/>
  <c r="H1883" i="3"/>
  <c r="J1882" i="3"/>
  <c r="J1884" i="3"/>
  <c r="J1885" i="3" s="1"/>
  <c r="J1883" i="3"/>
  <c r="M90" i="4"/>
  <c r="H1791" i="3"/>
  <c r="H1790" i="3"/>
  <c r="H1792" i="3"/>
  <c r="H1793" i="3" s="1"/>
  <c r="V103" i="4"/>
  <c r="H1944" i="3"/>
  <c r="H1945" i="3" s="1"/>
  <c r="H1942" i="3"/>
  <c r="H1943" i="3"/>
  <c r="M95" i="4"/>
  <c r="J2562" i="3"/>
  <c r="J2563" i="3" s="1"/>
  <c r="J362" i="3"/>
  <c r="J363" i="3" s="1"/>
  <c r="J2004" i="3"/>
  <c r="J2005" i="3" s="1"/>
  <c r="H2483" i="3"/>
  <c r="N125" i="4" s="1"/>
  <c r="Q125" i="4" s="1"/>
  <c r="H414" i="3"/>
  <c r="N23" i="4" s="1"/>
  <c r="Q23" i="4" s="1"/>
  <c r="J2003" i="3"/>
  <c r="H249" i="3"/>
  <c r="N17" i="4" s="1"/>
  <c r="Q17" i="4" s="1"/>
  <c r="I83" i="3"/>
  <c r="I82" i="3" s="1"/>
  <c r="J2541" i="3"/>
  <c r="J2542" i="3" s="1"/>
  <c r="J1005" i="3"/>
  <c r="J1006" i="3" s="1"/>
  <c r="G2647" i="3"/>
  <c r="G1705" i="3"/>
  <c r="J1555" i="3"/>
  <c r="J1556" i="3" s="1"/>
  <c r="J2646" i="3"/>
  <c r="J2647" i="3" s="1"/>
  <c r="J1613" i="3"/>
  <c r="J1614" i="3" s="1"/>
  <c r="H1375" i="3"/>
  <c r="H1376" i="3" s="1"/>
  <c r="N76" i="4" s="1"/>
  <c r="Q76" i="4" s="1"/>
  <c r="J1978" i="3"/>
  <c r="J1979" i="3" s="1"/>
  <c r="J1103" i="3"/>
  <c r="J1104" i="3" s="1"/>
  <c r="H791" i="3"/>
  <c r="G792" i="3" s="1"/>
  <c r="G165" i="3"/>
  <c r="G2584" i="3"/>
  <c r="H759" i="3"/>
  <c r="N40" i="4" s="1"/>
  <c r="Q40" i="4" s="1"/>
  <c r="H1979" i="3"/>
  <c r="N96" i="4" s="1"/>
  <c r="Q96" i="4" s="1"/>
  <c r="J822" i="3"/>
  <c r="J823" i="3" s="1"/>
  <c r="J2085" i="3"/>
  <c r="J2086" i="3" s="1"/>
  <c r="H1495" i="3"/>
  <c r="H1496" i="3" s="1"/>
  <c r="N80" i="4" s="1"/>
  <c r="Q80" i="4" s="1"/>
  <c r="H2710" i="3"/>
  <c r="H2711" i="3" s="1"/>
  <c r="N138" i="4" s="1"/>
  <c r="Q138" i="4" s="1"/>
  <c r="J1611" i="3"/>
  <c r="J1345" i="3"/>
  <c r="J1346" i="3" s="1"/>
  <c r="H969" i="3"/>
  <c r="H1675" i="3"/>
  <c r="N86" i="4" s="1"/>
  <c r="Q86" i="4" s="1"/>
  <c r="J2115" i="3"/>
  <c r="J2116" i="3" s="1"/>
  <c r="S169" i="4"/>
  <c r="S142" i="4"/>
  <c r="Z142" i="4" s="1"/>
  <c r="G140" i="4"/>
  <c r="G133" i="4"/>
  <c r="S133" i="4"/>
  <c r="S140" i="4"/>
  <c r="S125" i="4"/>
  <c r="G92" i="4"/>
  <c r="S92" i="4" s="1"/>
  <c r="R92" i="4"/>
  <c r="R80" i="4"/>
  <c r="G80" i="4"/>
  <c r="S80" i="4" s="1"/>
  <c r="J1465" i="3"/>
  <c r="J1466" i="3" s="1"/>
  <c r="J1040" i="3"/>
  <c r="J1041" i="3" s="1"/>
  <c r="H1040" i="3"/>
  <c r="G1041" i="3" s="1"/>
  <c r="G60" i="4"/>
  <c r="R60" i="4"/>
  <c r="G49" i="4"/>
  <c r="G43" i="4"/>
  <c r="S45" i="4"/>
  <c r="S43" i="4" s="1"/>
  <c r="S38" i="4"/>
  <c r="Z38" i="4" s="1"/>
  <c r="S41" i="4"/>
  <c r="S18" i="4"/>
  <c r="S9" i="4"/>
  <c r="G597" i="3"/>
  <c r="X32" i="4"/>
  <c r="Y32" i="4" s="1"/>
  <c r="G498" i="3"/>
  <c r="H564" i="3"/>
  <c r="M31" i="4" s="1"/>
  <c r="X31" i="4"/>
  <c r="Y31" i="4" s="1"/>
  <c r="G534" i="3"/>
  <c r="X30" i="4"/>
  <c r="Y30" i="4" s="1"/>
  <c r="G468" i="3"/>
  <c r="X28" i="4"/>
  <c r="Y28" i="4" s="1"/>
  <c r="G437" i="3"/>
  <c r="X27" i="4"/>
  <c r="H597" i="3"/>
  <c r="M32" i="4" s="1"/>
  <c r="H665" i="3"/>
  <c r="M34" i="4" s="1"/>
  <c r="X34" i="4"/>
  <c r="Y34" i="4" s="1"/>
  <c r="G699" i="3"/>
  <c r="X35" i="4"/>
  <c r="Y35" i="4" s="1"/>
  <c r="H498" i="3"/>
  <c r="M29" i="4" s="1"/>
  <c r="H699" i="3"/>
  <c r="M35" i="4" s="1"/>
  <c r="H970" i="3"/>
  <c r="H971" i="3" s="1"/>
  <c r="H968" i="3"/>
  <c r="G55" i="4"/>
  <c r="S55" i="4" s="1"/>
  <c r="R55" i="4"/>
  <c r="H636" i="3"/>
  <c r="G637" i="3" s="1"/>
  <c r="R33" i="4"/>
  <c r="G33" i="4"/>
  <c r="J632" i="3"/>
  <c r="J633" i="3"/>
  <c r="J634" i="3"/>
  <c r="J635" i="3" s="1"/>
  <c r="H1345" i="3"/>
  <c r="G1346" i="3" s="1"/>
  <c r="H1856" i="3"/>
  <c r="G1857" i="3" s="1"/>
  <c r="J885" i="3"/>
  <c r="J886" i="3" s="1"/>
  <c r="H437" i="3"/>
  <c r="H534" i="3"/>
  <c r="H1435" i="3"/>
  <c r="H1585" i="3"/>
  <c r="J1495" i="3"/>
  <c r="J1496" i="3" s="1"/>
  <c r="G665" i="3"/>
  <c r="H468" i="3"/>
  <c r="H471" i="3" s="1"/>
  <c r="H2177" i="3"/>
  <c r="J969" i="3"/>
  <c r="J968" i="3"/>
  <c r="J970" i="3"/>
  <c r="J971" i="3" s="1"/>
  <c r="G1104" i="3"/>
  <c r="H1104" i="3"/>
  <c r="N67" i="4" s="1"/>
  <c r="Q67" i="4" s="1"/>
  <c r="J651" i="3"/>
  <c r="I665" i="3" s="1"/>
  <c r="J1764" i="3"/>
  <c r="J1765" i="3" s="1"/>
  <c r="J456" i="3"/>
  <c r="I468" i="3" s="1"/>
  <c r="I966" i="3"/>
  <c r="H896" i="3"/>
  <c r="J895" i="3"/>
  <c r="J2679" i="3"/>
  <c r="J2680" i="3" s="1"/>
  <c r="J553" i="3"/>
  <c r="I564" i="3" s="1"/>
  <c r="H1824" i="3"/>
  <c r="J1734" i="3"/>
  <c r="J1735" i="3" s="1"/>
  <c r="H924" i="3"/>
  <c r="J923" i="3"/>
  <c r="J1824" i="3"/>
  <c r="J1825" i="3" s="1"/>
  <c r="J585" i="3"/>
  <c r="I597" i="3" s="1"/>
  <c r="H1615" i="3"/>
  <c r="J425" i="3"/>
  <c r="J437" i="3" s="1"/>
  <c r="J2331" i="3"/>
  <c r="H2332" i="3"/>
  <c r="H1315" i="3"/>
  <c r="J2383" i="3"/>
  <c r="J2384" i="3" s="1"/>
  <c r="H1136" i="3"/>
  <c r="J2710" i="3"/>
  <c r="J2711" i="3" s="1"/>
  <c r="N144" i="4"/>
  <c r="Q144" i="4" s="1"/>
  <c r="J1315" i="3"/>
  <c r="J1316" i="3" s="1"/>
  <c r="J1136" i="3"/>
  <c r="J1137" i="3" s="1"/>
  <c r="G2680" i="3"/>
  <c r="H2680" i="3"/>
  <c r="N137" i="4" s="1"/>
  <c r="Q137" i="4" s="1"/>
  <c r="G2116" i="3"/>
  <c r="H2116" i="3"/>
  <c r="N101" i="4" s="1"/>
  <c r="Q101" i="4" s="1"/>
  <c r="G1006" i="3"/>
  <c r="H1006" i="3"/>
  <c r="N59" i="4" s="1"/>
  <c r="Q59" i="4" s="1"/>
  <c r="J521" i="3"/>
  <c r="I534" i="3" s="1"/>
  <c r="G2274" i="3"/>
  <c r="H2274" i="3"/>
  <c r="N112" i="4" s="1"/>
  <c r="Q112" i="4" s="1"/>
  <c r="J487" i="3"/>
  <c r="J498" i="3" s="1"/>
  <c r="J686" i="3"/>
  <c r="J699" i="3" s="1"/>
  <c r="J1165" i="3"/>
  <c r="J1166" i="3" s="1"/>
  <c r="H1734" i="3" l="1"/>
  <c r="G1735" i="3" s="1"/>
  <c r="J1525" i="3"/>
  <c r="J1526" i="3" s="1"/>
  <c r="H2057" i="3"/>
  <c r="N99" i="4" s="1"/>
  <c r="Q99" i="4" s="1"/>
  <c r="J392" i="3"/>
  <c r="J393" i="3" s="1"/>
  <c r="J1405" i="3"/>
  <c r="J1406" i="3" s="1"/>
  <c r="J1645" i="3"/>
  <c r="J1646" i="3" s="1"/>
  <c r="J2207" i="3"/>
  <c r="J2208" i="3" s="1"/>
  <c r="H850" i="3"/>
  <c r="G851" i="3" s="1"/>
  <c r="Z9" i="4"/>
  <c r="H1405" i="3"/>
  <c r="H1406" i="3" s="1"/>
  <c r="N77" i="4" s="1"/>
  <c r="Q77" i="4" s="1"/>
  <c r="J1435" i="3"/>
  <c r="J1436" i="3" s="1"/>
  <c r="H1067" i="3"/>
  <c r="H1068" i="3" s="1"/>
  <c r="G1069" i="3" s="1"/>
  <c r="H201" i="3"/>
  <c r="N12" i="4" s="1"/>
  <c r="Q12" i="4" s="1"/>
  <c r="J1255" i="3"/>
  <c r="J1256" i="3" s="1"/>
  <c r="J1225" i="3"/>
  <c r="J1226" i="3" s="1"/>
  <c r="R21" i="4"/>
  <c r="G71" i="4"/>
  <c r="S71" i="4" s="1"/>
  <c r="H362" i="3"/>
  <c r="G363" i="3" s="1"/>
  <c r="H1225" i="3"/>
  <c r="H1226" i="3" s="1"/>
  <c r="N71" i="4" s="1"/>
  <c r="Q71" i="4" s="1"/>
  <c r="J2148" i="3"/>
  <c r="J2149" i="3" s="1"/>
  <c r="J1916" i="3"/>
  <c r="J1917" i="3" s="1"/>
  <c r="J2056" i="3"/>
  <c r="J2057" i="3" s="1"/>
  <c r="J1794" i="3"/>
  <c r="J1795" i="3" s="1"/>
  <c r="H2085" i="3"/>
  <c r="G2086" i="3" s="1"/>
  <c r="J791" i="3"/>
  <c r="J792" i="3" s="1"/>
  <c r="H1255" i="3"/>
  <c r="G1256" i="3" s="1"/>
  <c r="J850" i="3"/>
  <c r="J851" i="3" s="1"/>
  <c r="J2177" i="3"/>
  <c r="J2178" i="3" s="1"/>
  <c r="J1585" i="3"/>
  <c r="J1586" i="3" s="1"/>
  <c r="I134" i="3"/>
  <c r="I133" i="3" s="1"/>
  <c r="J2511" i="3"/>
  <c r="J2512" i="3" s="1"/>
  <c r="H1645" i="3"/>
  <c r="H1646" i="3" s="1"/>
  <c r="N85" i="4" s="1"/>
  <c r="Q85" i="4" s="1"/>
  <c r="H1195" i="3"/>
  <c r="G70" i="4"/>
  <c r="S70" i="4" s="1"/>
  <c r="R70" i="4"/>
  <c r="H1525" i="3"/>
  <c r="G1526" i="3" s="1"/>
  <c r="H2383" i="3"/>
  <c r="G2384" i="3" s="1"/>
  <c r="H2512" i="3"/>
  <c r="N126" i="4" s="1"/>
  <c r="Q126" i="4" s="1"/>
  <c r="H822" i="3"/>
  <c r="G823" i="3" s="1"/>
  <c r="J1856" i="3"/>
  <c r="J1857" i="3" s="1"/>
  <c r="G2007" i="3"/>
  <c r="H2208" i="3"/>
  <c r="N109" i="4" s="1"/>
  <c r="Q109" i="4" s="1"/>
  <c r="H2617" i="3"/>
  <c r="G2618" i="3" s="1"/>
  <c r="J1375" i="3"/>
  <c r="J1376" i="3" s="1"/>
  <c r="G122" i="4"/>
  <c r="J134" i="3"/>
  <c r="G1765" i="3"/>
  <c r="J1946" i="3"/>
  <c r="J1947" i="3" s="1"/>
  <c r="H1166" i="3"/>
  <c r="N69" i="4" s="1"/>
  <c r="Q69" i="4" s="1"/>
  <c r="G1556" i="3"/>
  <c r="H885" i="3"/>
  <c r="G886" i="3" s="1"/>
  <c r="G1496" i="3"/>
  <c r="G393" i="3"/>
  <c r="V173" i="4"/>
  <c r="G131" i="4"/>
  <c r="H2542" i="3"/>
  <c r="N127" i="4" s="1"/>
  <c r="Q127" i="4" s="1"/>
  <c r="H2148" i="3"/>
  <c r="G2149" i="3" s="1"/>
  <c r="J2436" i="3"/>
  <c r="J2437" i="3"/>
  <c r="J2438" i="3" s="1"/>
  <c r="H2439" i="3"/>
  <c r="G2440" i="3" s="1"/>
  <c r="G118" i="4"/>
  <c r="S118" i="4" s="1"/>
  <c r="R118" i="4"/>
  <c r="H1917" i="3"/>
  <c r="N94" i="4" s="1"/>
  <c r="Q94" i="4" s="1"/>
  <c r="H1466" i="3"/>
  <c r="N79" i="4" s="1"/>
  <c r="Q79" i="4" s="1"/>
  <c r="H1886" i="3"/>
  <c r="G93" i="4"/>
  <c r="S93" i="4" s="1"/>
  <c r="R93" i="4"/>
  <c r="H1794" i="3"/>
  <c r="R95" i="4"/>
  <c r="G95" i="4"/>
  <c r="S95" i="4" s="1"/>
  <c r="R90" i="4"/>
  <c r="G90" i="4"/>
  <c r="S90" i="4" s="1"/>
  <c r="H1946" i="3"/>
  <c r="J1886" i="3"/>
  <c r="J1887" i="3" s="1"/>
  <c r="J2006" i="3"/>
  <c r="J2007" i="3" s="1"/>
  <c r="H792" i="3"/>
  <c r="N45" i="4" s="1"/>
  <c r="Q45" i="4" s="1"/>
  <c r="J1615" i="3"/>
  <c r="J1616" i="3" s="1"/>
  <c r="G1376" i="3"/>
  <c r="H1041" i="3"/>
  <c r="N60" i="4" s="1"/>
  <c r="Q60" i="4" s="1"/>
  <c r="G2711" i="3"/>
  <c r="H1735" i="3"/>
  <c r="N88" i="4" s="1"/>
  <c r="Q88" i="4" s="1"/>
  <c r="H637" i="3"/>
  <c r="N33" i="4" s="1"/>
  <c r="Q33" i="4" s="1"/>
  <c r="S21" i="4"/>
  <c r="G19" i="4"/>
  <c r="G24" i="4"/>
  <c r="Z133" i="4"/>
  <c r="S131" i="4"/>
  <c r="S122" i="4"/>
  <c r="H1857" i="3"/>
  <c r="N92" i="4" s="1"/>
  <c r="Q92" i="4" s="1"/>
  <c r="H1346" i="3"/>
  <c r="N75" i="4" s="1"/>
  <c r="Q75" i="4" s="1"/>
  <c r="S60" i="4"/>
  <c r="G62" i="4"/>
  <c r="G57" i="4"/>
  <c r="Z43" i="4"/>
  <c r="S49" i="4"/>
  <c r="H668" i="3"/>
  <c r="H567" i="3"/>
  <c r="H568" i="3"/>
  <c r="H569" i="3" s="1"/>
  <c r="H472" i="3"/>
  <c r="H473" i="3" s="1"/>
  <c r="H667" i="3"/>
  <c r="H600" i="3"/>
  <c r="H500" i="3"/>
  <c r="H601" i="3"/>
  <c r="H602" i="3" s="1"/>
  <c r="H501" i="3"/>
  <c r="H669" i="3"/>
  <c r="H670" i="3" s="1"/>
  <c r="H502" i="3"/>
  <c r="H503" i="3" s="1"/>
  <c r="H701" i="3"/>
  <c r="H703" i="3"/>
  <c r="H704" i="3" s="1"/>
  <c r="G35" i="4"/>
  <c r="S35" i="4" s="1"/>
  <c r="R35" i="4"/>
  <c r="H538" i="3"/>
  <c r="H539" i="3" s="1"/>
  <c r="M30" i="4"/>
  <c r="G34" i="4"/>
  <c r="S34" i="4" s="1"/>
  <c r="R34" i="4"/>
  <c r="H702" i="3"/>
  <c r="H439" i="3"/>
  <c r="M27" i="4"/>
  <c r="G32" i="4"/>
  <c r="S32" i="4" s="1"/>
  <c r="R32" i="4"/>
  <c r="G31" i="4"/>
  <c r="S31" i="4" s="1"/>
  <c r="R31" i="4"/>
  <c r="H599" i="3"/>
  <c r="H566" i="3"/>
  <c r="Y27" i="4"/>
  <c r="Y37" i="4" s="1"/>
  <c r="X37" i="4"/>
  <c r="H470" i="3"/>
  <c r="M28" i="4"/>
  <c r="R29" i="4"/>
  <c r="G29" i="4"/>
  <c r="S29" i="4" s="1"/>
  <c r="H972" i="3"/>
  <c r="H973" i="3" s="1"/>
  <c r="N55" i="4" s="1"/>
  <c r="Q55" i="4" s="1"/>
  <c r="H936" i="3"/>
  <c r="M54" i="4" s="1"/>
  <c r="X54" i="4"/>
  <c r="Y54" i="4" s="1"/>
  <c r="G908" i="3"/>
  <c r="X53" i="4"/>
  <c r="G2345" i="3"/>
  <c r="X115" i="4"/>
  <c r="J636" i="3"/>
  <c r="J637" i="3" s="1"/>
  <c r="S33" i="4"/>
  <c r="H440" i="3"/>
  <c r="H441" i="3"/>
  <c r="H442" i="3" s="1"/>
  <c r="J468" i="3"/>
  <c r="J472" i="3" s="1"/>
  <c r="J473" i="3" s="1"/>
  <c r="H908" i="3"/>
  <c r="M53" i="4" s="1"/>
  <c r="H536" i="3"/>
  <c r="J665" i="3"/>
  <c r="J667" i="3" s="1"/>
  <c r="H537" i="3"/>
  <c r="H1436" i="3"/>
  <c r="N78" i="4" s="1"/>
  <c r="Q78" i="4" s="1"/>
  <c r="G1436" i="3"/>
  <c r="I498" i="3"/>
  <c r="J534" i="3"/>
  <c r="J536" i="3" s="1"/>
  <c r="J597" i="3"/>
  <c r="J599" i="3" s="1"/>
  <c r="I437" i="3"/>
  <c r="G1586" i="3"/>
  <c r="H1586" i="3"/>
  <c r="N83" i="4" s="1"/>
  <c r="Q83" i="4" s="1"/>
  <c r="G2178" i="3"/>
  <c r="H2178" i="3"/>
  <c r="N108" i="4" s="1"/>
  <c r="Q108" i="4" s="1"/>
  <c r="J703" i="3"/>
  <c r="J704" i="3" s="1"/>
  <c r="J701" i="3"/>
  <c r="J702" i="3"/>
  <c r="G1137" i="3"/>
  <c r="H1137" i="3"/>
  <c r="N68" i="4" s="1"/>
  <c r="Q68" i="4" s="1"/>
  <c r="J2332" i="3"/>
  <c r="J2345" i="3" s="1"/>
  <c r="G936" i="3"/>
  <c r="J564" i="3"/>
  <c r="J439" i="3"/>
  <c r="J441" i="3"/>
  <c r="J442" i="3" s="1"/>
  <c r="J440" i="3"/>
  <c r="G1825" i="3"/>
  <c r="H1825" i="3"/>
  <c r="N91" i="4" s="1"/>
  <c r="Q91" i="4" s="1"/>
  <c r="J500" i="3"/>
  <c r="J502" i="3"/>
  <c r="J503" i="3" s="1"/>
  <c r="J501" i="3"/>
  <c r="G1616" i="3"/>
  <c r="H1616" i="3"/>
  <c r="N84" i="4" s="1"/>
  <c r="Q84" i="4" s="1"/>
  <c r="J896" i="3"/>
  <c r="I908" i="3" s="1"/>
  <c r="I699" i="3"/>
  <c r="G1316" i="3"/>
  <c r="H1316" i="3"/>
  <c r="N74" i="4" s="1"/>
  <c r="Q74" i="4" s="1"/>
  <c r="H2345" i="3"/>
  <c r="M115" i="4" s="1"/>
  <c r="J924" i="3"/>
  <c r="I936" i="3" s="1"/>
  <c r="J972" i="3"/>
  <c r="J973" i="3" s="1"/>
  <c r="H851" i="3" l="1"/>
  <c r="N47" i="4" s="1"/>
  <c r="Q47" i="4" s="1"/>
  <c r="J1067" i="3"/>
  <c r="J1068" i="3" s="1"/>
  <c r="J1069" i="3" s="1"/>
  <c r="G1406" i="3"/>
  <c r="H1069" i="3"/>
  <c r="N66" i="4" s="1"/>
  <c r="Q66" i="4" s="1"/>
  <c r="H363" i="3"/>
  <c r="N21" i="4" s="1"/>
  <c r="Q21" i="4" s="1"/>
  <c r="G1226" i="3"/>
  <c r="H2086" i="3"/>
  <c r="N100" i="4" s="1"/>
  <c r="Q100" i="4" s="1"/>
  <c r="H1256" i="3"/>
  <c r="N72" i="4" s="1"/>
  <c r="Q72" i="4" s="1"/>
  <c r="G1646" i="3"/>
  <c r="H2384" i="3"/>
  <c r="N116" i="4" s="1"/>
  <c r="Q116" i="4" s="1"/>
  <c r="G1196" i="3"/>
  <c r="H1196" i="3"/>
  <c r="N70" i="4" s="1"/>
  <c r="Q70" i="4" s="1"/>
  <c r="H1526" i="3"/>
  <c r="N81" i="4" s="1"/>
  <c r="Q81" i="4" s="1"/>
  <c r="H823" i="3"/>
  <c r="N46" i="4" s="1"/>
  <c r="Q46" i="4" s="1"/>
  <c r="H2149" i="3"/>
  <c r="N107" i="4" s="1"/>
  <c r="Q107" i="4" s="1"/>
  <c r="H2618" i="3"/>
  <c r="N135" i="4" s="1"/>
  <c r="Q135" i="4" s="1"/>
  <c r="Z122" i="4"/>
  <c r="H2440" i="3"/>
  <c r="N118" i="4" s="1"/>
  <c r="Q118" i="4" s="1"/>
  <c r="H886" i="3"/>
  <c r="N48" i="4" s="1"/>
  <c r="Q48" i="4" s="1"/>
  <c r="J2439" i="3"/>
  <c r="J2440" i="3" s="1"/>
  <c r="S103" i="4"/>
  <c r="G103" i="4"/>
  <c r="S64" i="4"/>
  <c r="G64" i="4"/>
  <c r="H1887" i="3"/>
  <c r="N93" i="4" s="1"/>
  <c r="Q93" i="4" s="1"/>
  <c r="G1887" i="3"/>
  <c r="H1947" i="3"/>
  <c r="N95" i="4" s="1"/>
  <c r="Q95" i="4" s="1"/>
  <c r="G1947" i="3"/>
  <c r="G1795" i="3"/>
  <c r="H1795" i="3"/>
  <c r="N90" i="4" s="1"/>
  <c r="Q90" i="4" s="1"/>
  <c r="S19" i="4"/>
  <c r="Z19" i="4" s="1"/>
  <c r="S24" i="4"/>
  <c r="S62" i="4"/>
  <c r="S57" i="4"/>
  <c r="Z57" i="4" s="1"/>
  <c r="G973" i="3"/>
  <c r="H671" i="3"/>
  <c r="G672" i="3" s="1"/>
  <c r="H570" i="3"/>
  <c r="G571" i="3" s="1"/>
  <c r="H474" i="3"/>
  <c r="G475" i="3" s="1"/>
  <c r="H443" i="3"/>
  <c r="G444" i="3" s="1"/>
  <c r="H705" i="3"/>
  <c r="G706" i="3" s="1"/>
  <c r="H603" i="3"/>
  <c r="G604" i="3" s="1"/>
  <c r="H540" i="3"/>
  <c r="G541" i="3" s="1"/>
  <c r="J537" i="3"/>
  <c r="J470" i="3"/>
  <c r="J668" i="3"/>
  <c r="G30" i="4"/>
  <c r="S30" i="4" s="1"/>
  <c r="R30" i="4"/>
  <c r="R28" i="4"/>
  <c r="G28" i="4"/>
  <c r="S28" i="4" s="1"/>
  <c r="J471" i="3"/>
  <c r="R27" i="4"/>
  <c r="G27" i="4"/>
  <c r="J669" i="3"/>
  <c r="J670" i="3" s="1"/>
  <c r="H504" i="3"/>
  <c r="G505" i="3" s="1"/>
  <c r="G54" i="4"/>
  <c r="S54" i="4" s="1"/>
  <c r="R54" i="4"/>
  <c r="G53" i="4"/>
  <c r="R53" i="4"/>
  <c r="H910" i="3"/>
  <c r="H938" i="3"/>
  <c r="Y53" i="4"/>
  <c r="Y56" i="4" s="1"/>
  <c r="X56" i="4"/>
  <c r="H912" i="3"/>
  <c r="H913" i="3" s="1"/>
  <c r="H940" i="3"/>
  <c r="H941" i="3" s="1"/>
  <c r="H911" i="3"/>
  <c r="H939" i="3"/>
  <c r="G115" i="4"/>
  <c r="R115" i="4"/>
  <c r="Y115" i="4"/>
  <c r="X120" i="4"/>
  <c r="J538" i="3"/>
  <c r="J539" i="3" s="1"/>
  <c r="J601" i="3"/>
  <c r="J602" i="3" s="1"/>
  <c r="J600" i="3"/>
  <c r="J908" i="3"/>
  <c r="J912" i="3" s="1"/>
  <c r="J913" i="3" s="1"/>
  <c r="I2345" i="3"/>
  <c r="J2348" i="3"/>
  <c r="J2347" i="3"/>
  <c r="J2349" i="3"/>
  <c r="J2350" i="3" s="1"/>
  <c r="H2347" i="3"/>
  <c r="H2348" i="3"/>
  <c r="H2349" i="3"/>
  <c r="H2350" i="3" s="1"/>
  <c r="J443" i="3"/>
  <c r="J444" i="3" s="1"/>
  <c r="J567" i="3"/>
  <c r="J566" i="3"/>
  <c r="J568" i="3"/>
  <c r="J569" i="3" s="1"/>
  <c r="J705" i="3"/>
  <c r="J706" i="3" s="1"/>
  <c r="J936" i="3"/>
  <c r="J504" i="3"/>
  <c r="J505" i="3" s="1"/>
  <c r="Z64" i="4" l="1"/>
  <c r="H914" i="3"/>
  <c r="G915" i="3" s="1"/>
  <c r="X173" i="4"/>
  <c r="H672" i="3"/>
  <c r="N34" i="4" s="1"/>
  <c r="Q34" i="4" s="1"/>
  <c r="H571" i="3"/>
  <c r="N31" i="4" s="1"/>
  <c r="Q31" i="4" s="1"/>
  <c r="H541" i="3"/>
  <c r="N30" i="4" s="1"/>
  <c r="Q30" i="4" s="1"/>
  <c r="H475" i="3"/>
  <c r="N28" i="4" s="1"/>
  <c r="Q28" i="4" s="1"/>
  <c r="J474" i="3"/>
  <c r="J475" i="3" s="1"/>
  <c r="H706" i="3"/>
  <c r="N35" i="4" s="1"/>
  <c r="Q35" i="4" s="1"/>
  <c r="H444" i="3"/>
  <c r="N27" i="4" s="1"/>
  <c r="Q27" i="4" s="1"/>
  <c r="J671" i="3"/>
  <c r="J672" i="3" s="1"/>
  <c r="H604" i="3"/>
  <c r="N32" i="4" s="1"/>
  <c r="Q32" i="4" s="1"/>
  <c r="H505" i="3"/>
  <c r="N29" i="4" s="1"/>
  <c r="Q29" i="4" s="1"/>
  <c r="S27" i="4"/>
  <c r="G37" i="4"/>
  <c r="G25" i="4"/>
  <c r="J603" i="3"/>
  <c r="J604" i="3" s="1"/>
  <c r="R173" i="4"/>
  <c r="H942" i="3"/>
  <c r="G943" i="3" s="1"/>
  <c r="S53" i="4"/>
  <c r="G56" i="4"/>
  <c r="G51" i="4"/>
  <c r="Y120" i="4"/>
  <c r="Y173" i="4" s="1"/>
  <c r="S115" i="4"/>
  <c r="G120" i="4"/>
  <c r="G105" i="4"/>
  <c r="J540" i="3"/>
  <c r="J541" i="3" s="1"/>
  <c r="J910" i="3"/>
  <c r="H2351" i="3"/>
  <c r="G2352" i="3" s="1"/>
  <c r="J911" i="3"/>
  <c r="J570" i="3"/>
  <c r="J571" i="3" s="1"/>
  <c r="J940" i="3"/>
  <c r="J941" i="3" s="1"/>
  <c r="J939" i="3"/>
  <c r="J938" i="3"/>
  <c r="J2351" i="3"/>
  <c r="J2352" i="3" s="1"/>
  <c r="G173" i="4" l="1"/>
  <c r="H915" i="3"/>
  <c r="N53" i="4" s="1"/>
  <c r="Q53" i="4" s="1"/>
  <c r="H943" i="3"/>
  <c r="N54" i="4" s="1"/>
  <c r="Q54" i="4" s="1"/>
  <c r="S25" i="4"/>
  <c r="Z25" i="4" s="1"/>
  <c r="S37" i="4"/>
  <c r="S51" i="4"/>
  <c r="Z51" i="4" s="1"/>
  <c r="S56" i="4"/>
  <c r="S120" i="4"/>
  <c r="S105" i="4"/>
  <c r="Z105" i="4" s="1"/>
  <c r="H2352" i="3"/>
  <c r="N115" i="4" s="1"/>
  <c r="Q115" i="4" s="1"/>
  <c r="J914" i="3"/>
  <c r="J915" i="3" s="1"/>
  <c r="J942" i="3"/>
  <c r="J943" i="3" s="1"/>
  <c r="S173" i="4" l="1"/>
  <c r="S174" i="4" s="1"/>
  <c r="G201" i="4"/>
  <c r="G203" i="4" s="1"/>
  <c r="S203" i="4" s="1"/>
  <c r="G178" i="4"/>
  <c r="Q173" i="4"/>
  <c r="G202" i="4" l="1"/>
  <c r="R193" i="4"/>
  <c r="R205" i="4"/>
  <c r="S201" i="4"/>
  <c r="G204" i="4"/>
  <c r="G206" i="4" s="1"/>
  <c r="S206" i="4" s="1"/>
  <c r="R184" i="4"/>
  <c r="S202" i="4" l="1"/>
  <c r="S204" i="4"/>
  <c r="G205" i="4"/>
  <c r="S205" i="4" s="1"/>
  <c r="G207" i="4" l="1"/>
  <c r="G208" i="4" s="1"/>
  <c r="G214" i="4" l="1"/>
  <c r="N207" i="4"/>
  <c r="G209" i="4"/>
  <c r="G210" i="4" s="1"/>
  <c r="G212" i="4" s="1"/>
  <c r="G213" i="4" s="1"/>
  <c r="G1" i="4" s="1"/>
  <c r="H1" i="3" s="1"/>
  <c r="S207" i="4"/>
</calcChain>
</file>

<file path=xl/comments1.xml><?xml version="1.0" encoding="utf-8"?>
<comments xmlns="http://schemas.openxmlformats.org/spreadsheetml/2006/main">
  <authors>
    <author>Hp</author>
  </authors>
  <commentList>
    <comment ref="K12" authorId="0" shapeId="0">
      <text>
        <r>
          <rPr>
            <b/>
            <sz val="9"/>
            <color indexed="81"/>
            <rFont val="Tahoma"/>
            <family val="2"/>
          </rPr>
          <t>Hp:</t>
        </r>
        <r>
          <rPr>
            <sz val="9"/>
            <color indexed="81"/>
            <rFont val="Tahoma"/>
            <family val="2"/>
          </rPr>
          <t xml:space="preserve">
Corregido se deja un solo valor global </t>
        </r>
      </text>
    </comment>
    <comment ref="K22" authorId="0" shapeId="0">
      <text>
        <r>
          <rPr>
            <b/>
            <sz val="9"/>
            <color indexed="81"/>
            <rFont val="Tahoma"/>
            <family val="2"/>
          </rPr>
          <t>Hp:</t>
        </r>
        <r>
          <rPr>
            <sz val="9"/>
            <color indexed="81"/>
            <rFont val="Tahoma"/>
            <family val="2"/>
          </rPr>
          <t xml:space="preserve">
pendiente al dato del topografo </t>
        </r>
      </text>
    </comment>
    <comment ref="K23" authorId="0" shapeId="0">
      <text>
        <r>
          <rPr>
            <b/>
            <sz val="9"/>
            <color indexed="81"/>
            <rFont val="Tahoma"/>
            <family val="2"/>
          </rPr>
          <t>Hp:</t>
        </r>
        <r>
          <rPr>
            <sz val="9"/>
            <color indexed="81"/>
            <rFont val="Tahoma"/>
            <family val="2"/>
          </rPr>
          <t xml:space="preserve">
SE ACLARA EL CALCULO EN LA PESTAÑA DE EXCAVACIONES Y RELLENO</t>
        </r>
      </text>
    </comment>
    <comment ref="K27" authorId="0" shapeId="0">
      <text>
        <r>
          <rPr>
            <b/>
            <sz val="9"/>
            <color indexed="81"/>
            <rFont val="Tahoma"/>
            <family val="2"/>
          </rPr>
          <t>Hp:</t>
        </r>
        <r>
          <rPr>
            <sz val="9"/>
            <color indexed="81"/>
            <rFont val="Tahoma"/>
            <family val="2"/>
          </rPr>
          <t xml:space="preserve">
NO SE HABIA FIJADO EN LA UNIDAD QUE ERA METRO CUADRADO Y SE ESTABA CALCULANDO METRO CUBICO . SE HACE LA CORRECCION CORRESPONDIENTE</t>
        </r>
      </text>
    </comment>
    <comment ref="K28" authorId="0" shapeId="0">
      <text>
        <r>
          <rPr>
            <b/>
            <sz val="9"/>
            <color indexed="81"/>
            <rFont val="Tahoma"/>
            <family val="2"/>
          </rPr>
          <t>Hp:</t>
        </r>
        <r>
          <rPr>
            <sz val="9"/>
            <color indexed="81"/>
            <rFont val="Tahoma"/>
            <family val="2"/>
          </rPr>
          <t xml:space="preserve">
EN LA PESTAÑA ZAPATAS COLUMNAS Y VIGAS, SE CALCULA LA CANTIDAD DE M3 CCTO CON UNA ALTURA DE 0.30 YA QUE EL 0.05 HACE PARTE DEL SOLADO. TAMBIEN SE DESCUENTA.</t>
        </r>
      </text>
    </comment>
    <comment ref="K30" authorId="0" shapeId="0">
      <text>
        <r>
          <rPr>
            <b/>
            <sz val="9"/>
            <color indexed="81"/>
            <rFont val="Tahoma"/>
            <family val="2"/>
          </rPr>
          <t xml:space="preserve">Hp:
</t>
        </r>
        <r>
          <rPr>
            <sz val="9"/>
            <color indexed="81"/>
            <rFont val="Tahoma"/>
            <family val="2"/>
          </rPr>
          <t>EN LA PESTAÑA DE ZAPATAS COLUMNAS Y VIGAS SE ESPECIOFICA COMO SE CALCULAN LOS 30 M3 DONDE DE TOMA UNA ALTURA DE COLUMNA DE 4.7 Y LUESGO PARA EL CALCULO DEL CCTO DE LAS VIGAS SE RESTA EL ANCHO DE COLUMNA 0.35</t>
        </r>
      </text>
    </comment>
    <comment ref="C31" authorId="0" shapeId="0">
      <text>
        <r>
          <rPr>
            <b/>
            <sz val="9"/>
            <color indexed="81"/>
            <rFont val="Tahoma"/>
            <family val="2"/>
          </rPr>
          <t>Hp:</t>
        </r>
        <r>
          <rPr>
            <sz val="9"/>
            <color indexed="81"/>
            <rFont val="Tahoma"/>
            <family val="2"/>
          </rPr>
          <t xml:space="preserve">
ESPECIFICAR LA RESISTENCIA </t>
        </r>
      </text>
    </comment>
    <comment ref="K31" authorId="0" shapeId="0">
      <text>
        <r>
          <rPr>
            <b/>
            <sz val="9"/>
            <color indexed="81"/>
            <rFont val="Tahoma"/>
            <family val="2"/>
          </rPr>
          <t>Hp:</t>
        </r>
        <r>
          <rPr>
            <sz val="9"/>
            <color indexed="81"/>
            <rFont val="Tahoma"/>
            <family val="2"/>
          </rPr>
          <t xml:space="preserve">
EN LA PESTAÑA DE ZAPATAS COLUMNAS Y VIGAS SE ESPECIOFICA COMO SE CALCULA AQUÍ SE DESCUENTA ANCHO DE LA COLUMNA DE 0.35 PARA EL VOLUMEN DE CCTO YA QUE ESTA SE TIENE EN CUENTA EN EL CALCULO DE LA COLUMNA.
SE COMPRUEBA QUE EL VOLUMEN TOTAL PARA NOSOTROS EQUIVALE
A 78 M3 Y SEGÚN LA OBSERVACION DA 77 M3 </t>
        </r>
      </text>
    </comment>
    <comment ref="K32" authorId="0" shapeId="0">
      <text>
        <r>
          <rPr>
            <b/>
            <sz val="9"/>
            <color indexed="81"/>
            <rFont val="Tahoma"/>
            <family val="2"/>
          </rPr>
          <t>Hp:</t>
        </r>
        <r>
          <rPr>
            <sz val="9"/>
            <color indexed="81"/>
            <rFont val="Tahoma"/>
            <family val="2"/>
          </rPr>
          <t xml:space="preserve">
Se hace la correccion, se habia cometido un error a la hora de sumar las cantidades no obstante da un valor menor debido a que se descuenta el ancho de 0.35 de las columnas </t>
        </r>
      </text>
    </comment>
    <comment ref="K33" authorId="0" shapeId="0">
      <text/>
    </comment>
    <comment ref="K35" authorId="0" shapeId="0">
      <text>
        <r>
          <rPr>
            <b/>
            <sz val="9"/>
            <color indexed="81"/>
            <rFont val="Tahoma"/>
            <family val="2"/>
          </rPr>
          <t>Hp:</t>
        </r>
        <r>
          <rPr>
            <sz val="9"/>
            <color indexed="81"/>
            <rFont val="Tahoma"/>
            <family val="2"/>
          </rPr>
          <t xml:space="preserve">
SE HACE LA RESPECTIVA CORRECCION DE COLUMNA DE AMARRE A COLUMNETA Y SE CONSERVA LA CANTIDAD OBTENIDA </t>
        </r>
      </text>
    </comment>
    <comment ref="K36" authorId="0" shapeId="0">
      <text>
        <r>
          <rPr>
            <b/>
            <sz val="9"/>
            <color indexed="81"/>
            <rFont val="Tahoma"/>
            <family val="2"/>
          </rPr>
          <t>Hp:</t>
        </r>
        <r>
          <rPr>
            <sz val="9"/>
            <color indexed="81"/>
            <rFont val="Tahoma"/>
            <family val="2"/>
          </rPr>
          <t xml:space="preserve">
SE HACE LA CORRECION HABIA UN ERROR EN EL CALCULO DEL AREA DEL ANDEN </t>
        </r>
      </text>
    </comment>
    <comment ref="C45" authorId="0" shapeId="0">
      <text>
        <r>
          <rPr>
            <b/>
            <sz val="9"/>
            <color indexed="81"/>
            <rFont val="Tahoma"/>
            <family val="2"/>
          </rPr>
          <t>Hp:</t>
        </r>
        <r>
          <rPr>
            <sz val="9"/>
            <color indexed="81"/>
            <rFont val="Tahoma"/>
            <family val="2"/>
          </rPr>
          <t xml:space="preserve">
UPVC </t>
        </r>
      </text>
    </comment>
    <comment ref="C48" authorId="0" shapeId="0">
      <text>
        <r>
          <rPr>
            <b/>
            <sz val="9"/>
            <color indexed="81"/>
            <rFont val="Tahoma"/>
            <family val="2"/>
          </rPr>
          <t>Hp:</t>
        </r>
        <r>
          <rPr>
            <sz val="9"/>
            <color indexed="81"/>
            <rFont val="Tahoma"/>
            <family val="2"/>
          </rPr>
          <t xml:space="preserve">
RECTIFICAR PESO O ML </t>
        </r>
      </text>
    </comment>
    <comment ref="K48" authorId="0" shapeId="0">
      <text>
        <r>
          <rPr>
            <b/>
            <sz val="9"/>
            <color indexed="81"/>
            <rFont val="Tahoma"/>
            <family val="2"/>
          </rPr>
          <t>Hp:</t>
        </r>
        <r>
          <rPr>
            <sz val="9"/>
            <color indexed="81"/>
            <rFont val="Tahoma"/>
            <family val="2"/>
          </rPr>
          <t xml:space="preserve">
SE HACE LA RESPECTIVA CORRECIION SE CORRIGE ML POR KG EN EL PRESUPUESTO GENERAL Y SE AJUSTA EL APU PARA DICHA UNIDAD.</t>
        </r>
      </text>
    </comment>
    <comment ref="C59" authorId="0" shapeId="0">
      <text>
        <r>
          <rPr>
            <b/>
            <sz val="9"/>
            <color indexed="81"/>
            <rFont val="Tahoma"/>
            <family val="2"/>
          </rPr>
          <t>Hp:</t>
        </r>
        <r>
          <rPr>
            <sz val="9"/>
            <color indexed="81"/>
            <rFont val="Tahoma"/>
            <family val="2"/>
          </rPr>
          <t xml:space="preserve">
CALIBRE, COLOR </t>
        </r>
      </text>
    </comment>
    <comment ref="G98" authorId="0" shapeId="0">
      <text>
        <r>
          <rPr>
            <b/>
            <sz val="9"/>
            <color indexed="81"/>
            <rFont val="Tahoma"/>
            <family val="2"/>
          </rPr>
          <t>Hp:</t>
        </r>
        <r>
          <rPr>
            <sz val="9"/>
            <color indexed="81"/>
            <rFont val="Tahoma"/>
            <family val="2"/>
          </rPr>
          <t xml:space="preserve">
INCLUIR TANQUE DE RESERVA </t>
        </r>
      </text>
    </comment>
    <comment ref="C107" authorId="0" shapeId="0">
      <text>
        <r>
          <rPr>
            <b/>
            <sz val="9"/>
            <color indexed="81"/>
            <rFont val="Tahoma"/>
            <family val="2"/>
          </rPr>
          <t>Hp:</t>
        </r>
        <r>
          <rPr>
            <sz val="9"/>
            <color indexed="81"/>
            <rFont val="Tahoma"/>
            <family val="2"/>
          </rPr>
          <t xml:space="preserve">
INCLUIR SANITARIO A PARTE DEL PUNTO. 
</t>
        </r>
      </text>
    </comment>
  </commentList>
</comments>
</file>

<file path=xl/comments2.xml><?xml version="1.0" encoding="utf-8"?>
<comments xmlns="http://schemas.openxmlformats.org/spreadsheetml/2006/main">
  <authors>
    <author>Hp</author>
  </authors>
  <commentList>
    <comment ref="C769" authorId="0" shapeId="0">
      <text>
        <r>
          <rPr>
            <b/>
            <sz val="9"/>
            <color indexed="81"/>
            <rFont val="Tahoma"/>
            <family val="2"/>
          </rPr>
          <t>Hp:</t>
        </r>
        <r>
          <rPr>
            <sz val="9"/>
            <color indexed="81"/>
            <rFont val="Tahoma"/>
            <family val="2"/>
          </rPr>
          <t xml:space="preserve">
UPVC </t>
        </r>
      </text>
    </comment>
  </commentList>
</comments>
</file>

<file path=xl/sharedStrings.xml><?xml version="1.0" encoding="utf-8"?>
<sst xmlns="http://schemas.openxmlformats.org/spreadsheetml/2006/main" count="6834" uniqueCount="1073">
  <si>
    <t>2015.1</t>
  </si>
  <si>
    <t>www.sagut.com</t>
  </si>
  <si>
    <t>Unit  CD</t>
  </si>
  <si>
    <t>Unit  CT</t>
  </si>
  <si>
    <t>Decimales</t>
  </si>
  <si>
    <t>Durac</t>
  </si>
  <si>
    <t>CT</t>
  </si>
  <si>
    <t>CD</t>
  </si>
  <si>
    <t>CASA</t>
  </si>
  <si>
    <t>DOBLECLIC AQUÍ PARA OCULTAR</t>
  </si>
  <si>
    <t>C1</t>
  </si>
  <si>
    <t>C2</t>
  </si>
  <si>
    <t>C3</t>
  </si>
  <si>
    <t>C4</t>
  </si>
  <si>
    <t>C5</t>
  </si>
  <si>
    <t>C6</t>
  </si>
  <si>
    <t xml:space="preserve"> </t>
  </si>
  <si>
    <t xml:space="preserve">Inicio  </t>
  </si>
  <si>
    <t>TORIBIO</t>
  </si>
  <si>
    <t>Fin</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</si>
  <si>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</si>
  <si>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</si>
  <si>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</si>
  <si>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</si>
  <si>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</si>
  <si>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</si>
  <si>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</si>
  <si>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</si>
  <si>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</si>
  <si>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</si>
  <si>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</si>
  <si>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</si>
  <si>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</si>
  <si>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</si>
  <si>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</si>
  <si>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</si>
  <si>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</si>
  <si>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</si>
  <si>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</si>
  <si>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</si>
  <si>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</si>
  <si>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</si>
  <si>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</si>
  <si>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</si>
  <si>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</si>
  <si>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</si>
  <si>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</si>
  <si>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t>
  </si>
  <si>
    <t>AC</t>
  </si>
  <si>
    <t>AD</t>
  </si>
  <si>
    <t>AE</t>
  </si>
  <si>
    <t>AF</t>
  </si>
  <si>
    <t>AG</t>
  </si>
  <si>
    <t>AH</t>
  </si>
  <si>
    <t>AI</t>
  </si>
  <si>
    <t>AJ</t>
  </si>
  <si>
    <t>AK</t>
  </si>
  <si>
    <t>AL</t>
  </si>
  <si>
    <t>AM</t>
  </si>
  <si>
    <t>AN</t>
  </si>
  <si>
    <t>AO</t>
  </si>
  <si>
    <t>AP</t>
  </si>
  <si>
    <t>AQ</t>
  </si>
  <si>
    <t>AR</t>
  </si>
  <si>
    <t>AS</t>
  </si>
  <si>
    <t>AT</t>
  </si>
  <si>
    <t>AU</t>
  </si>
  <si>
    <t>Obra:</t>
  </si>
  <si>
    <t>FECHA:</t>
  </si>
  <si>
    <t>ITEMS POR COMPONENTES</t>
  </si>
  <si>
    <t>ENCAB</t>
  </si>
  <si>
    <t>ITEM</t>
  </si>
  <si>
    <t>DESCRIPCION</t>
  </si>
  <si>
    <t>UND</t>
  </si>
  <si>
    <t>CANT.</t>
  </si>
  <si>
    <t>VR. UNIT</t>
  </si>
  <si>
    <t>C.D.</t>
  </si>
  <si>
    <t>C.T.</t>
  </si>
  <si>
    <t>DURAC</t>
  </si>
  <si>
    <t>VR. TOTAL</t>
  </si>
  <si>
    <t>VR. C.D.</t>
  </si>
  <si>
    <t>Otros</t>
  </si>
  <si>
    <t>Equipo</t>
  </si>
  <si>
    <t>M. de Obra</t>
  </si>
  <si>
    <t>Materiales</t>
  </si>
  <si>
    <t>Unit CD</t>
  </si>
  <si>
    <t>CAP</t>
  </si>
  <si>
    <t>.</t>
  </si>
  <si>
    <t>COD</t>
  </si>
  <si>
    <t>100113</t>
  </si>
  <si>
    <t>LOCALIZACION-REPLANTEO OBRA ARQUITECTON.</t>
  </si>
  <si>
    <t>M2</t>
  </si>
  <si>
    <t>100103</t>
  </si>
  <si>
    <t>010202-1P</t>
  </si>
  <si>
    <t>DESCAPOTE MAQUINA SIN RETIRO</t>
  </si>
  <si>
    <t>100607</t>
  </si>
  <si>
    <t>RETIRO  ESCOMBROS MANUAL-VOLQUETA &lt;=10KM.</t>
  </si>
  <si>
    <t>M3</t>
  </si>
  <si>
    <t>STCAP</t>
  </si>
  <si>
    <t>100601-2P</t>
  </si>
  <si>
    <t>EXCAVACION TIERRA A MANO PARA VIGAS DE CIMENTACION</t>
  </si>
  <si>
    <t>100618</t>
  </si>
  <si>
    <t>010203-3P</t>
  </si>
  <si>
    <t>EXCAVACION A MAQUINA SIN RETIRO PARA ZAPATAS</t>
  </si>
  <si>
    <t>120210-21P</t>
  </si>
  <si>
    <t>SOLADO ESPESOR E=0.05M 3000  PSI 210 MPA PARA ZAPATAS Y VIGAS DE CIMENTACION</t>
  </si>
  <si>
    <t>120213-26P</t>
  </si>
  <si>
    <t>ZAPATA CONCRETO 3000  PSI INC. FORMALETA Y ALQUILER DE EQUIPO. NO INCLUYE REFUERZO</t>
  </si>
  <si>
    <t>120401-17P</t>
  </si>
  <si>
    <t>130204-29P</t>
  </si>
  <si>
    <t>COLUMNA CONCRETO 3000  PSI INCLUYE FORMALETA ALQUILER DE EQUIPO. NO INCLUYE ACERO DE REFUERZO</t>
  </si>
  <si>
    <t>120301-25P</t>
  </si>
  <si>
    <t>130413-27P</t>
  </si>
  <si>
    <t>VIGA CONCRETO AEREA 3000  PSI NO INCLUYE REFUERZO</t>
  </si>
  <si>
    <t>200122-24P</t>
  </si>
  <si>
    <t>CONTRAPISO CONCRETO E=10CM  2.500Psi INCLUYE FORMALETERIA</t>
  </si>
  <si>
    <t>130212</t>
  </si>
  <si>
    <t>ML</t>
  </si>
  <si>
    <t>130203-23P</t>
  </si>
  <si>
    <t>120101</t>
  </si>
  <si>
    <t>ACERO  REFUERZO FLEJADO 60000 PSI 420Mpa</t>
  </si>
  <si>
    <t>KLS</t>
  </si>
  <si>
    <t>180820-4P</t>
  </si>
  <si>
    <t>180913</t>
  </si>
  <si>
    <t>TEJA PLASTICA TRASLUCIDA</t>
  </si>
  <si>
    <t>180803-5P</t>
  </si>
  <si>
    <t>CABALLETE BLANCO EN UPVC DE 1.13*0.40</t>
  </si>
  <si>
    <t>182107</t>
  </si>
  <si>
    <t>190109</t>
  </si>
  <si>
    <t>REPELLO MURO 1:3</t>
  </si>
  <si>
    <t>190120</t>
  </si>
  <si>
    <t>REPELLO CARTERA  + FILOS 1:3</t>
  </si>
  <si>
    <t>140220</t>
  </si>
  <si>
    <t>MURO LAD.SOGA SUCIO</t>
  </si>
  <si>
    <t>221016-8P</t>
  </si>
  <si>
    <t>220301</t>
  </si>
  <si>
    <t>LAVAPLATOS A.INOX.MESON  40-50X50-60CM C.</t>
  </si>
  <si>
    <t>160801</t>
  </si>
  <si>
    <t>PUNTO  AGUA FRIA ,1/2"</t>
  </si>
  <si>
    <t>PTO</t>
  </si>
  <si>
    <t>160802</t>
  </si>
  <si>
    <t>PUNTO  AGUA FRIA ,3/4"</t>
  </si>
  <si>
    <t>160510</t>
  </si>
  <si>
    <t>TUBERIA PVC 2 RDE 21-200 PSI</t>
  </si>
  <si>
    <t>160505</t>
  </si>
  <si>
    <t>TUBERIA PVC ,1/2"</t>
  </si>
  <si>
    <t>160506</t>
  </si>
  <si>
    <t>TUBERIA PVC ,3/4"</t>
  </si>
  <si>
    <t>160508</t>
  </si>
  <si>
    <t>TUBERIA PVC 1,1/2"</t>
  </si>
  <si>
    <t>160509</t>
  </si>
  <si>
    <t>TUBERIA PVC 1,1/4"</t>
  </si>
  <si>
    <t>160117</t>
  </si>
  <si>
    <t>CODO  90 PRESION PVC 2"</t>
  </si>
  <si>
    <t>160113</t>
  </si>
  <si>
    <t>CODO  90 PRESION PVC 1"</t>
  </si>
  <si>
    <t>160115</t>
  </si>
  <si>
    <t>CODO  90 PRESION PVC 1,1/2"</t>
  </si>
  <si>
    <t>160111</t>
  </si>
  <si>
    <t>CODO  90 PRESION PVC ,3/4"</t>
  </si>
  <si>
    <t>160130</t>
  </si>
  <si>
    <t>TEE PRESION PVC 2"</t>
  </si>
  <si>
    <t>160128</t>
  </si>
  <si>
    <t>TEE PRESION PVC 1"</t>
  </si>
  <si>
    <t>160126</t>
  </si>
  <si>
    <t>TEE PRESION PVC 1,1/2"</t>
  </si>
  <si>
    <t>160132</t>
  </si>
  <si>
    <t>TEE PRESION PVC ,3/4"</t>
  </si>
  <si>
    <t>160127</t>
  </si>
  <si>
    <t>TEE PRESION PVC 1,1/4"</t>
  </si>
  <si>
    <t>160129</t>
  </si>
  <si>
    <t>TEE PRESION PVC ,1/2"</t>
  </si>
  <si>
    <t>160149</t>
  </si>
  <si>
    <t>REDUCCION PVC 2X1 RD-21</t>
  </si>
  <si>
    <t>160124</t>
  </si>
  <si>
    <t>REDUCCION.PVC 2X 1,1/2  RD-21</t>
  </si>
  <si>
    <t>165301</t>
  </si>
  <si>
    <t>REDUCC PVC UM 2.1/2x2</t>
  </si>
  <si>
    <t>160135</t>
  </si>
  <si>
    <t>TEE PRESION PVC REDUC  1 X ,1/2"</t>
  </si>
  <si>
    <t>160136</t>
  </si>
  <si>
    <t>TEE PRESION PVC REDUC  1 X ,3/4"</t>
  </si>
  <si>
    <t>160134</t>
  </si>
  <si>
    <t>TEE PRESION PVC REDUC  ,3/4X ,1/2"</t>
  </si>
  <si>
    <t>160124-10</t>
  </si>
  <si>
    <t>160614</t>
  </si>
  <si>
    <t>VALVULA CIERRE METALICO 1"</t>
  </si>
  <si>
    <t>160619</t>
  </si>
  <si>
    <t>VALVULA CIERRE METALICO 2"</t>
  </si>
  <si>
    <t>160618</t>
  </si>
  <si>
    <t>VALVULA CIERRE METALICO ,1/2"</t>
  </si>
  <si>
    <t>160622</t>
  </si>
  <si>
    <t>VALVULA CIERRE METALICO ,3/4"</t>
  </si>
  <si>
    <t>160631</t>
  </si>
  <si>
    <t>VALVULA CIERRE RAPIDO ,3/4"</t>
  </si>
  <si>
    <t>041403</t>
  </si>
  <si>
    <t>MOTOBOMBA 2.0HP TIPO TURBINA</t>
  </si>
  <si>
    <t>040572</t>
  </si>
  <si>
    <t>VALV FLOT HIDRO COMPLTA BOLA CU D=2"</t>
  </si>
  <si>
    <t>161008</t>
  </si>
  <si>
    <t>TANQUE AGUA 5000  LTS EN PLASTICO</t>
  </si>
  <si>
    <t>100326</t>
  </si>
  <si>
    <t>REGATAS  SOBRE MUROS</t>
  </si>
  <si>
    <t>250520</t>
  </si>
  <si>
    <t>DUCHA SENCILLA (E)</t>
  </si>
  <si>
    <t>250444-22P</t>
  </si>
  <si>
    <t>LAVAMANOS QUIRURGICO 36*39*15 INCLUYE ACCESORIOS</t>
  </si>
  <si>
    <t>JGO</t>
  </si>
  <si>
    <t>150502-20P</t>
  </si>
  <si>
    <t>PUNTO  SANITARIO PVC 2 INCLUYE TASA JGO TASA SANITARIA</t>
  </si>
  <si>
    <t>150104-11P</t>
  </si>
  <si>
    <t xml:space="preserve">TUBERIA PVC 2 SANITARIA </t>
  </si>
  <si>
    <t>150110</t>
  </si>
  <si>
    <t>TUBERIA PVC 4 SANITARIA (LOSA)</t>
  </si>
  <si>
    <t>150334-12P</t>
  </si>
  <si>
    <t>YEE SANITARIA DOBLE RED 2X2</t>
  </si>
  <si>
    <t>150335-13P</t>
  </si>
  <si>
    <t>YEE SANITARIA DOBLE RED 4x2</t>
  </si>
  <si>
    <t>150310</t>
  </si>
  <si>
    <t>CODO  SANITARIO PVC 45 CC-4"</t>
  </si>
  <si>
    <t>150308</t>
  </si>
  <si>
    <t>CODO  SANITARIO PVC 45 CC-2"</t>
  </si>
  <si>
    <t>150312</t>
  </si>
  <si>
    <t>CODO  SANITARIO PVC 90 CC-2</t>
  </si>
  <si>
    <t>110203</t>
  </si>
  <si>
    <t>CAJA DE PASO  CONCRETO 80 X80 CM</t>
  </si>
  <si>
    <t>150605-14P</t>
  </si>
  <si>
    <t>SUMINISTRO E INSTALACION SISTEMA SEPTICO CILINDRICO 17500 LT</t>
  </si>
  <si>
    <t>050419</t>
  </si>
  <si>
    <t>150323</t>
  </si>
  <si>
    <t>SIFON  SANITARIO PVC 2"</t>
  </si>
  <si>
    <t>150325</t>
  </si>
  <si>
    <t>SIFON  SANITARIO PVC 4"</t>
  </si>
  <si>
    <t>150104</t>
  </si>
  <si>
    <t>TUBERIA PVC 2 SANITARIA (LOSA )</t>
  </si>
  <si>
    <t>150110-15</t>
  </si>
  <si>
    <t>150334-16</t>
  </si>
  <si>
    <t>150313</t>
  </si>
  <si>
    <t>CODO  SANITARIO PVC 90 CC-4"</t>
  </si>
  <si>
    <t>290108</t>
  </si>
  <si>
    <t>ESTUCO MURO</t>
  </si>
  <si>
    <t>290601-18P</t>
  </si>
  <si>
    <t xml:space="preserve">PINTURA PARA PISO INDUSTRIAL </t>
  </si>
  <si>
    <t>290114-19P</t>
  </si>
  <si>
    <t xml:space="preserve">FILOS </t>
  </si>
  <si>
    <t>171121</t>
  </si>
  <si>
    <t>TERMINAL PREM.  EXTERIOR</t>
  </si>
  <si>
    <t>NCAP</t>
  </si>
  <si>
    <t>Puede crear aquí otro capítulo (Dobleclic)</t>
  </si>
  <si>
    <t>SUBTTL</t>
  </si>
  <si>
    <t>SUBTTLOC</t>
  </si>
  <si>
    <t>VALOR COSTOS DIRECTOS OBRA CIVIL</t>
  </si>
  <si>
    <t>SUBTTLSM</t>
  </si>
  <si>
    <t>VALOR COSTOS DIRECTOS SUMINISTRO</t>
  </si>
  <si>
    <t>COSTINDOC</t>
  </si>
  <si>
    <t>COSTOS INDIRECTOS OBRA CIVIL</t>
  </si>
  <si>
    <t>TTLCDOC</t>
  </si>
  <si>
    <t>ADMOC</t>
  </si>
  <si>
    <t>ADMINISTRACION</t>
  </si>
  <si>
    <t>IMPROC</t>
  </si>
  <si>
    <t>IMPREVISTOS</t>
  </si>
  <si>
    <t>UTLOC</t>
  </si>
  <si>
    <t>UTILIDAD</t>
  </si>
  <si>
    <t>TTLAIUOC</t>
  </si>
  <si>
    <t>TOTAL AIU</t>
  </si>
  <si>
    <t>IVAOC</t>
  </si>
  <si>
    <t>IVA SOBRE LA UTILIDAD</t>
  </si>
  <si>
    <t>TTLPPTOOC</t>
  </si>
  <si>
    <t>VALOR TOTAL PRESUPUESTO DE OBRA CIVIL</t>
  </si>
  <si>
    <t>COSTINDSM</t>
  </si>
  <si>
    <t>COSTOS INDIRECTOS SUMINISTRO</t>
  </si>
  <si>
    <t>TTLCDSM</t>
  </si>
  <si>
    <t>ADMSM</t>
  </si>
  <si>
    <t>IMPRSM</t>
  </si>
  <si>
    <t>UTLSM</t>
  </si>
  <si>
    <t>TTLAIUSM</t>
  </si>
  <si>
    <t>IVASM</t>
  </si>
  <si>
    <t>TTLPPTOSM</t>
  </si>
  <si>
    <t>VALOR TOTAL PRESUPUESTO DE SUMINISTRO</t>
  </si>
  <si>
    <t>COSTIND</t>
  </si>
  <si>
    <t>COSTOS INDIRECTOS</t>
  </si>
  <si>
    <t>TTLOC</t>
  </si>
  <si>
    <t>COSTO TOTAL      OBRA CIVIL</t>
  </si>
  <si>
    <t>TTLSM</t>
  </si>
  <si>
    <t>COSTO TOTAL   SUMINISTRO</t>
  </si>
  <si>
    <t>TTLCD</t>
  </si>
  <si>
    <t>VALOR COSTOS DIRECTOS</t>
  </si>
  <si>
    <t>ADM</t>
  </si>
  <si>
    <t>IMPR</t>
  </si>
  <si>
    <t>UTL</t>
  </si>
  <si>
    <t>TTLAIU</t>
  </si>
  <si>
    <t>IVA</t>
  </si>
  <si>
    <t>TTLPPTO</t>
  </si>
  <si>
    <t>VALOR TOTAL PRESUPUESTO</t>
  </si>
  <si>
    <t>INTERV</t>
  </si>
  <si>
    <t>INTERVENTORIA</t>
  </si>
  <si>
    <t>SUBTTLF</t>
  </si>
  <si>
    <t>TOTAL</t>
  </si>
  <si>
    <t>IVAMANT</t>
  </si>
  <si>
    <t>IVA SOBRE COSTOS DIRECTOS + INDIRECTOS</t>
  </si>
  <si>
    <t>TTLPPTOF</t>
  </si>
  <si>
    <t>VRLTR</t>
  </si>
  <si>
    <t>Aplicación SAGUT
Cel. 310 824 6976</t>
  </si>
  <si>
    <t>Vr. Presup.</t>
  </si>
  <si>
    <t>MODIF</t>
  </si>
  <si>
    <t>ANALISIS  DE  PRECIOS  UNITARIOS</t>
  </si>
  <si>
    <t>%deMO</t>
  </si>
  <si>
    <t>ITEM ME0109</t>
  </si>
  <si>
    <t>MEZCLA CONCRETO 1:2:4 2500 PSI - 17,5 Mpa</t>
  </si>
  <si>
    <t>Unidad: M3</t>
  </si>
  <si>
    <t>CANT. TOTAL</t>
  </si>
  <si>
    <t>ITEM:   BASICO</t>
  </si>
  <si>
    <t>CODIGO</t>
  </si>
  <si>
    <t>DESP.%</t>
  </si>
  <si>
    <t>PRECIO UNIT</t>
  </si>
  <si>
    <t>VALOR TOTAL</t>
  </si>
  <si>
    <t>G1</t>
  </si>
  <si>
    <t>MATERIALES</t>
  </si>
  <si>
    <t>OTROS MATERIALES</t>
  </si>
  <si>
    <t>AGUA</t>
  </si>
  <si>
    <t>LTS</t>
  </si>
  <si>
    <t>AGREGADOS</t>
  </si>
  <si>
    <t>ARENA GRUESA</t>
  </si>
  <si>
    <t>GRAVA TRITURADA .3/4</t>
  </si>
  <si>
    <t>ADITIVOS</t>
  </si>
  <si>
    <t>GASOLINA CORRIENTE</t>
  </si>
  <si>
    <t>GLN</t>
  </si>
  <si>
    <t>CEMENTOS</t>
  </si>
  <si>
    <t>CEMENTO GRIS</t>
  </si>
  <si>
    <t>ACEITE MOTOR 4 TIEMPOS</t>
  </si>
  <si>
    <t>STG1</t>
  </si>
  <si>
    <t>SUBTOTAL MATERIALES</t>
  </si>
  <si>
    <t>G2</t>
  </si>
  <si>
    <t>MANO DE OBRA</t>
  </si>
  <si>
    <t>Jornal</t>
  </si>
  <si>
    <t>Prestac.</t>
  </si>
  <si>
    <t>Jornal Ttl</t>
  </si>
  <si>
    <t>Rendim/Día</t>
  </si>
  <si>
    <t>Valor-Unit.</t>
  </si>
  <si>
    <t>M.O. ALBANILERIA 2 AYUDANTE</t>
  </si>
  <si>
    <t>STG2</t>
  </si>
  <si>
    <t>SUBTOTAL MANO DE OBRA</t>
  </si>
  <si>
    <t>G3</t>
  </si>
  <si>
    <t>EQUIPO</t>
  </si>
  <si>
    <t>MEZCLADORA DE 9 PIES CUBICOS</t>
  </si>
  <si>
    <t>DIA</t>
  </si>
  <si>
    <t>HERRAMIENTA MENOR</t>
  </si>
  <si>
    <t>%</t>
  </si>
  <si>
    <t>STG3</t>
  </si>
  <si>
    <t>SUBTOTAL EQUIPO</t>
  </si>
  <si>
    <t>G4</t>
  </si>
  <si>
    <t>OTROS</t>
  </si>
  <si>
    <t>STG4</t>
  </si>
  <si>
    <t>SUBTOTAL OTROS</t>
  </si>
  <si>
    <t>COSTO DIRECTO</t>
  </si>
  <si>
    <t>ITEM ME0107</t>
  </si>
  <si>
    <t>MEZCLA CONCRETO 1:2:4 2850 PSI - 20,0 Mpa</t>
  </si>
  <si>
    <t>ITEM ME0201</t>
  </si>
  <si>
    <t>MORTERO 1:3</t>
  </si>
  <si>
    <t>ARENA MEDIANA</t>
  </si>
  <si>
    <t>ITEM ME0202</t>
  </si>
  <si>
    <t>MORTERO 1:4</t>
  </si>
  <si>
    <t>ARENA FINA</t>
  </si>
  <si>
    <t>ITEM ME0105</t>
  </si>
  <si>
    <t>MEZCLA CONCRETO 1:2:3 3100 PSI - 22,0 Mpa</t>
  </si>
  <si>
    <t>VIBRADOR ELECTRICO</t>
  </si>
  <si>
    <t>ITEM 100113</t>
  </si>
  <si>
    <t>Unidad: M2</t>
  </si>
  <si>
    <t>LISTON 2 x2x3M.</t>
  </si>
  <si>
    <t>HIERROS</t>
  </si>
  <si>
    <t>PUNTILLA 2 CC</t>
  </si>
  <si>
    <t>LBS</t>
  </si>
  <si>
    <t>PIOLA GRUESA 50 METROS</t>
  </si>
  <si>
    <t>ROL</t>
  </si>
  <si>
    <t>CAL</t>
  </si>
  <si>
    <t>M.O. ALBANILERIA 2 AYUDANTE-1 OFI</t>
  </si>
  <si>
    <t>EM_AIU</t>
  </si>
  <si>
    <t>IMP</t>
  </si>
  <si>
    <t>STAIU</t>
  </si>
  <si>
    <t>TOTAL COSTOS INDIRECTOS</t>
  </si>
  <si>
    <t>TTL</t>
  </si>
  <si>
    <t>VALOR TOTAL ITEM</t>
  </si>
  <si>
    <t>ITEM 100103</t>
  </si>
  <si>
    <t>Unidad: UND</t>
  </si>
  <si>
    <t>MAT. DE RIO</t>
  </si>
  <si>
    <t xml:space="preserve">MATERIAL MIXTO (AREBA) </t>
  </si>
  <si>
    <t>CARP. METALICA</t>
  </si>
  <si>
    <t>BISAGRA 3x2" COBRIZ</t>
  </si>
  <si>
    <t>VARIOS</t>
  </si>
  <si>
    <t>CANDADO YALE 110-30</t>
  </si>
  <si>
    <t>CUBIERTA</t>
  </si>
  <si>
    <t>GANCHO P/TEJA ASB. MADERA</t>
  </si>
  <si>
    <t>MADERAS</t>
  </si>
  <si>
    <t>GUADUA [TACO] 2.50-3M</t>
  </si>
  <si>
    <t xml:space="preserve">TABLA 1x10x3M </t>
  </si>
  <si>
    <t>TEJA ZINC ONDULADA 3.048X0.80MT CAL 35 0.17MM</t>
  </si>
  <si>
    <t>PORTACANDADO</t>
  </si>
  <si>
    <t>VOLQUETA TRANSPORTE MAT.PETREOS 1-10KMS INCLUYE CARGUE</t>
  </si>
  <si>
    <t>ITEM 010202-1P</t>
  </si>
  <si>
    <t>RETROEXCAVADORA CARGADORA JD-51O</t>
  </si>
  <si>
    <t>HRS</t>
  </si>
  <si>
    <t>GLB</t>
  </si>
  <si>
    <t>ITEM 100607</t>
  </si>
  <si>
    <t>M.O. ALBANILERIA 1 AYUDANTE</t>
  </si>
  <si>
    <t>VOLQUETA 5 M3</t>
  </si>
  <si>
    <t>VJE</t>
  </si>
  <si>
    <t>ITEM 100601-2P</t>
  </si>
  <si>
    <t>ITEM 100618</t>
  </si>
  <si>
    <t>VIBROCOMPACTADOR TIPO RANA</t>
  </si>
  <si>
    <t>ITEM 010203-3P</t>
  </si>
  <si>
    <t>RETROEXCAVADORA JD-510</t>
  </si>
  <si>
    <t>ITEM 120210-21P</t>
  </si>
  <si>
    <t>ME0105</t>
  </si>
  <si>
    <t>BASICO</t>
  </si>
  <si>
    <t>M.O. ALBANILERIA 1 AYUDANTE-1 OFI</t>
  </si>
  <si>
    <t>TRANSPORTE</t>
  </si>
  <si>
    <t>ITEM 120213-26P</t>
  </si>
  <si>
    <t>CUARTON 2"x4"x3M</t>
  </si>
  <si>
    <t>PUNTILLA 2.1/2  104 UND/LB</t>
  </si>
  <si>
    <t>ITEM 120401-17P</t>
  </si>
  <si>
    <t>TABLA 1X10x3M [2C]</t>
  </si>
  <si>
    <t>ITEM 130204-29P</t>
  </si>
  <si>
    <t>ANTISOL BLANCO</t>
  </si>
  <si>
    <t>SEPAROL DESFORMALETEANTE TARRO 15 KLS</t>
  </si>
  <si>
    <t>SIKAMENT NS SUPERPLASTIFIC TARRO DE 25 KLS</t>
  </si>
  <si>
    <t>VARETA 2"x2"x3M</t>
  </si>
  <si>
    <t>M.O. ALBANILERIA 3 AYUDANTE-1 OFI</t>
  </si>
  <si>
    <t>TACO METALICO EXTENSION DE 2.OM A 3.30MT</t>
  </si>
  <si>
    <t>ANDAMIO METALICO TUBULAR</t>
  </si>
  <si>
    <t>U/D</t>
  </si>
  <si>
    <t>ITEM 120301-25P</t>
  </si>
  <si>
    <t>ITEM 130413-27P</t>
  </si>
  <si>
    <t>ITEM 200122-24P</t>
  </si>
  <si>
    <t>LISTON 1 x4x3M.</t>
  </si>
  <si>
    <t>PUNTILLA 1.1/2 CC 363 UND/LB</t>
  </si>
  <si>
    <t>ME0109</t>
  </si>
  <si>
    <t>ITEM 130212</t>
  </si>
  <si>
    <t>Unidad: ML</t>
  </si>
  <si>
    <t>ITEM 130203-23P</t>
  </si>
  <si>
    <t>ITEM 120101</t>
  </si>
  <si>
    <t>Unidad: KLS</t>
  </si>
  <si>
    <t>ALAMBRE NEGRO # 18</t>
  </si>
  <si>
    <t>SEGUETA SIN MARCO</t>
  </si>
  <si>
    <t>HIERRO DE 60000 PSI 420 MPA</t>
  </si>
  <si>
    <t>ITEM 180820-4P</t>
  </si>
  <si>
    <t>TORN.LAMINA AUT.1/4-14X7/8 CABEZA HEXAGONAL 5/16-ARANDELA</t>
  </si>
  <si>
    <t>TEJA ALUM-POLIURETANO-ALUM L=.05MM E=1" ACABADO 1 CARA</t>
  </si>
  <si>
    <t>ACCESORIOS</t>
  </si>
  <si>
    <t>ARANDELA NEOPRENO</t>
  </si>
  <si>
    <t>ESPIGO ALUM.-TUERCA 250MM</t>
  </si>
  <si>
    <t>CRUCETA ANDAMIO</t>
  </si>
  <si>
    <t>ITEM 180913</t>
  </si>
  <si>
    <t>GANCHO ESPECIAL ETERNIT</t>
  </si>
  <si>
    <t>TEJA 3.66X0.79M 0.9MM COMPLEMPLEMENTO ARQUITECTONICA ÁREA ÚTIL:2.6M2</t>
  </si>
  <si>
    <t>SILICONA TRANSPARENT.11 OZ</t>
  </si>
  <si>
    <t>ITEM 180803-5P</t>
  </si>
  <si>
    <t>CABALLETE AJOVER THERMOACU 1130MMX400MM</t>
  </si>
  <si>
    <t>ITEM 182107</t>
  </si>
  <si>
    <t>THINER DISOLVENTE</t>
  </si>
  <si>
    <t>SOLDADURA 6011 1/8" VARILLA</t>
  </si>
  <si>
    <t>PINTURAS</t>
  </si>
  <si>
    <t>ANTICORROSIVO PHCL BLANCO</t>
  </si>
  <si>
    <t xml:space="preserve">PERFIL HR C120mmX 60mm-1.5 CAL.16 L= 6MTS. </t>
  </si>
  <si>
    <t>M.O. CARP.TALLER 1 AYUDANTE-1 OFI</t>
  </si>
  <si>
    <t>M.O. PINTURA 1 AYUDANTE-1 OFI</t>
  </si>
  <si>
    <t>PULIDORA CON PIEDRA O DISCO</t>
  </si>
  <si>
    <t>SOLDADOR ELECTRICO</t>
  </si>
  <si>
    <t>ITEM 190109</t>
  </si>
  <si>
    <t>ME0201</t>
  </si>
  <si>
    <t>ITEM 190120</t>
  </si>
  <si>
    <t>ITEM 140220</t>
  </si>
  <si>
    <t>BLOQUES - LADRILLOS</t>
  </si>
  <si>
    <t>LADR COMUN/SUCIO</t>
  </si>
  <si>
    <t>ME0202</t>
  </si>
  <si>
    <t>ITEM 221016-8P</t>
  </si>
  <si>
    <t>CHAZO PLASTICO 1/4</t>
  </si>
  <si>
    <t>VIDRIOS</t>
  </si>
  <si>
    <t>VIDRIO TRANSP. 4 MM</t>
  </si>
  <si>
    <t>TORN.PAMPHILLIPS 1/2" #8</t>
  </si>
  <si>
    <t>TORN PAMPH 1 x 8 PAM PHILLIPS</t>
  </si>
  <si>
    <t>ALUMINIOS</t>
  </si>
  <si>
    <t>VENTANA ALUMINIO  PERFILERIA</t>
  </si>
  <si>
    <t>M.O. CARP.ALUMINIO 1 AYUDANTE-1 OFI</t>
  </si>
  <si>
    <t>ITEM 220301</t>
  </si>
  <si>
    <t>LIJA 320 AGUA</t>
  </si>
  <si>
    <t>PLI</t>
  </si>
  <si>
    <t>WASH PRIMER</t>
  </si>
  <si>
    <t>MASILLA PLASTICA INTERIORES</t>
  </si>
  <si>
    <t>CUﾑ</t>
  </si>
  <si>
    <t>TUBO GALV. 1.1/2"*6.0M</t>
  </si>
  <si>
    <t>PINTURA ESMALTE + BASE Z8</t>
  </si>
  <si>
    <t xml:space="preserve">LAM.A.INOX C.26 </t>
  </si>
  <si>
    <t>ELECTRICOS</t>
  </si>
  <si>
    <t>TUBO GALV. 1" *6.0M</t>
  </si>
  <si>
    <t>M.O. METALISTERIA 1 AYUDANTE-1 OFI</t>
  </si>
  <si>
    <t>ITEM 223011</t>
  </si>
  <si>
    <t>TOTAL ITEM</t>
  </si>
  <si>
    <t>Unidad:</t>
  </si>
  <si>
    <t>LAVAPLATOS A.INOX.SENCI 40X 60CM SIN PESTANA</t>
  </si>
  <si>
    <t>SUBTOTAL  MANO DE OBRA</t>
  </si>
  <si>
    <t>SUBTOTAL TRANSPORTE</t>
  </si>
  <si>
    <t>ITEM 160801</t>
  </si>
  <si>
    <t>Unidad: PTO</t>
  </si>
  <si>
    <t>HIDRAULICAS</t>
  </si>
  <si>
    <t xml:space="preserve">ADAP.M PRS PVC .1/2 </t>
  </si>
  <si>
    <t>CODO GALV .1/2x90</t>
  </si>
  <si>
    <t>CODO PRS PVC .1/2x90ø</t>
  </si>
  <si>
    <t xml:space="preserve">NIPLE GALV .1/2x 5 CM </t>
  </si>
  <si>
    <t xml:space="preserve">SOLDADURA PVC 1/ 2 GLN </t>
  </si>
  <si>
    <t>TAPON PRS PVC .1/2 R</t>
  </si>
  <si>
    <t>TUB. PVC RDE13.5  1/2" PRES.</t>
  </si>
  <si>
    <t>WAIPE</t>
  </si>
  <si>
    <t>LIMPIADOR PVC 112 GRMS</t>
  </si>
  <si>
    <t>M.O. HIDROSANIT. 1 AYUDANTE-1 OFI</t>
  </si>
  <si>
    <t>ITEM 160802</t>
  </si>
  <si>
    <t xml:space="preserve">ADAP.M PRS PVC .3/4 </t>
  </si>
  <si>
    <t>CODO PRS PVC .3/4x90ø</t>
  </si>
  <si>
    <t>SOLDADURA CPVC 1/ 4 GLN</t>
  </si>
  <si>
    <t>TAPON PRS PVC .3/4 R</t>
  </si>
  <si>
    <t>TEE PRS PVC .3/4</t>
  </si>
  <si>
    <t>TUB. PVC RDE21  3/4" PRES.</t>
  </si>
  <si>
    <t xml:space="preserve">LIMPIADOR PVC 760-G 1/4 GL </t>
  </si>
  <si>
    <t>ITEM 160510</t>
  </si>
  <si>
    <t>SOLDADURA PVC ,1/ 4 GLN</t>
  </si>
  <si>
    <t>TUB. ACUEDUCTO</t>
  </si>
  <si>
    <t>TUB. PVC RDE21  2" PRES.</t>
  </si>
  <si>
    <t>ITEM 160505</t>
  </si>
  <si>
    <t>TUB. PVC RDE9  1/2" PRS</t>
  </si>
  <si>
    <t>ITEM 160506</t>
  </si>
  <si>
    <t>TUB. PVC RDE11  3/4" PRES.</t>
  </si>
  <si>
    <t>ITEM 160508</t>
  </si>
  <si>
    <t>TUBO PRS 1.1/2 RDE-21</t>
  </si>
  <si>
    <t>ITEM 160509</t>
  </si>
  <si>
    <t>TUBO PRS 1.1/4 RDE-21</t>
  </si>
  <si>
    <t>ITEM 160117</t>
  </si>
  <si>
    <t>CODO PRS PVC 2 x90ø</t>
  </si>
  <si>
    <t>ITEM 160113</t>
  </si>
  <si>
    <t>CODO PRS PVC 1 x90ø</t>
  </si>
  <si>
    <t>ITEM 160115</t>
  </si>
  <si>
    <t>CODO PRS PVC 1.1/2x90ø</t>
  </si>
  <si>
    <t>ITEM 160111</t>
  </si>
  <si>
    <t>ITEM 160130</t>
  </si>
  <si>
    <t>TEE PRS PVC 2</t>
  </si>
  <si>
    <t>ITEM 160128</t>
  </si>
  <si>
    <t>TEE PRS PVC 1</t>
  </si>
  <si>
    <t>ITEM 160126</t>
  </si>
  <si>
    <t>TEE PRS PVC 1.1/2</t>
  </si>
  <si>
    <t>ITEM 160132</t>
  </si>
  <si>
    <t>ITEM 160127</t>
  </si>
  <si>
    <t>TEE PRS PVC 1.1/4</t>
  </si>
  <si>
    <t>ITEM 160129</t>
  </si>
  <si>
    <t>TEE PRS PVC .1/2</t>
  </si>
  <si>
    <t>ITEM 160149</t>
  </si>
  <si>
    <t>BUJE PRS PVC 2 x1 S</t>
  </si>
  <si>
    <t>ITEM 160124</t>
  </si>
  <si>
    <t>REDUC.PVC 2"X1.1/2" RD-21</t>
  </si>
  <si>
    <t>ITEM 165301</t>
  </si>
  <si>
    <t>LUBRICANTE TUB PVC/500GR 500GRS</t>
  </si>
  <si>
    <t>REDUCCION PVC U.M 2.1/2"*2</t>
  </si>
  <si>
    <t>ITEM 160135</t>
  </si>
  <si>
    <t>TEE PRS PVC 1 x.1/2 RED</t>
  </si>
  <si>
    <t>ITEM 160136</t>
  </si>
  <si>
    <t>TEE PRS PVC 1 x.3/4 RED</t>
  </si>
  <si>
    <t>ITEM 160134</t>
  </si>
  <si>
    <t>TEE PRS PVC .3/4x.1/2 RED</t>
  </si>
  <si>
    <t>ITEM 160124-10</t>
  </si>
  <si>
    <t>ITEM 160614</t>
  </si>
  <si>
    <t xml:space="preserve">ADAP.M PRS PVC 1 </t>
  </si>
  <si>
    <t>VALVULA C.METALICO 1"</t>
  </si>
  <si>
    <t>CINTA TEFLON 10 MTS CARRETE DE 10 METROS</t>
  </si>
  <si>
    <t>ITEM 160619</t>
  </si>
  <si>
    <t xml:space="preserve">ADAP.M PRS PVC 2 </t>
  </si>
  <si>
    <t>VALVULA C.METALICO 2"</t>
  </si>
  <si>
    <t>ITEM 160618</t>
  </si>
  <si>
    <t>VALVULA C.METALICO .1/2"</t>
  </si>
  <si>
    <t>ITEM 160622</t>
  </si>
  <si>
    <t>VALVULA C.METALICO .3/4"</t>
  </si>
  <si>
    <t>ITEM 160631</t>
  </si>
  <si>
    <t>VALVULA C.RAPIDO .3/4"</t>
  </si>
  <si>
    <t>ITEM 041403</t>
  </si>
  <si>
    <t>BOMBAS</t>
  </si>
  <si>
    <t>MOTOBOMBA 2.0HP 100-GPM MOTOR ELECTRICO MONO</t>
  </si>
  <si>
    <t>LIMPIADOR PVC 300 GRMS</t>
  </si>
  <si>
    <t>SOLDADURA PVC 1/ 64 GLN</t>
  </si>
  <si>
    <t>M.O. HIDROSANIT. 2 AYUDANTE - 1 OFIC.</t>
  </si>
  <si>
    <t>ITEM 040572</t>
  </si>
  <si>
    <t>VAL FLOT/CMP/BOLA CU D=2"</t>
  </si>
  <si>
    <t>ITEM 161008</t>
  </si>
  <si>
    <t>TANQUE PLASTIC. 5000 LTS PARA AGUA</t>
  </si>
  <si>
    <t>ITEM 100326</t>
  </si>
  <si>
    <t>ITEM 250520</t>
  </si>
  <si>
    <t>APARATOS SANITARIOS</t>
  </si>
  <si>
    <t>GRIF.DUCHA SENCILLA PISCIS GRIVAL</t>
  </si>
  <si>
    <t>ITEM 250444-22P</t>
  </si>
  <si>
    <t>Unidad: JGO</t>
  </si>
  <si>
    <t>CEMENTO BLANCO NARE SACO DE 25 KILOS</t>
  </si>
  <si>
    <t>LAVAMANOS CON PEDAL DE ACERO</t>
  </si>
  <si>
    <t>M.O. ALB. ACABADOS 1 AYUDANTE-1 OFI</t>
  </si>
  <si>
    <t>ITEM 150502-20P</t>
  </si>
  <si>
    <t>SANITARIAS</t>
  </si>
  <si>
    <t>CODO SAN PVC 2 x90ø CXC</t>
  </si>
  <si>
    <t xml:space="preserve">TUBO SANIT PVC 2" </t>
  </si>
  <si>
    <t>SANITARIO ACUACER CORONA GRIFERIA-MUEBLE-PORC</t>
  </si>
  <si>
    <t>ITEM 150104-11P</t>
  </si>
  <si>
    <t>ITEM 150110</t>
  </si>
  <si>
    <t>TUBO SANIT PVC 4"</t>
  </si>
  <si>
    <t>ITEM 150334-12P</t>
  </si>
  <si>
    <t>YEE SAN PVC 2x3x2 D-R</t>
  </si>
  <si>
    <t>ITEM 150335-13P</t>
  </si>
  <si>
    <t>YEE SAN PVC 3x4x3 D-R</t>
  </si>
  <si>
    <t>ITEM 150310</t>
  </si>
  <si>
    <t>CODO SAN PVC 4 x45</t>
  </si>
  <si>
    <t>ITEM 150308</t>
  </si>
  <si>
    <t>CODO SAN PVC 2 x45ø CxC</t>
  </si>
  <si>
    <t>ITEM 150312</t>
  </si>
  <si>
    <t>ITEM 110203</t>
  </si>
  <si>
    <t>HIERRO . 1/2" 60.000 [6m]</t>
  </si>
  <si>
    <t>KG.</t>
  </si>
  <si>
    <t>ROCA MUERTA (SIN TRANSPORTE)</t>
  </si>
  <si>
    <t>ME0107</t>
  </si>
  <si>
    <t>ITEM 150605-14P</t>
  </si>
  <si>
    <t>SISTEMA SEPTICO 17500 LT CILINDRICO ROTOPLAST</t>
  </si>
  <si>
    <t>UNION SAN PVC 4"</t>
  </si>
  <si>
    <t>M.O. ALBANILERIA 4 AYUDANTE</t>
  </si>
  <si>
    <t>ITEM 050419</t>
  </si>
  <si>
    <t>ITEM 150323</t>
  </si>
  <si>
    <t>SIFON SANI PVC 2" TAP</t>
  </si>
  <si>
    <t>ITEM 150325</t>
  </si>
  <si>
    <t>SIFON SANI PVC 4"</t>
  </si>
  <si>
    <t>ITEM 150104</t>
  </si>
  <si>
    <t>ITEM 150110-15</t>
  </si>
  <si>
    <t>ITEM 150334-16</t>
  </si>
  <si>
    <t>ITEM 150313</t>
  </si>
  <si>
    <t xml:space="preserve">CODO SAN PVC 4 x90ø CxC </t>
  </si>
  <si>
    <t>ITEM 290108</t>
  </si>
  <si>
    <t>ESTUCO 25 KG</t>
  </si>
  <si>
    <t>BTO</t>
  </si>
  <si>
    <t>LIJA 400 AGUA</t>
  </si>
  <si>
    <t>YESO ANCLA SACO 25 KLS</t>
  </si>
  <si>
    <t>ACRONAL</t>
  </si>
  <si>
    <t>ITEM 290207</t>
  </si>
  <si>
    <t>CATALIZADOR EPOXICA</t>
  </si>
  <si>
    <t>EPOXICA POLIAMIDA</t>
  </si>
  <si>
    <t>COMPRESOR AIRE + PISTOLA</t>
  </si>
  <si>
    <t>ITEM 290601-18P</t>
  </si>
  <si>
    <t xml:space="preserve">RODILLO FELPA  </t>
  </si>
  <si>
    <t>CINTA ENMASCARAR</t>
  </si>
  <si>
    <t>BROCHA CERDA MONA 4</t>
  </si>
  <si>
    <t>BASE DE RESINA ESPOXICA SOBRE SUPERFICIE DE CCTO</t>
  </si>
  <si>
    <t>PINTURA DEMARCACION</t>
  </si>
  <si>
    <t xml:space="preserve">PINTURA BASE DE POLIURETANO </t>
  </si>
  <si>
    <t>ITEM 290114-19P</t>
  </si>
  <si>
    <t>CAOLIN BULTO DE 25 KG</t>
  </si>
  <si>
    <t>ITEM 171121</t>
  </si>
  <si>
    <t>TERMINAL PREMOLDEADO EXTER 3M</t>
  </si>
  <si>
    <t>M.O. ELECTRICAS 2 AYUDANTE-1 OFI</t>
  </si>
  <si>
    <t>% Prestaciones Sociales</t>
  </si>
  <si>
    <t>calima</t>
  </si>
  <si>
    <t>de M.O. (Herram. Menor)</t>
  </si>
  <si>
    <t>RESUMEN  DE  INSUMOS</t>
  </si>
  <si>
    <t>CLASIF</t>
  </si>
  <si>
    <t>NADA</t>
  </si>
  <si>
    <t>VR. UNIT.</t>
  </si>
  <si>
    <t>Jornal+PS</t>
  </si>
  <si>
    <t>VALOR TOTAL INSUMOS</t>
  </si>
  <si>
    <t>KM</t>
  </si>
  <si>
    <t>TSN211P - CONJUNTO TRIFASICO SENCILLO NORMAL HORIZONTAL CORRIDO 13,2 KV.</t>
  </si>
  <si>
    <t>TSN212P - CONJUNTO TRIFASICO SENCILLO NORMAL HORIZONTAL ANGULO 13,2 KV.</t>
  </si>
  <si>
    <t>TSN213PC - CONJUNTO TRIFASICO SENCILLO NORMAL HORIZONTAL RETENSION 13,2 KV.</t>
  </si>
  <si>
    <t>BSN214PC - CONJUNTO BIFASICO SENCILLO NORMAL HORIZONTAL RETENSION DOBLE NIVEL 13,2 KV.</t>
  </si>
  <si>
    <t>TSN215C - CONJUNTO TRIFASICO SENCILLO NORMAL HORIZONTAL TERMINAL 13,2 KV.</t>
  </si>
  <si>
    <t>RTD2 - CONJUNTO RETENIDA DIRECTA A TIERRA MEDIA TENSION 13,2 KV</t>
  </si>
  <si>
    <t>KM. LINEA TRIFASICA 13.2 KV # 1/0 AWG</t>
  </si>
  <si>
    <t>INSTALACION DE POSTES DE CONCRETO 12M X 1050KF.</t>
  </si>
  <si>
    <t>PTCT24ta - CONJUNTO DE PUESTA A TIERRA CT - EQUIPOS ACERO GALVANIZADO - 4 VARILLAS CON TUBO</t>
  </si>
  <si>
    <t>CONJUNTO CENTRO DE TRANSFORMACION TRIFASICO RED EN H. MT HORIZONTAL, 225 KVA- 13,2 KV.</t>
  </si>
  <si>
    <t>ACOMETIDA ELECTRICA TRANSFORMADOR A TABLERO GENERAL, 225 KVA- 220-120 V.</t>
  </si>
  <si>
    <t>ACOMETIDA ELECTRICA: TABLERO GENERAL - TABLERO T1, - 220-120 V.</t>
  </si>
  <si>
    <t>ACOMETIDA ELECTRICA: TABLERO GENERAL - TABLERO DE AIRES ACONDICIONADO TAA, - 220-120 V.</t>
  </si>
  <si>
    <t>ACOMETIDA ELECTRICA: TABLERO GENERAL - TABLERO E5, - 220-120 V.</t>
  </si>
  <si>
    <t>ACOMETIDA ELECTRICA: TABLERO GENERAL - TABLERO REGULADO TR, - 220-120 V.</t>
  </si>
  <si>
    <t>INSTALACION TOMACORRIENTE MONOFASICO 120 V.</t>
  </si>
  <si>
    <t>INSTALACION TOMACORRIENTE GFCI MONOFASICO 120 V.</t>
  </si>
  <si>
    <t>INSTALACION TOMACORRIENTE ESPECIAL PARA EQUIPOS 220-120 V.</t>
  </si>
  <si>
    <t>INSTALACION LUMINARIA LED 2X18W 120 V.</t>
  </si>
  <si>
    <t>INSTALACION LUMINARIA BALA LED 18W 120 V.</t>
  </si>
  <si>
    <t>SAL LAMP (C/T)</t>
  </si>
  <si>
    <t>KG</t>
  </si>
  <si>
    <t>CRUCETA GALVANIZADA 76,2X76,2X7,93X2.400 mm CENTRO</t>
  </si>
  <si>
    <t>Un</t>
  </si>
  <si>
    <t>AISLADOR DE PORCELANA TIPO LINE POST ANSI 57-1</t>
  </si>
  <si>
    <t xml:space="preserve">ARANDELA REDONDA PLANA PARA PERNO 5/8" </t>
  </si>
  <si>
    <t>PERNO TIPO CARRUAJE DE 5/8 X 1½"</t>
  </si>
  <si>
    <t>PERNO OJO 2 TUERCAS 5/8 X 10"</t>
  </si>
  <si>
    <t>ARANDELA CUADRADA CURVA 2 1/4" X 2 1/4" X 3/16" H 11/16"</t>
  </si>
  <si>
    <t>ABRAZADERA 140 mm DOS SALIDAS</t>
  </si>
  <si>
    <t xml:space="preserve">ESPARRAGO ROSCADO 4 TUERCAS 5/8" X 10"- GALVANIZADO </t>
  </si>
  <si>
    <t>AISLADOR POLIMERICO TIPO SUSPENSION ANSI DS 15</t>
  </si>
  <si>
    <t>GRAPA DE RETENCION EN ALUMINIO 2-1/0 AWG</t>
  </si>
  <si>
    <t>TUERCA DE OJO ACERO GALVANIZADO 5/8"</t>
  </si>
  <si>
    <t>CONECTOR CUÑA A PRESION 1/0 AWG 1/0 AWG</t>
  </si>
  <si>
    <t>CABLE DE ACERO EXTRARESISTENTE GALVANIZADO 3/8"</t>
  </si>
  <si>
    <t>ALAMBRE GALVANIZADO No. 12</t>
  </si>
  <si>
    <t>GUARDACABOS PARA RETENCION CABLE ACERO 3/8"</t>
  </si>
  <si>
    <t>VARILLA ANCLAJE DE OJO C.T. 5/8"X2400 mm</t>
  </si>
  <si>
    <t>ARANDELA CUADRADA PLANA 4"X4" X1/4 H 11/16"</t>
  </si>
  <si>
    <t>GRAPA PRENSA 3 PERNOS ACERO GALVANIZADO PARA RETENIDA 5/16"</t>
  </si>
  <si>
    <t>AISLADOR PORCELANA TIPO TENSOR ANSI 54-2</t>
  </si>
  <si>
    <t>ZAPATA DE 40X40X15 cm</t>
  </si>
  <si>
    <t>CABLE AL ACSR No 1/0 AWG</t>
  </si>
  <si>
    <t>POSTE DE CONCRETO 12M X 1050KF</t>
  </si>
  <si>
    <t>VARILLA DE ACERO COBRIZADO 5/8" X 2400 mm</t>
  </si>
  <si>
    <t>CONECTOR PAT CABLE 3/8 - VARILLA 5/8</t>
  </si>
  <si>
    <t>TUBO CONDUIT GALVANIZADO DE 1/2"X 3m</t>
  </si>
  <si>
    <t>CINTA BAND IT 1/2"</t>
  </si>
  <si>
    <t>Rollo</t>
  </si>
  <si>
    <t>HEBILLA PARA CINTA BAND IT 1/2"</t>
  </si>
  <si>
    <t>TRANSFORMADOR TRIFASICO 225 KVA.</t>
  </si>
  <si>
    <t>CONECTOR AMOVIBLE "EMERGENCIA"</t>
  </si>
  <si>
    <t xml:space="preserve">Un </t>
  </si>
  <si>
    <t>CRUCETA GALVANIZADA 21-2X1-4X6ML</t>
  </si>
  <si>
    <t>CORTACIRCUITOS FUSIBLE 15 KV 100 A CON LOADBUSTER</t>
  </si>
  <si>
    <t>CUBO METALICO 3"X3"X3"</t>
  </si>
  <si>
    <t>CABLE DE COBRE AISLADO No.4 AWG-THW</t>
  </si>
  <si>
    <t>CONECTOR CUÑA BIMETÁLICO #4-1/0 AWG</t>
  </si>
  <si>
    <t>ARANDELA DE PRESION PARA PERNO 5/8"</t>
  </si>
  <si>
    <t>ABRAZADERA UNA SALIDA TRANSFORMADOR 180 mm</t>
  </si>
  <si>
    <t>CONECTOR CUÑA CON ESTRIBO 1/0 AWG-2/0 AWG</t>
  </si>
  <si>
    <t>CELDA DE BARRAJES Y PROTECCIONES</t>
  </si>
  <si>
    <t>TRANSFORMADORES DE POTENCIA Y DE CORRIENTE PARA MEDICION DIRECTA Y TELEMEDIDA</t>
  </si>
  <si>
    <t>CABLE DE COBRE AISLADO No. 250 MCM HALOGENO</t>
  </si>
  <si>
    <t>CABLE DE COBRE DESNUDO No 4/0 AWG</t>
  </si>
  <si>
    <t>TUBO DUCTO PVC 4" X 6ML</t>
  </si>
  <si>
    <t>TUBO METALICO EMTGALBANIZADO 4" X 3ML</t>
  </si>
  <si>
    <t>TERMINAL PVC TIPO CAMPANA 4"</t>
  </si>
  <si>
    <t>CURVA PVC DE 4"</t>
  </si>
  <si>
    <t>CAMARA DE REGISTRO 60X60X60 CM.</t>
  </si>
  <si>
    <t>TABLERO GENERAL CON BARRAJES PARA 10 TOTALIZADORES 225 KVA - 220-120 V.</t>
  </si>
  <si>
    <t>CABLE DE COBRE AISLADO No 6 AWG THHN</t>
  </si>
  <si>
    <t>CABLE DE COBRE AISLADO No 8 AWG THHN</t>
  </si>
  <si>
    <t>TUBO EMT 1 1/4" X 3ML</t>
  </si>
  <si>
    <t>TUBO PVC CONDUIT DE 1 1/4" X 3ML</t>
  </si>
  <si>
    <t>TABLERO TRIFASICO DE 32 CIRDUITOS 220 - 120 V. (Schneider)</t>
  </si>
  <si>
    <t>TOTALIZADOR TRIFASICO DE 60 A.</t>
  </si>
  <si>
    <t>BREAKER MONOPOLAR (schneider)</t>
  </si>
  <si>
    <t>CABLE DE COBRE AISLADO No 4 AWG THHN</t>
  </si>
  <si>
    <t>TUBO EMT 1 1/2" X 3ML</t>
  </si>
  <si>
    <t>TUBO PVC CONDUIT DE 1 1/2" X 3ML</t>
  </si>
  <si>
    <t>TABLERO TRIFASICO DE 24 CIRDUITOS 220 - 120 V. (Schneider)</t>
  </si>
  <si>
    <t>TOTALIZADOR TRIFASICO DE 80 A.</t>
  </si>
  <si>
    <t>BREAKER BIPOLARPOLAR (schneider)</t>
  </si>
  <si>
    <t>CABLE DE COBRE AISLADO No 2/0 AWG THHN</t>
  </si>
  <si>
    <t>CABLE DE COBRE AISLADO No 1/0 AWG THHN</t>
  </si>
  <si>
    <t>BANDEJA PORTACABLE 30X10X240 CM.</t>
  </si>
  <si>
    <t>TABLERO TRIFASICO DE 36 CIRDUITOS 220 - 120 V. (Schneider)</t>
  </si>
  <si>
    <t>TOTALIZADOR TRIFASICO DE 150 A.</t>
  </si>
  <si>
    <t>BREAKER TRIPOLARPOLAR (schneider)</t>
  </si>
  <si>
    <t>CABLE DE COBRE AISLADO No 10 AWG THHN</t>
  </si>
  <si>
    <t>TUBO EMT 1" X 3ML</t>
  </si>
  <si>
    <t>TUBO PVC CONDUIT DE 1" X 3ML</t>
  </si>
  <si>
    <t>TOTALIZADOR TRIFASICO DE 40 A.</t>
  </si>
  <si>
    <t>TOMACORRIENTE DOBLE CON POLO A TIERRA</t>
  </si>
  <si>
    <t>CABLE DE COBRE AISLADO No 12 AWG THHN</t>
  </si>
  <si>
    <t>CAJA METALICA EMT 2X4</t>
  </si>
  <si>
    <t>TUBO EMT 1/2" X 3ML</t>
  </si>
  <si>
    <t>CURVA EMT 1/2"</t>
  </si>
  <si>
    <t>UNION EMT 1/2"</t>
  </si>
  <si>
    <t>TERMINAL EMT 1/2"</t>
  </si>
  <si>
    <t>TUBO PVC CONDUIT DE 1/2" X 3ML</t>
  </si>
  <si>
    <t>CURVA PVC CONDUIT DE 1/2"</t>
  </si>
  <si>
    <t>TERMINAL PVC CONDUIT DE 1/2"</t>
  </si>
  <si>
    <t>CINTA AISLANTE 3 ML</t>
  </si>
  <si>
    <t>TOMACORRIENTE GFCI DOBLE CON POLO A TIERRA</t>
  </si>
  <si>
    <t>TOMACORRIENTE TRIFASICO</t>
  </si>
  <si>
    <t>CAJA METALICA EMT 4X4</t>
  </si>
  <si>
    <t>TUBO EMT 3/4" X 3ML</t>
  </si>
  <si>
    <t>CURVA EMT 3/4"</t>
  </si>
  <si>
    <t>UN</t>
  </si>
  <si>
    <t>UNION EMT 3/4"</t>
  </si>
  <si>
    <t>TERMINAL EMT 3/4"</t>
  </si>
  <si>
    <t>TUBO PVC CONDUIT DE 3/4" X 3ML</t>
  </si>
  <si>
    <t>CURVA PVC CONDUIT DE 3/4"</t>
  </si>
  <si>
    <t>TERMINAL PVC CONDUIT DE 3/4"</t>
  </si>
  <si>
    <t>LUMINARIA LED 2X18 W</t>
  </si>
  <si>
    <t>LAMPARA BALA LED 18 W</t>
  </si>
  <si>
    <t>NIPLE GALV .1/2x 5 CM UND</t>
  </si>
  <si>
    <t>CABLE DE COBRE AISLADO No 2 AWG THHN</t>
  </si>
  <si>
    <t>TABLERO TRIFASICO DE 12 CIRDUITOS 220 - 120 V. (Schneider)</t>
  </si>
  <si>
    <t>CANAL POR 3M</t>
  </si>
  <si>
    <t>CANAL DE 3M</t>
  </si>
  <si>
    <t xml:space="preserve">BAJANTE </t>
  </si>
  <si>
    <t>BAJANTE POR 3IN</t>
  </si>
  <si>
    <t>m2</t>
  </si>
  <si>
    <t>FORTALECER LA CAPACIDAD PRODUCTIVA AGROINDUSTRIAL DE LA PLANTA PROCESADORA DE AROMÁTICAS Y PLANTAS MEDICINALES ORIENTADAS AL SISTEMA DE SALUD PROPIO – SISPI, EN EL NORTE DEL CAUCA, CON LA CONSTRUCCIÓN DE INFRAESTRUCTURA Y DOTACIÓN DE EQUIPOS</t>
  </si>
  <si>
    <t>PINTURA EPOXICA MURO POLIAMIDA</t>
  </si>
  <si>
    <t xml:space="preserve">PINTURA EPOXICA PARA PISO INDUSTRIAL </t>
  </si>
  <si>
    <t xml:space="preserve">ACIN </t>
  </si>
  <si>
    <t>TEJAS PARA CUBIERTA Teja Termoacustica Ecoroof UPVC 2.5mm
 Blanco 1.07 x 5.90 Mts</t>
  </si>
  <si>
    <t xml:space="preserve">VENTANA ALUM.FIJA INCLUYE VIDRIO CALIBRE 
22 COLOR GRIS </t>
  </si>
  <si>
    <t xml:space="preserve">NAVE LAMINA .ENTAMBORADA . CAL.20 . (  PUERTA ) COLOR GRIS </t>
  </si>
  <si>
    <t>PUNTO  SANITARIO PVC 2''</t>
  </si>
  <si>
    <t>Unidad: CJO</t>
  </si>
  <si>
    <t xml:space="preserve">ITEM:   </t>
  </si>
  <si>
    <t xml:space="preserve">SUMINISTRO E INSTALACION TASA SANITARIA </t>
  </si>
  <si>
    <t xml:space="preserve">SUMINISTRO EH INSTALACION DE TASA SANITARIA </t>
  </si>
  <si>
    <t>MEDIA CAÑA EN GRANITO Y MARMOLINA 
X 1m</t>
  </si>
  <si>
    <t xml:space="preserve">ANDEN EN CONCRETO PERIMETRAL  10CM 3000 PSI </t>
  </si>
  <si>
    <t>INSTALACION INTERRUPTOR DOBLE LUMINEX 10A 120 V.</t>
  </si>
  <si>
    <t>INSTALACION INTERRUPTOR SENCILLO LUMINEX 10A 120 V.</t>
  </si>
  <si>
    <t>LUMINARIA DE EMERGENCIA RECARGABLE 2X2W</t>
  </si>
  <si>
    <t>INSTALACION PLANTA DE EMERGENCIA DE 300 KVA 220-120 V. CABINA INSONORA</t>
  </si>
  <si>
    <t>INSUMOS ELECTRICOS</t>
  </si>
  <si>
    <t>INTERRUPTOR DOBLE LUMINEX 10 A</t>
  </si>
  <si>
    <t>INTERRUPTOR SENCILLO LUMINEX 10A</t>
  </si>
  <si>
    <t>CALBE ENCAUCHETADO LIBRE DE HALOGENO 3x·14AWG</t>
  </si>
  <si>
    <t>PLANTA DE EMERGENCIA DE 300 KVA 220-120 V. CABINA INSONORA</t>
  </si>
  <si>
    <t>SISTEMA DE TRANSFERENCIA AUTOMATICA PARA 300 KVA</t>
  </si>
  <si>
    <t>TOTAL MATERIALES ELECTRICOS</t>
  </si>
  <si>
    <t>BASICOS</t>
  </si>
  <si>
    <t>VIGA CIMIENTO ENLACE H=20-40 CMS INCL. FORMALETA Y ALQUILER DE EQUIPO. NO INCLUYE REFUERZO. 3000 PSI 210MPA</t>
  </si>
  <si>
    <t>CINTA CONFINAMIENTO  MURO 
3000 PSI 210 MPA</t>
  </si>
  <si>
    <t>PEDESTAL CONCRETO PARA LA ZAPATA 3000 PSI</t>
  </si>
  <si>
    <t>Cantidad ER</t>
  </si>
  <si>
    <t>OBSERVACIÓN</t>
  </si>
  <si>
    <t>OK</t>
  </si>
  <si>
    <t>Unidad</t>
  </si>
  <si>
    <t>gl</t>
  </si>
  <si>
    <t>SE DEBE DEJAR UN GLOBAL Y EL MISMO PRECIO</t>
  </si>
  <si>
    <t>Se debe especificar en donde se realiza este relleno</t>
  </si>
  <si>
    <t>NO OK LA DIFERENCIA ES MUY GRANDE, Y EN ESTA SE INCLUYE UNA PARTE DE LAS VIGAS</t>
  </si>
  <si>
    <t>NO OK, LA CANTIDAD ES MUY DIFERENTE</t>
  </si>
  <si>
    <t>La unidad kilogramo se escribe kg</t>
  </si>
  <si>
    <t>???</t>
  </si>
  <si>
    <t>kg</t>
  </si>
  <si>
    <t>La unidad de este item debe ser kg</t>
  </si>
  <si>
    <t>Ajustar el nombre a columneta, hay alguna diferencia importante pero se acepta en tanto hay muchas variaciones de localizacion en obra</t>
  </si>
  <si>
    <t>Existe plano del cual se sacaron todas las cantidades a traces del plano de acad</t>
  </si>
  <si>
    <t>GL</t>
  </si>
  <si>
    <t>Unidad: GL</t>
  </si>
  <si>
    <t>COLUMNETA AMARRE MURO INCLUYE FORMALETA. NO INCLUYE ACERO 
3000 PSI 210MPA</t>
  </si>
  <si>
    <t>PERFIL   HR C120x  60mm  -1.5MM C.16</t>
  </si>
  <si>
    <t>EXCAVACION CON BULLDOZER EN MATERIAL COMUN PARA ADECUCION DE TERRENO</t>
  </si>
  <si>
    <t>RELLENO  MATERIAL SITIO COMPACTADO CILIND
PARA ADECUACION DE TERRENO</t>
  </si>
  <si>
    <t>Unidad:  M3</t>
  </si>
  <si>
    <t>CONSULTAR AREA DEL PLANO ARQUITECTONICO</t>
  </si>
  <si>
    <t>RELLENO  MATERIAL SITIO COMPACATDO-RANA PARA ZAPATAS</t>
  </si>
  <si>
    <t xml:space="preserve">SE AGREGA ITEM DE EXCAVACION Y RELLENO
PARA ADECUACION DE TERRENO LAS CANTIDADES SE SOPORTAN EN EL PLANO 
TOPOGRAFICO </t>
  </si>
  <si>
    <t>REALIZADO POR</t>
  </si>
  <si>
    <t xml:space="preserve">CAMPAMENTO TABLA </t>
  </si>
  <si>
    <t>RESPUESTA</t>
  </si>
  <si>
    <t>CONSULTAR PLANOS TOPOGRAFICOS DONDE SE SACAN
LOS PERFILES PARA CORTE PLANO TOPOGRAFICO 1/1</t>
  </si>
  <si>
    <t>CONSULTAR PLANOS TOPOGRAFICOS DONDE SE SACAN
LOS PERFILES PARA RELLENO PLANO TOPOGRAFICO 1/1</t>
  </si>
  <si>
    <t>NIVELACION DE  TERRENO</t>
  </si>
  <si>
    <t>EL RELLENO SE  UTILIZA PARA LAS ZAPATAS SE ACLARA EN EL
 NOMBRE DEL ITEM</t>
  </si>
  <si>
    <t>SE CALCULA EL VOLUMEN DE EXCAVACION DE LAS ZAPATAS TOMANDO 
EL NUMERO TOTAL DE ELEMENTOS 53 MULTIPLICADOS POR LAS 
DIMENCIONES DE LA ZAPATA 1.10*1.10 POR UNA ALTURA DE DESPLANTE
DE 1m</t>
  </si>
  <si>
    <t>Se toma el area completa de la planta arquitectonica 955 m2 y se resta
eñl area de las columnas 0.35*0.35*53 q da 6.49. restando nos da 
el valor de 948.5 m2</t>
  </si>
  <si>
    <t>Unidad: KG</t>
  </si>
  <si>
    <t>INTERVENTORIA 7%</t>
  </si>
  <si>
    <t xml:space="preserve">VALOR TOTAL DE OBRA </t>
  </si>
  <si>
    <t xml:space="preserve"> VALOR TOTAL DEL PROYECTO</t>
  </si>
  <si>
    <t>WILDER ALEXANDER DAGUA SANTANA 
REPRESENTANTE LEGAL ACIN</t>
  </si>
  <si>
    <t>CAPITULO 1 PRELIMINARES</t>
  </si>
  <si>
    <t>1.1 LOCALIZACION-REPLANTEO OBRA ARQUITECTON.</t>
  </si>
  <si>
    <t>1.2 CAMPAMENTO TABLA 18 M2</t>
  </si>
  <si>
    <t>1.3 DESCAPOTE MAQUINA SIN RETIRO</t>
  </si>
  <si>
    <t>1.4 RETIRO  ESCOMBROS MANUAL-VOLQUETA &lt;=10KM.</t>
  </si>
  <si>
    <t>1.5 EXCAVACION CON BULLDOZER EN MATERIAL COMUN</t>
  </si>
  <si>
    <t>1.6 RELLENO  MATERIAL SITIO COMPACTADO CILIND</t>
  </si>
  <si>
    <t>1.7 CONFIGURACION-NIVELACION TERRENO</t>
  </si>
  <si>
    <t xml:space="preserve">CAPITULO 2 EXCAVACION PARA CIMENTACIONES </t>
  </si>
  <si>
    <t>2.1 EXCAVACION TIERRA A MANO PARA VIGAS DE CIMENTACION</t>
  </si>
  <si>
    <t>2.2 RELLENO  MATERIAL SITIO COMPACATDO-RANA</t>
  </si>
  <si>
    <t>2.3 EXCAVACION A MAQUINA SIN RETIRO PARA ZAPATAS</t>
  </si>
  <si>
    <t>CAPITULO 3 ESTRUCTURA EN CONCRETO</t>
  </si>
  <si>
    <t>3.1 SOLADO ESPESOR E=0.05M 3000  PSI 210 MPA PARA ZAPATAS Y VIGAS DE CIMENTACION</t>
  </si>
  <si>
    <t>3.2 ZAPATA CONCRETO 3000  PSI INC. FORMALETA Y ALQUILER DE EQUIPO. NO INCLUYE REFUERZO</t>
  </si>
  <si>
    <t xml:space="preserve">3.3 PEDESTAL CONCRETO PARA LA ZAPATA </t>
  </si>
  <si>
    <t>3.4 COLUMNA CONCRETO 3000  PSI INCLUYE FORMALETA ALQUILER DE EQUIPO. NO INCLUYE ACERO DE REFUERZO</t>
  </si>
  <si>
    <t>3.5 VIGA CIMIENTO ENLACE H=20-40 CMS INCL. FORMALETA Y ALQUILER DE EQUIPO. NO INCLUYE REFUERZO</t>
  </si>
  <si>
    <t>3.6 VIGA CONCRETO AEREA 3000  PSI NO INCLUYE REFUERZO</t>
  </si>
  <si>
    <t>3.7 CONTRAPISO CONCRETO E=10CM  2.500Psi INCLUYE FORMALETERIA</t>
  </si>
  <si>
    <t>3.8 CINTA CONFINAMIENTO  MURO</t>
  </si>
  <si>
    <t>3.9 COLUMNA AMARRE MURO INCLUYE FORMALETA. NO INCLUYE ACERO</t>
  </si>
  <si>
    <t>3.10 ANDEN CONCRETO 10CM 3000  PSI</t>
  </si>
  <si>
    <t xml:space="preserve">CAPITULO 4 ACEROS DE REFUERZO </t>
  </si>
  <si>
    <t>4.1 ACERO  REFUERZO FLEJADO 60000 PSI 420Mpa</t>
  </si>
  <si>
    <t xml:space="preserve">CAPITULO 5 CUBIERTA </t>
  </si>
  <si>
    <t>5.1 TEJA PARA CUBIERTA TERMOACUSTICA UPVC</t>
  </si>
  <si>
    <t>5.2 TEJA PLASTICA TRASLUCIDA</t>
  </si>
  <si>
    <t>5.3CABALLETE BLANCO EN UPVC DE 1.13*0.40</t>
  </si>
  <si>
    <t>5.4 PERFIL   HR C120x  60mm  -1.5MM C.16</t>
  </si>
  <si>
    <t>CAPITULO 6 MAMPOSTERIA</t>
  </si>
  <si>
    <t>6.1 REPELLO MURO 1:3</t>
  </si>
  <si>
    <t>6.2 REPELLO CARTERA  + FILOS 1:3</t>
  </si>
  <si>
    <t>6.3 MURO LAD.SOGA SUCIO</t>
  </si>
  <si>
    <t xml:space="preserve">CAPITULO 7 CARPINTERIA METALICA </t>
  </si>
  <si>
    <t>7.1 VENTANA ALUM.FIJA INCLUYE VIDRIO</t>
  </si>
  <si>
    <t>7.2 NAVE LAM.ENTAMB. CAL.20 BAT.</t>
  </si>
  <si>
    <t xml:space="preserve">CAPITULO 8 INSTALACIONES HIDRAULICAS </t>
  </si>
  <si>
    <t xml:space="preserve">CAPITULO 9 INSTALACIONES SANITARIAS </t>
  </si>
  <si>
    <t>8.1 LAVAPLATOS A.INOX.MESON  40-50X50-60CM C.</t>
  </si>
  <si>
    <t>8.2 PUNTO  AGUA FRIA ,1/2"</t>
  </si>
  <si>
    <t>8.3 PUNTO  AGUA FRIA ,3/4"</t>
  </si>
  <si>
    <t>8.4 TUBERIA PVC 2 RDE 21-200 PSI</t>
  </si>
  <si>
    <t>8.5 TUBERIA PVC ,1/2"</t>
  </si>
  <si>
    <t>8.6 TUBERIA PVC ,3/4"</t>
  </si>
  <si>
    <t>8.7 TUBERIA PVC 1,1/2"</t>
  </si>
  <si>
    <t>8.8TUBERIA PVC 1,1/4"</t>
  </si>
  <si>
    <t>8.9 CODO  90 PRESION PVC 2"</t>
  </si>
  <si>
    <t>8.10CODO  90 PRESION PVC 1"</t>
  </si>
  <si>
    <t>8.11 CODO  90 PRESION PVC 1,1/2"</t>
  </si>
  <si>
    <t>8.12CODO  90 PRESION PVC ,3/4"</t>
  </si>
  <si>
    <t>8.13 TEE PRESION PVC 2"</t>
  </si>
  <si>
    <t>8.14 TEE PRESION PVC 1"</t>
  </si>
  <si>
    <t>8.15 TEE PRESION PVC 1,1/2"</t>
  </si>
  <si>
    <t>8.16  TEE PRESION PVC ,3/4"</t>
  </si>
  <si>
    <t>8.17 TEE PRESION PVC 1,1/4"</t>
  </si>
  <si>
    <t>8.18  TEE PRESION PVC ,1/2"</t>
  </si>
  <si>
    <t>8.19  REDUCCION PVC 2X1 RD-21</t>
  </si>
  <si>
    <t>8.20  REDUCCION.PVC 2X 1,1/2  RD-21</t>
  </si>
  <si>
    <t>8.21 REDUCC PVC UM 2.1/2x2</t>
  </si>
  <si>
    <t>8.22 TEE PRESION PVC REDUC  1 X ,1/2"</t>
  </si>
  <si>
    <t>8.23 TEE PRESION PVC REDUC  1 X ,3/4"</t>
  </si>
  <si>
    <t>8.1</t>
  </si>
  <si>
    <t>8.11</t>
  </si>
  <si>
    <t>8.7</t>
  </si>
  <si>
    <t>8.2</t>
  </si>
  <si>
    <t>8.6</t>
  </si>
  <si>
    <t>8.3</t>
  </si>
  <si>
    <t>8.16</t>
  </si>
  <si>
    <t>8.31</t>
  </si>
  <si>
    <t>8.9</t>
  </si>
  <si>
    <t>8.4</t>
  </si>
  <si>
    <t>8.5</t>
  </si>
  <si>
    <t>8.8</t>
  </si>
  <si>
    <t>8.10</t>
  </si>
  <si>
    <t>8.12</t>
  </si>
  <si>
    <t>8.13</t>
  </si>
  <si>
    <t>8.14</t>
  </si>
  <si>
    <t>8.15</t>
  </si>
  <si>
    <t>8.17</t>
  </si>
  <si>
    <t>8.18</t>
  </si>
  <si>
    <t>8.19</t>
  </si>
  <si>
    <t>8.20</t>
  </si>
  <si>
    <t>8.21</t>
  </si>
  <si>
    <t>8.22</t>
  </si>
  <si>
    <t>8.23</t>
  </si>
  <si>
    <t>8.24</t>
  </si>
  <si>
    <t>8.25</t>
  </si>
  <si>
    <t>8.26</t>
  </si>
  <si>
    <t>8.27</t>
  </si>
  <si>
    <t>8.28</t>
  </si>
  <si>
    <t>8.29</t>
  </si>
  <si>
    <t>8.30</t>
  </si>
  <si>
    <t>8.32</t>
  </si>
  <si>
    <t>8.33</t>
  </si>
  <si>
    <t>8.34</t>
  </si>
  <si>
    <t>8.35</t>
  </si>
  <si>
    <t>8.36</t>
  </si>
  <si>
    <t>8.24  TEE PRESION PVC REDUC  ,3/4X ,1/2"</t>
  </si>
  <si>
    <t>8.25  REDUCCION.PVC 2X 1,1/2  RD-21</t>
  </si>
  <si>
    <t>8.26  VALVULA CIERRE METALICO 1"</t>
  </si>
  <si>
    <t>8.27 VALVULA CIERRE METALICO 2"</t>
  </si>
  <si>
    <t>8.28  VALVULA CIERRE METALICO ,1/2"</t>
  </si>
  <si>
    <t>8.29  VALVULA CIERRE METALICO ,3/4"</t>
  </si>
  <si>
    <t>8.30  VALVULA CIERRE RAPIDO ,3/4"</t>
  </si>
  <si>
    <t>8.31  MOTOBOMBA 2.0HP TIPO TURBINA</t>
  </si>
  <si>
    <t>8.32  VALV FLOT HIDRO COMPLTA BOLA CU D=2"</t>
  </si>
  <si>
    <t>8.33  TANQUE AGUA 5000  LTS EN PLASTICO</t>
  </si>
  <si>
    <t>1.1</t>
  </si>
  <si>
    <t>1.2</t>
  </si>
  <si>
    <t>1.3</t>
  </si>
  <si>
    <t>1.4</t>
  </si>
  <si>
    <t>1.5</t>
  </si>
  <si>
    <t>1.6</t>
  </si>
  <si>
    <t>1.7</t>
  </si>
  <si>
    <t>2.1</t>
  </si>
  <si>
    <t>2.2</t>
  </si>
  <si>
    <t>2.3</t>
  </si>
  <si>
    <t>3.1</t>
  </si>
  <si>
    <t>3.2</t>
  </si>
  <si>
    <t>3.3</t>
  </si>
  <si>
    <t>3.4</t>
  </si>
  <si>
    <t>3.5</t>
  </si>
  <si>
    <t>3.6</t>
  </si>
  <si>
    <t>3.7</t>
  </si>
  <si>
    <t>3.8</t>
  </si>
  <si>
    <t>3.9</t>
  </si>
  <si>
    <t>3.10</t>
  </si>
  <si>
    <t>5.1</t>
  </si>
  <si>
    <t>5.2</t>
  </si>
  <si>
    <t>5.3</t>
  </si>
  <si>
    <t>5.4</t>
  </si>
  <si>
    <t>6.1</t>
  </si>
  <si>
    <t>6.2</t>
  </si>
  <si>
    <t>6.3</t>
  </si>
  <si>
    <t>7.1</t>
  </si>
  <si>
    <t>7.2</t>
  </si>
  <si>
    <t>9.1</t>
  </si>
  <si>
    <t>9.2</t>
  </si>
  <si>
    <t>9.5</t>
  </si>
  <si>
    <t>9.4</t>
  </si>
  <si>
    <t>9.3</t>
  </si>
  <si>
    <t>9.6</t>
  </si>
  <si>
    <t>9.7</t>
  </si>
  <si>
    <t>9.8</t>
  </si>
  <si>
    <t>9.9</t>
  </si>
  <si>
    <t>9.10</t>
  </si>
  <si>
    <t>9.11</t>
  </si>
  <si>
    <t>9.12</t>
  </si>
  <si>
    <t>9.13</t>
  </si>
  <si>
    <t>10.1</t>
  </si>
  <si>
    <t>10.2</t>
  </si>
  <si>
    <t>10.3</t>
  </si>
  <si>
    <t>10.4</t>
  </si>
  <si>
    <t>10.5</t>
  </si>
  <si>
    <t>10.6</t>
  </si>
  <si>
    <t>12.1</t>
  </si>
  <si>
    <t>12.2</t>
  </si>
  <si>
    <t>12.3</t>
  </si>
  <si>
    <t>12.4</t>
  </si>
  <si>
    <t>12.5</t>
  </si>
  <si>
    <t>13.1</t>
  </si>
  <si>
    <t>13.2</t>
  </si>
  <si>
    <t>13.4</t>
  </si>
  <si>
    <t>13.3</t>
  </si>
  <si>
    <t>13.5</t>
  </si>
  <si>
    <t>13.6</t>
  </si>
  <si>
    <t>13.7</t>
  </si>
  <si>
    <t>13.8</t>
  </si>
  <si>
    <t>13.9</t>
  </si>
  <si>
    <t>13.10</t>
  </si>
  <si>
    <t>13.11</t>
  </si>
  <si>
    <t>13.12</t>
  </si>
  <si>
    <t>13.13</t>
  </si>
  <si>
    <t>13.14</t>
  </si>
  <si>
    <t>13.15</t>
  </si>
  <si>
    <t>13.16</t>
  </si>
  <si>
    <t>13.17</t>
  </si>
  <si>
    <t>13.18</t>
  </si>
  <si>
    <t>13.19</t>
  </si>
  <si>
    <t>13.20</t>
  </si>
  <si>
    <t>13.21</t>
  </si>
  <si>
    <t>13.22</t>
  </si>
  <si>
    <t>13.23</t>
  </si>
  <si>
    <t>13.24</t>
  </si>
  <si>
    <t xml:space="preserve">CAPITULO 10 INSTALACIONES DE RED DE SIFONES </t>
  </si>
  <si>
    <t>CAPITULO 12 ACABADOS</t>
  </si>
  <si>
    <t>CAPITULO 13 INSTALACIONES ELECTRICAS</t>
  </si>
  <si>
    <t>13.1 TSN211P - CONJUNTO TRIFASICO SENCILLO NORMAL HORIZONTAL CORRIDO 13,2 KV.</t>
  </si>
  <si>
    <t>13.2 TSN212P - CONJUNTO TRIFASICO SENCILLO NORMAL HORIZONTAL ANGULO 13,2 KV.</t>
  </si>
  <si>
    <t>13.3 TSN213PC - CONJUNTO TRIFASICO SENCILLO NORMAL HORIZONTAL RETENSION 13,2 KV.</t>
  </si>
  <si>
    <t>13.4 BSN214PC - CONJUNTO BIFASICO SENCILLO NORMAL HORIZONTAL RETENSION DOBLE NIVEL 13,2 KV.</t>
  </si>
  <si>
    <t>13.5 TSN215C - CONJUNTO TRIFASICO SENCILLO NORMAL HORIZONTAL TERMINAL 13,2 KV.</t>
  </si>
  <si>
    <t>13.6 RTD2 - CONJUNTO RETENIDA DIRECTA A TIERRA MEDIA TENSION 13,2 KV</t>
  </si>
  <si>
    <t>13.7 KM. LINEA TRIFASICA 13.2 KV # 1/0 AWG</t>
  </si>
  <si>
    <t>13.8 INSTALACION DE POSTES DE CONCRETO 12M X 1050KF.</t>
  </si>
  <si>
    <t>13.9 PTCT24ta - CONJUNTO DE PUESTA A TIERRA CT - EQUIPOS ACERO GALVANIZADO - 4 VARILLAS CON TUBO</t>
  </si>
  <si>
    <t>13.10 CONJUNTO CENTRO DE TRANSFORMACION TRIFASICO RED EN H. MT HORIZONTAL, 225 KVA- 13,2 KV.</t>
  </si>
  <si>
    <t>13.11  ACOMETIDA ELECTRICA TRANSFORMADOR A TABLERO GENERAL, 225 KVA- 220-120 V.</t>
  </si>
  <si>
    <t>13.12  ACOMETIDA ELECTRICA: TABLERO GENERAL - TABLERO T1, - 220-120 V.</t>
  </si>
  <si>
    <t>13.13  ACOMETIDA ELECTRICA: TABLERO GENERAL - TABLERO DE AIRES ACONDICIONADO TAA, - 220-120 V.</t>
  </si>
  <si>
    <t>13.14  ACOMETIDA ELECTRICA: TABLERO GENERAL - TABLERO E5, - 220-120 V.</t>
  </si>
  <si>
    <t>13.15  ACOMETIDA ELECTRICA: TABLERO GENERAL - TABLERO REGULADO TR, - 220-120 V.</t>
  </si>
  <si>
    <t>13.16 INSTALACION TOMACORRIENTE MONOFASICO 120 V.</t>
  </si>
  <si>
    <t>13.17  INSTALACION TOMACORRIENTE GFCI MONOFASICO 120 V.</t>
  </si>
  <si>
    <t>13.18 INSTALACION TOMACORRIENTE ESPECIAL PARA EQUIPOS 220-120 V.</t>
  </si>
  <si>
    <t>13.19 INSTALACION LUMINARIA LED 2X18W 120 V.</t>
  </si>
  <si>
    <t>13.20 INSTALACION LUMINARIA BALA LED 18W 120 V.</t>
  </si>
  <si>
    <t>13.21 INSTALACION INTERRUPTOR DOBLE LUMINEX 10A 120 V.</t>
  </si>
  <si>
    <t>13.22 INSTALACION INTERRUPTOR SENCILLO LUMINEX 10A 120 V.</t>
  </si>
  <si>
    <t>13.23 LUMINARIA DE EMERGENCIA RECARGABLE 2X2W</t>
  </si>
  <si>
    <t>13.24  INSTALACION PLANTA DE EMERGENCIA DE 300 KVA 220-120 V. CABINA INSONORA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</si>
</sst>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 #,##0.00_-;\-&quot;$&quot;\ * #,##0.00_-;_-&quot;$&quot;\ * &quot;-&quot;??_-;_-@_-"/>
    <numFmt numFmtId="43" formatCode="_-* #,##0.00_-;\-* #,##0.00_-;_-* &quot;-&quot;??_-;_-@_-"/>
    <numFmt numFmtId="164" formatCode="_ * #,##0.00_ ;_ * \-#,##0.00_ ;_ * &quot;-&quot;??_ ;_ @_ "/>
    <numFmt numFmtId="165" formatCode="_ * #,##0_ ;_ * \-#,##0_ ;_ * &quot;-&quot;??_ ;_ @_ "/>
    <numFmt numFmtId="166" formatCode="#,##0_ ;\-#,##0\ "/>
    <numFmt numFmtId="167" formatCode="d\-mmm\-yyyy"/>
    <numFmt numFmtId="168" formatCode="_ * #,##0.000000_ ;_ * \-#,##0.000000_ ;_ * &quot;-&quot;??_ ;_ @_ "/>
    <numFmt numFmtId="169" formatCode="0.0%"/>
    <numFmt numFmtId="170" formatCode="0.0000"/>
    <numFmt numFmtId="171" formatCode="_-* #,##0.00\ _€_-;\-* #,##0.00\ _€_-;_-* &quot;-&quot;??\ _€_-;_-@_-"/>
    <numFmt numFmtId="172" formatCode="0.000"/>
    <numFmt numFmtId="173" formatCode="_(* #,##0_);_(* \(#,##0\);_(* &quot;-&quot;??_);_(@_)"/>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9"/>
      <color indexed="22"/>
      <name val="Arial"/>
      <family val="2"/>
    </font>
    <font>
      <sz val="9"/>
      <name val="Arial"/>
      <family val="2"/>
    </font>
    <font>
      <b/>
      <sz val="11"/>
      <color indexed="10"/>
      <name val="Arial"/>
      <family val="2"/>
    </font>
    <font>
      <sz val="10"/>
      <color indexed="9"/>
      <name val="Arial"/>
      <family val="2"/>
    </font>
    <font>
      <u/>
      <sz val="10"/>
      <color indexed="12"/>
      <name val="Arial"/>
      <family val="2"/>
    </font>
    <font>
      <sz val="8"/>
      <color rgb="FF000000"/>
      <name val="Arial"/>
      <family val="2"/>
    </font>
    <font>
      <sz val="10"/>
      <name val="Arial"/>
      <family val="2"/>
    </font>
    <font>
      <b/>
      <sz val="10"/>
      <name val="Arial"/>
      <family val="2"/>
    </font>
    <font>
      <b/>
      <sz val="9"/>
      <color indexed="8"/>
      <name val="Arial"/>
      <family val="2"/>
    </font>
    <font>
      <sz val="9"/>
      <color indexed="8"/>
      <name val="Arial"/>
      <family val="2"/>
    </font>
    <font>
      <b/>
      <sz val="10"/>
      <color theme="1" tint="0.34998626667073579"/>
      <name val="Arial"/>
      <family val="2"/>
    </font>
    <font>
      <sz val="9"/>
      <color theme="0" tint="-0.499984740745262"/>
      <name val="Arial"/>
      <family val="2"/>
    </font>
    <font>
      <sz val="10"/>
      <color indexed="22"/>
      <name val="Arial"/>
      <family val="2"/>
    </font>
    <font>
      <u/>
      <sz val="9"/>
      <color indexed="12"/>
      <name val="Arial"/>
      <family val="2"/>
    </font>
    <font>
      <b/>
      <sz val="11"/>
      <color theme="0"/>
      <name val="Arial Narrow"/>
      <family val="2"/>
    </font>
    <font>
      <b/>
      <sz val="12"/>
      <color theme="0"/>
      <name val="Arial"/>
      <family val="2"/>
    </font>
    <font>
      <sz val="10"/>
      <name val="Arial Narrow"/>
      <family val="2"/>
    </font>
    <font>
      <sz val="9"/>
      <color theme="1"/>
      <name val="Arial"/>
      <family val="2"/>
    </font>
    <font>
      <b/>
      <sz val="8"/>
      <color indexed="12"/>
      <name val="Arial"/>
      <family val="2"/>
    </font>
    <font>
      <u/>
      <sz val="8"/>
      <color rgb="FF000000"/>
      <name val="Arial"/>
      <family val="2"/>
    </font>
    <font>
      <sz val="8"/>
      <name val="Arial"/>
      <family val="2"/>
    </font>
    <font>
      <sz val="8"/>
      <color indexed="22"/>
      <name val="Arial"/>
      <family val="2"/>
    </font>
    <font>
      <b/>
      <sz val="11"/>
      <color indexed="8"/>
      <name val="Arial"/>
      <family val="2"/>
    </font>
    <font>
      <b/>
      <sz val="14"/>
      <name val="Arial"/>
      <family val="2"/>
    </font>
    <font>
      <b/>
      <sz val="9"/>
      <name val="Arial"/>
      <family val="2"/>
    </font>
    <font>
      <b/>
      <sz val="11"/>
      <name val="Arial"/>
      <family val="2"/>
    </font>
    <font>
      <b/>
      <sz val="10"/>
      <color indexed="9"/>
      <name val="Arial"/>
      <family val="2"/>
    </font>
    <font>
      <i/>
      <sz val="10"/>
      <color indexed="23"/>
      <name val="Times New Roman"/>
      <family val="1"/>
    </font>
    <font>
      <sz val="10"/>
      <color indexed="8"/>
      <name val="Arial"/>
      <family val="2"/>
    </font>
    <font>
      <sz val="10"/>
      <color rgb="FFFF0000"/>
      <name val="Arial"/>
      <family val="2"/>
    </font>
    <font>
      <b/>
      <sz val="10"/>
      <color indexed="8"/>
      <name val="Arial"/>
      <family val="2"/>
    </font>
    <font>
      <sz val="9"/>
      <color indexed="10"/>
      <name val="Arial"/>
      <family val="2"/>
    </font>
    <font>
      <b/>
      <sz val="11"/>
      <color indexed="12"/>
      <name val="Arial"/>
      <family val="2"/>
    </font>
    <font>
      <sz val="10"/>
      <color theme="1" tint="4.9989318521683403E-2"/>
      <name val="Arial"/>
      <family val="2"/>
    </font>
    <font>
      <b/>
      <sz val="8"/>
      <name val="Arial"/>
      <family val="2"/>
    </font>
    <font>
      <sz val="14"/>
      <color theme="0"/>
      <name val="Arial"/>
      <family val="2"/>
    </font>
    <font>
      <sz val="14"/>
      <name val="Arial"/>
      <family val="2"/>
    </font>
    <font>
      <sz val="9"/>
      <name val="Arial Narrow"/>
      <family val="2"/>
    </font>
    <font>
      <sz val="10"/>
      <color theme="0"/>
      <name val="Arial"/>
      <family val="2"/>
    </font>
    <font>
      <b/>
      <sz val="8"/>
      <color theme="0"/>
      <name val="Arial"/>
      <family val="2"/>
    </font>
    <font>
      <b/>
      <sz val="8"/>
      <color indexed="9"/>
      <name val="Arial"/>
      <family val="2"/>
    </font>
    <font>
      <b/>
      <sz val="13"/>
      <name val="Arial"/>
      <family val="2"/>
    </font>
    <font>
      <sz val="8"/>
      <color theme="0" tint="-0.14999847407452621"/>
      <name val="Arial"/>
      <family val="2"/>
    </font>
    <font>
      <sz val="11"/>
      <name val="Arial"/>
      <family val="2"/>
    </font>
    <font>
      <sz val="11"/>
      <color theme="1"/>
      <name val="Calibri"/>
      <family val="2"/>
    </font>
    <font>
      <sz val="11"/>
      <name val="Calibri"/>
      <family val="2"/>
    </font>
    <font>
      <sz val="10"/>
      <color rgb="FFFFFFFF"/>
      <name val="Arial"/>
      <family val="2"/>
    </font>
    <font>
      <b/>
      <sz val="16"/>
      <color theme="1"/>
      <name val="Calibri"/>
      <family val="2"/>
      <scheme val="minor"/>
    </font>
    <font>
      <sz val="9"/>
      <color indexed="81"/>
      <name val="Tahoma"/>
      <family val="2"/>
    </font>
    <font>
      <b/>
      <sz val="9"/>
      <color indexed="81"/>
      <name val="Tahoma"/>
      <family val="2"/>
    </font>
    <font>
      <b/>
      <sz val="14"/>
      <color rgb="FF000000"/>
      <name val="Calibri"/>
      <family val="2"/>
    </font>
    <font>
      <b/>
      <sz val="12"/>
      <color rgb="FF000000"/>
      <name val="Calibri"/>
      <family val="2"/>
    </font>
    <font>
      <sz val="10"/>
      <color rgb="FF000000"/>
      <name val="Arial Narrow"/>
      <family val="2"/>
    </font>
    <font>
      <sz val="11"/>
      <name val="Calibri"/>
      <family val="2"/>
      <scheme val="minor"/>
    </font>
    <font>
      <sz val="9"/>
      <color theme="1"/>
      <name val="Calibri"/>
      <family val="2"/>
      <scheme val="minor"/>
    </font>
    <font>
      <b/>
      <i/>
      <sz val="18"/>
      <name val="Arial"/>
      <family val="2"/>
    </font>
    <font>
      <sz val="8"/>
      <name val="Calibri"/>
      <family val="2"/>
      <scheme val="minor"/>
    </font>
  </fonts>
  <fills count="32">
    <fill>
      <patternFill patternType="none"/>
    </fill>
    <fill>
      <patternFill patternType="gray125"/>
    </fill>
    <fill>
      <patternFill patternType="solid">
        <fgColor indexed="22"/>
        <bgColor indexed="64"/>
      </patternFill>
    </fill>
    <fill>
      <patternFill patternType="solid">
        <fgColor rgb="FFFDE9D9"/>
        <bgColor indexed="64"/>
      </patternFill>
    </fill>
    <fill>
      <patternFill patternType="solid">
        <fgColor theme="9" tint="0.79998168889431442"/>
        <bgColor indexed="64"/>
      </patternFill>
    </fill>
    <fill>
      <patternFill patternType="solid">
        <fgColor theme="0" tint="-0.14999847407452621"/>
        <bgColor indexed="64"/>
      </patternFill>
    </fill>
    <fill>
      <gradientFill degree="270">
        <stop position="0">
          <color theme="0"/>
        </stop>
        <stop position="1">
          <color rgb="FFD8ECBC"/>
        </stop>
      </gradientFill>
    </fill>
    <fill>
      <patternFill patternType="solid">
        <fgColor indexed="42"/>
        <bgColor indexed="64"/>
      </patternFill>
    </fill>
    <fill>
      <gradientFill degree="270">
        <stop position="0">
          <color theme="0"/>
        </stop>
        <stop position="1">
          <color theme="0" tint="-0.34900967436750391"/>
        </stop>
      </gradientFill>
    </fill>
    <fill>
      <patternFill patternType="solid">
        <fgColor theme="0" tint="-0.249977111117893"/>
        <bgColor indexed="64"/>
      </patternFill>
    </fill>
    <fill>
      <patternFill patternType="solid">
        <fgColor rgb="FFDEDEDE"/>
        <bgColor auto="1"/>
      </patternFill>
    </fill>
    <fill>
      <patternFill patternType="solid">
        <fgColor theme="0" tint="-4.9989318521683403E-2"/>
        <bgColor indexed="64"/>
      </patternFill>
    </fill>
    <fill>
      <patternFill patternType="solid">
        <fgColor rgb="FFDEDEDE"/>
        <bgColor indexed="64"/>
      </patternFill>
    </fill>
    <fill>
      <patternFill patternType="solid">
        <fgColor indexed="47"/>
        <bgColor indexed="64"/>
      </patternFill>
    </fill>
    <fill>
      <patternFill patternType="solid">
        <fgColor rgb="FFEDF2F7"/>
        <bgColor indexed="64"/>
      </patternFill>
    </fill>
    <fill>
      <patternFill patternType="solid">
        <fgColor rgb="FFFEF6F0"/>
        <bgColor indexed="64"/>
      </patternFill>
    </fill>
    <fill>
      <patternFill patternType="solid">
        <fgColor rgb="FFE4ECF4"/>
        <bgColor indexed="64"/>
      </patternFill>
    </fill>
    <fill>
      <patternFill patternType="solid">
        <fgColor rgb="FFF9FBFD"/>
        <bgColor indexed="64"/>
      </patternFill>
    </fill>
    <fill>
      <patternFill patternType="solid">
        <fgColor rgb="FFFFFDFB"/>
        <bgColor indexed="64"/>
      </patternFill>
    </fill>
    <fill>
      <patternFill patternType="solid">
        <fgColor rgb="FFE0E0E0"/>
        <bgColor indexed="64"/>
      </patternFill>
    </fill>
    <fill>
      <patternFill patternType="solid">
        <fgColor rgb="FFE1EACE"/>
        <bgColor indexed="64"/>
      </patternFill>
    </fill>
    <fill>
      <patternFill patternType="solid">
        <fgColor theme="9" tint="0.79995117038483843"/>
        <bgColor indexed="64"/>
      </patternFill>
    </fill>
    <fill>
      <patternFill patternType="solid">
        <fgColor theme="0" tint="-0.34998626667073579"/>
        <bgColor indexed="64"/>
      </patternFill>
    </fill>
    <fill>
      <gradientFill degree="270">
        <stop position="0">
          <color theme="0"/>
        </stop>
        <stop position="1">
          <color theme="0" tint="-0.25098422193060094"/>
        </stop>
      </gradientFill>
    </fill>
    <fill>
      <patternFill patternType="solid">
        <fgColor theme="0" tint="-0.14999847407452621"/>
        <bgColor auto="1"/>
      </patternFill>
    </fill>
    <fill>
      <patternFill patternType="solid">
        <fgColor rgb="FFDEDEDE"/>
        <bgColor rgb="FF000000"/>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gray0625">
        <bgColor theme="0" tint="-4.9989318521683403E-2"/>
      </patternFill>
    </fill>
    <fill>
      <patternFill patternType="gray0625">
        <bgColor rgb="FFDEDEDE"/>
      </patternFill>
    </fill>
    <fill>
      <patternFill patternType="solid">
        <fgColor rgb="FFFFFF00"/>
        <bgColor indexed="64"/>
      </patternFill>
    </fill>
  </fills>
  <borders count="187">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ck">
        <color indexed="10"/>
      </top>
      <bottom/>
      <diagonal/>
    </border>
    <border>
      <left/>
      <right/>
      <top style="thick">
        <color indexed="10"/>
      </top>
      <bottom/>
      <diagonal/>
    </border>
    <border>
      <left/>
      <right style="thin">
        <color indexed="64"/>
      </right>
      <top style="thick">
        <color indexed="10"/>
      </top>
      <bottom/>
      <diagonal/>
    </border>
    <border>
      <left/>
      <right style="thick">
        <color indexed="12"/>
      </right>
      <top/>
      <bottom/>
      <diagonal/>
    </border>
    <border>
      <left style="thick">
        <color indexed="12"/>
      </left>
      <right style="thick">
        <color indexed="10"/>
      </right>
      <top/>
      <bottom/>
      <diagonal/>
    </border>
    <border>
      <left style="thick">
        <color indexed="10"/>
      </left>
      <right style="hair">
        <color auto="1"/>
      </right>
      <top/>
      <bottom/>
      <diagonal/>
    </border>
    <border>
      <left style="hair">
        <color indexed="64"/>
      </left>
      <right style="hair">
        <color indexed="64"/>
      </right>
      <top/>
      <bottom/>
      <diagonal/>
    </border>
    <border>
      <left style="hair">
        <color indexed="64"/>
      </left>
      <right/>
      <top/>
      <bottom/>
      <diagonal/>
    </border>
    <border>
      <left style="hair">
        <color auto="1"/>
      </left>
      <right style="thick">
        <color indexed="10"/>
      </right>
      <top/>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auto="1"/>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auto="1"/>
      </bottom>
      <diagonal/>
    </border>
    <border>
      <left style="thin">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auto="1"/>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double">
        <color auto="1"/>
      </left>
      <right style="thin">
        <color indexed="64"/>
      </right>
      <top/>
      <bottom style="double">
        <color auto="1"/>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auto="1"/>
      </left>
      <right/>
      <top style="medium">
        <color indexed="64"/>
      </top>
      <bottom style="double">
        <color auto="1"/>
      </bottom>
      <diagonal/>
    </border>
    <border>
      <left/>
      <right/>
      <top style="medium">
        <color indexed="64"/>
      </top>
      <bottom style="double">
        <color auto="1"/>
      </bottom>
      <diagonal/>
    </border>
    <border>
      <left/>
      <right style="double">
        <color auto="1"/>
      </right>
      <top style="medium">
        <color indexed="64"/>
      </top>
      <bottom style="double">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bottom style="thin">
        <color indexed="64"/>
      </bottom>
      <diagonal/>
    </border>
    <border>
      <left/>
      <right/>
      <top/>
      <bottom style="thick">
        <color indexed="12"/>
      </bottom>
      <diagonal/>
    </border>
    <border>
      <left/>
      <right style="thick">
        <color indexed="12"/>
      </right>
      <top/>
      <bottom style="thick">
        <color indexed="12"/>
      </bottom>
      <diagonal/>
    </border>
    <border>
      <left style="double">
        <color indexed="64"/>
      </left>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style="thin">
        <color auto="1"/>
      </right>
      <top style="double">
        <color indexed="64"/>
      </top>
      <bottom style="thin">
        <color auto="1"/>
      </bottom>
      <diagonal/>
    </border>
    <border>
      <left style="thin">
        <color auto="1"/>
      </left>
      <right style="double">
        <color indexed="64"/>
      </right>
      <top style="double">
        <color auto="1"/>
      </top>
      <bottom style="thin">
        <color indexed="64"/>
      </bottom>
      <diagonal/>
    </border>
    <border>
      <left style="double">
        <color indexed="64"/>
      </left>
      <right/>
      <top/>
      <bottom style="hair">
        <color indexed="64"/>
      </bottom>
      <diagonal/>
    </border>
    <border>
      <left style="double">
        <color indexed="64"/>
      </left>
      <right style="thin">
        <color indexed="64"/>
      </right>
      <top/>
      <bottom/>
      <diagonal/>
    </border>
    <border>
      <left style="thin">
        <color indexed="64"/>
      </left>
      <right style="double">
        <color indexed="64"/>
      </right>
      <top/>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auto="1"/>
      </left>
      <right style="double">
        <color indexed="64"/>
      </right>
      <top style="hair">
        <color indexed="64"/>
      </top>
      <bottom style="hair">
        <color indexed="64"/>
      </bottom>
      <diagonal/>
    </border>
    <border>
      <left style="hair">
        <color indexed="64"/>
      </left>
      <right style="double">
        <color indexed="64"/>
      </right>
      <top/>
      <bottom style="hair">
        <color indexed="64"/>
      </bottom>
      <diagonal/>
    </border>
    <border>
      <left style="thin">
        <color auto="1"/>
      </left>
      <right style="double">
        <color indexed="64"/>
      </right>
      <top/>
      <bottom style="hair">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thin">
        <color auto="1"/>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style="double">
        <color indexed="64"/>
      </left>
      <right style="hair">
        <color indexed="64"/>
      </right>
      <top style="hair">
        <color indexed="64"/>
      </top>
      <bottom style="hair">
        <color indexed="0"/>
      </bottom>
      <diagonal/>
    </border>
    <border>
      <left style="hair">
        <color indexed="64"/>
      </left>
      <right style="hair">
        <color indexed="64"/>
      </right>
      <top style="hair">
        <color indexed="64"/>
      </top>
      <bottom style="hair">
        <color indexed="0"/>
      </bottom>
      <diagonal/>
    </border>
    <border>
      <left style="hair">
        <color indexed="64"/>
      </left>
      <right style="double">
        <color indexed="64"/>
      </right>
      <top style="hair">
        <color indexed="64"/>
      </top>
      <bottom style="hair">
        <color indexed="0"/>
      </bottom>
      <diagonal/>
    </border>
    <border>
      <left style="double">
        <color auto="1"/>
      </left>
      <right style="thin">
        <color auto="1"/>
      </right>
      <top style="hair">
        <color auto="1"/>
      </top>
      <bottom style="hair">
        <color auto="1"/>
      </bottom>
      <diagonal/>
    </border>
    <border>
      <left style="thin">
        <color auto="1"/>
      </left>
      <right style="double">
        <color indexed="64"/>
      </right>
      <top style="hair">
        <color indexed="64"/>
      </top>
      <bottom style="hair">
        <color indexed="0"/>
      </bottom>
      <diagonal/>
    </border>
    <border>
      <left style="double">
        <color indexed="64"/>
      </left>
      <right style="hair">
        <color indexed="0"/>
      </right>
      <top style="hair">
        <color indexed="0"/>
      </top>
      <bottom style="hair">
        <color indexed="64"/>
      </bottom>
      <diagonal/>
    </border>
    <border>
      <left style="hair">
        <color indexed="0"/>
      </left>
      <right style="hair">
        <color indexed="0"/>
      </right>
      <top style="hair">
        <color indexed="0"/>
      </top>
      <bottom style="hair">
        <color indexed="64"/>
      </bottom>
      <diagonal/>
    </border>
    <border>
      <left style="hair">
        <color indexed="0"/>
      </left>
      <right style="double">
        <color indexed="64"/>
      </right>
      <top style="hair">
        <color indexed="0"/>
      </top>
      <bottom style="hair">
        <color indexed="64"/>
      </bottom>
      <diagonal/>
    </border>
    <border>
      <left style="thin">
        <color auto="1"/>
      </left>
      <right style="double">
        <color indexed="64"/>
      </right>
      <top style="hair">
        <color indexed="0"/>
      </top>
      <bottom style="hair">
        <color indexed="64"/>
      </bottom>
      <diagonal/>
    </border>
    <border>
      <left style="thin">
        <color auto="1"/>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double">
        <color indexed="64"/>
      </top>
      <bottom/>
      <diagonal/>
    </border>
    <border>
      <left style="double">
        <color indexed="64"/>
      </left>
      <right style="thin">
        <color auto="1"/>
      </right>
      <top/>
      <bottom style="hair">
        <color auto="1"/>
      </bottom>
      <diagonal/>
    </border>
    <border>
      <left style="double">
        <color indexed="64"/>
      </left>
      <right style="thin">
        <color indexed="64"/>
      </right>
      <top style="hair">
        <color indexed="64"/>
      </top>
      <bottom/>
      <diagonal/>
    </border>
    <border>
      <left style="double">
        <color indexed="64"/>
      </left>
      <right style="hair">
        <color indexed="64"/>
      </right>
      <top style="hair">
        <color indexed="64"/>
      </top>
      <bottom style="hair">
        <color indexed="0"/>
      </bottom>
      <diagonal/>
    </border>
    <border>
      <left style="hair">
        <color indexed="64"/>
      </left>
      <right style="hair">
        <color indexed="64"/>
      </right>
      <top style="hair">
        <color indexed="64"/>
      </top>
      <bottom style="hair">
        <color indexed="0"/>
      </bottom>
      <diagonal/>
    </border>
    <border>
      <left style="hair">
        <color indexed="64"/>
      </left>
      <right style="double">
        <color indexed="64"/>
      </right>
      <top style="hair">
        <color indexed="64"/>
      </top>
      <bottom style="hair">
        <color indexed="0"/>
      </bottom>
      <diagonal/>
    </border>
    <border>
      <left style="double">
        <color auto="1"/>
      </left>
      <right style="thin">
        <color auto="1"/>
      </right>
      <top style="hair">
        <color auto="1"/>
      </top>
      <bottom style="hair">
        <color auto="1"/>
      </bottom>
      <diagonal/>
    </border>
    <border>
      <left style="thin">
        <color auto="1"/>
      </left>
      <right style="double">
        <color indexed="64"/>
      </right>
      <top style="hair">
        <color indexed="64"/>
      </top>
      <bottom style="hair">
        <color indexed="0"/>
      </bottom>
      <diagonal/>
    </border>
    <border>
      <left style="hair">
        <color indexed="64"/>
      </left>
      <right style="hair">
        <color indexed="64"/>
      </right>
      <top style="hair">
        <color indexed="64"/>
      </top>
      <bottom style="hair">
        <color auto="1"/>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0"/>
      </bottom>
      <diagonal/>
    </border>
    <border>
      <left style="thin">
        <color auto="1"/>
      </left>
      <right style="double">
        <color indexed="64"/>
      </right>
      <top style="hair">
        <color indexed="64"/>
      </top>
      <bottom style="hair">
        <color indexed="0"/>
      </bottom>
      <diagonal/>
    </border>
    <border>
      <left style="double">
        <color indexed="64"/>
      </left>
      <right style="hair">
        <color indexed="64"/>
      </right>
      <top style="hair">
        <color indexed="64"/>
      </top>
      <bottom style="hair">
        <color indexed="0"/>
      </bottom>
      <diagonal/>
    </border>
    <border>
      <left style="hair">
        <color indexed="64"/>
      </left>
      <right style="hair">
        <color indexed="64"/>
      </right>
      <top style="hair">
        <color indexed="64"/>
      </top>
      <bottom style="hair">
        <color indexed="0"/>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auto="1"/>
      </bottom>
      <diagonal/>
    </border>
    <border>
      <left/>
      <right style="double">
        <color indexed="64"/>
      </right>
      <top style="hair">
        <color indexed="64"/>
      </top>
      <bottom style="hair">
        <color indexed="64"/>
      </bottom>
      <diagonal/>
    </border>
    <border>
      <left style="thin">
        <color auto="1"/>
      </left>
      <right style="double">
        <color indexed="64"/>
      </right>
      <top style="hair">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n">
        <color indexed="64"/>
      </top>
      <bottom style="thin">
        <color indexed="64"/>
      </bottom>
      <diagonal/>
    </border>
    <border>
      <left style="thick">
        <color auto="1"/>
      </left>
      <right/>
      <top/>
      <bottom style="thin">
        <color indexed="64"/>
      </bottom>
      <diagonal/>
    </border>
    <border>
      <left/>
      <right style="thin">
        <color indexed="64"/>
      </right>
      <top/>
      <bottom style="hair">
        <color indexed="64"/>
      </bottom>
      <diagonal/>
    </border>
    <border>
      <left/>
      <right style="thick">
        <color rgb="FF000000"/>
      </right>
      <top style="thin">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right style="hair">
        <color auto="1"/>
      </right>
      <top/>
      <bottom/>
      <diagonal/>
    </border>
    <border>
      <left style="hair">
        <color indexed="64"/>
      </left>
      <right style="medium">
        <color indexed="64"/>
      </right>
      <top style="hair">
        <color indexed="64"/>
      </top>
      <bottom style="hair">
        <color indexed="64"/>
      </bottom>
      <diagonal/>
    </border>
    <border>
      <left style="double">
        <color indexed="64"/>
      </left>
      <right style="hair">
        <color indexed="64"/>
      </right>
      <top style="hair">
        <color indexed="64"/>
      </top>
      <bottom style="hair">
        <color rgb="FF000000"/>
      </bottom>
      <diagonal/>
    </border>
    <border>
      <left style="hair">
        <color indexed="64"/>
      </left>
      <right style="hair">
        <color indexed="64"/>
      </right>
      <top style="hair">
        <color indexed="64"/>
      </top>
      <bottom style="hair">
        <color rgb="FF000000"/>
      </bottom>
      <diagonal/>
    </border>
    <border>
      <left style="hair">
        <color indexed="64"/>
      </left>
      <right style="double">
        <color indexed="64"/>
      </right>
      <top style="hair">
        <color indexed="64"/>
      </top>
      <bottom style="hair">
        <color rgb="FF000000"/>
      </bottom>
      <diagonal/>
    </border>
    <border>
      <left/>
      <right style="thick">
        <color indexed="64"/>
      </right>
      <top/>
      <bottom/>
      <diagonal/>
    </border>
    <border>
      <left style="thick">
        <color indexed="64"/>
      </left>
      <right/>
      <top/>
      <bottom style="hair">
        <color indexed="64"/>
      </bottom>
      <diagonal/>
    </border>
    <border>
      <left style="thin">
        <color indexed="64"/>
      </left>
      <right style="thick">
        <color indexed="64"/>
      </right>
      <top/>
      <bottom style="hair">
        <color indexed="64"/>
      </bottom>
      <diagonal/>
    </border>
    <border>
      <left style="thin">
        <color indexed="64"/>
      </left>
      <right style="thick">
        <color indexed="64"/>
      </right>
      <top/>
      <bottom style="thin">
        <color indexed="64"/>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9" fillId="0" borderId="0"/>
    <xf numFmtId="0" fontId="9" fillId="0" borderId="0"/>
    <xf numFmtId="44" fontId="1" fillId="0" borderId="0" applyFont="0" applyFill="0" applyBorder="0" applyAlignment="0" applyProtection="0"/>
  </cellStyleXfs>
  <cellXfs count="977">
    <xf numFmtId="0" fontId="0" fillId="0" borderId="0" xfId="0"/>
    <xf numFmtId="49" fontId="3" fillId="2" borderId="0" xfId="0" applyNumberFormat="1" applyFont="1" applyFill="1" applyAlignment="1">
      <alignment horizontal="center"/>
    </xf>
    <xf numFmtId="0" fontId="4" fillId="3" borderId="0" xfId="0" applyFont="1" applyFill="1" applyAlignment="1" applyProtection="1">
      <alignment horizontal="center" vertical="center"/>
      <protection hidden="1"/>
    </xf>
    <xf numFmtId="0" fontId="5" fillId="3" borderId="0" xfId="0" applyFont="1" applyFill="1" applyAlignment="1" applyProtection="1">
      <alignment horizontal="left" vertical="center"/>
      <protection hidden="1"/>
    </xf>
    <xf numFmtId="0" fontId="6" fillId="3" borderId="0" xfId="0" applyFont="1" applyFill="1" applyAlignment="1" applyProtection="1">
      <alignment vertical="center"/>
      <protection hidden="1"/>
    </xf>
    <xf numFmtId="0" fontId="8" fillId="3" borderId="1" xfId="3" applyFont="1" applyFill="1" applyBorder="1" applyAlignment="1" applyProtection="1">
      <alignment horizontal="center" wrapText="1"/>
      <protection hidden="1"/>
    </xf>
    <xf numFmtId="165" fontId="10" fillId="4" borderId="2" xfId="1" applyNumberFormat="1" applyFont="1" applyFill="1" applyBorder="1" applyAlignment="1" applyProtection="1">
      <alignment vertical="center"/>
      <protection hidden="1"/>
    </xf>
    <xf numFmtId="165" fontId="11" fillId="4" borderId="0" xfId="1" applyNumberFormat="1" applyFont="1" applyFill="1" applyBorder="1" applyAlignment="1" applyProtection="1">
      <alignment horizontal="center" vertical="center"/>
      <protection hidden="1"/>
    </xf>
    <xf numFmtId="165" fontId="12" fillId="4" borderId="0" xfId="1" applyNumberFormat="1" applyFont="1" applyFill="1" applyBorder="1" applyAlignment="1" applyProtection="1">
      <alignment horizontal="center" vertical="center"/>
      <protection hidden="1"/>
    </xf>
    <xf numFmtId="165" fontId="11" fillId="4" borderId="1" xfId="1" applyNumberFormat="1" applyFont="1" applyFill="1" applyBorder="1" applyAlignment="1" applyProtection="1">
      <alignment horizontal="center" vertical="center"/>
      <protection hidden="1"/>
    </xf>
    <xf numFmtId="165" fontId="13" fillId="4" borderId="0" xfId="1" applyNumberFormat="1" applyFont="1" applyFill="1" applyBorder="1" applyAlignment="1" applyProtection="1">
      <alignment horizontal="center" vertical="center"/>
      <protection hidden="1"/>
    </xf>
    <xf numFmtId="165" fontId="9" fillId="0" borderId="0" xfId="1" applyNumberFormat="1" applyFont="1" applyFill="1" applyBorder="1" applyAlignment="1" applyProtection="1">
      <alignment horizontal="left"/>
      <protection hidden="1"/>
    </xf>
    <xf numFmtId="165" fontId="9" fillId="0" borderId="6" xfId="1" applyNumberFormat="1" applyFont="1" applyFill="1" applyBorder="1" applyAlignment="1" applyProtection="1">
      <alignment horizontal="left"/>
      <protection hidden="1"/>
    </xf>
    <xf numFmtId="0" fontId="15" fillId="2" borderId="7" xfId="0" applyFont="1" applyFill="1" applyBorder="1" applyProtection="1">
      <protection hidden="1"/>
    </xf>
    <xf numFmtId="0" fontId="15" fillId="2" borderId="8" xfId="0" applyFont="1" applyFill="1" applyBorder="1" applyProtection="1">
      <protection hidden="1"/>
    </xf>
    <xf numFmtId="0" fontId="15" fillId="2" borderId="9" xfId="0" applyFont="1" applyFill="1" applyBorder="1" applyProtection="1">
      <protection hidden="1"/>
    </xf>
    <xf numFmtId="0" fontId="15" fillId="2" borderId="10" xfId="0" applyFont="1" applyFill="1" applyBorder="1" applyProtection="1">
      <protection hidden="1"/>
    </xf>
    <xf numFmtId="0" fontId="15" fillId="2" borderId="11" xfId="0" applyFont="1" applyFill="1" applyBorder="1" applyProtection="1">
      <protection hidden="1"/>
    </xf>
    <xf numFmtId="0" fontId="9" fillId="0" borderId="0" xfId="0" applyFont="1" applyProtection="1">
      <protection hidden="1"/>
    </xf>
    <xf numFmtId="0" fontId="0" fillId="0" borderId="0" xfId="0" applyProtection="1">
      <protection hidden="1"/>
    </xf>
    <xf numFmtId="49" fontId="0" fillId="0" borderId="13" xfId="0" applyNumberFormat="1" applyBorder="1" applyAlignment="1" applyProtection="1">
      <alignment horizontal="center" vertical="top"/>
      <protection hidden="1"/>
    </xf>
    <xf numFmtId="165" fontId="0" fillId="0" borderId="0" xfId="1" applyNumberFormat="1" applyFont="1" applyBorder="1" applyAlignment="1" applyProtection="1">
      <alignment horizontal="right" vertical="top"/>
      <protection hidden="1"/>
    </xf>
    <xf numFmtId="3" fontId="0" fillId="0" borderId="20" xfId="1" applyNumberFormat="1" applyFont="1" applyBorder="1" applyAlignment="1" applyProtection="1">
      <alignment horizontal="right" vertical="top"/>
      <protection hidden="1"/>
    </xf>
    <xf numFmtId="3" fontId="0" fillId="0" borderId="15" xfId="1" applyNumberFormat="1" applyFont="1" applyBorder="1" applyAlignment="1" applyProtection="1">
      <alignment horizontal="right" vertical="top"/>
      <protection hidden="1"/>
    </xf>
    <xf numFmtId="3" fontId="0" fillId="0" borderId="18" xfId="1" applyNumberFormat="1" applyFont="1" applyBorder="1" applyAlignment="1" applyProtection="1">
      <alignment horizontal="right" vertical="top"/>
      <protection hidden="1"/>
    </xf>
    <xf numFmtId="3" fontId="10" fillId="0" borderId="19" xfId="1" applyNumberFormat="1" applyFont="1" applyBorder="1" applyAlignment="1" applyProtection="1">
      <alignment horizontal="right" vertical="top"/>
      <protection hidden="1"/>
    </xf>
    <xf numFmtId="43" fontId="6" fillId="0" borderId="0" xfId="1" applyFont="1" applyFill="1" applyBorder="1" applyAlignment="1" applyProtection="1">
      <alignment vertical="top"/>
      <protection hidden="1"/>
    </xf>
    <xf numFmtId="0" fontId="20" fillId="3" borderId="0" xfId="0" quotePrefix="1" applyFont="1" applyFill="1" applyAlignment="1" applyProtection="1">
      <alignment horizontal="center" vertical="center"/>
      <protection hidden="1"/>
    </xf>
    <xf numFmtId="0" fontId="21" fillId="3" borderId="0" xfId="0" applyFont="1" applyFill="1" applyAlignment="1" applyProtection="1">
      <alignment horizontal="left" vertical="center"/>
      <protection hidden="1"/>
    </xf>
    <xf numFmtId="0" fontId="0" fillId="3" borderId="0" xfId="0" applyFill="1" applyProtection="1">
      <protection hidden="1"/>
    </xf>
    <xf numFmtId="0" fontId="22" fillId="3" borderId="1" xfId="3" applyFont="1" applyFill="1" applyBorder="1" applyAlignment="1" applyProtection="1">
      <alignment vertical="top" wrapText="1"/>
      <protection hidden="1"/>
    </xf>
    <xf numFmtId="165" fontId="23" fillId="4" borderId="1" xfId="0" applyNumberFormat="1" applyFont="1" applyFill="1" applyBorder="1" applyAlignment="1" applyProtection="1">
      <alignment horizontal="right" vertical="center"/>
      <protection hidden="1"/>
    </xf>
    <xf numFmtId="164" fontId="24" fillId="4" borderId="0" xfId="0" applyNumberFormat="1" applyFont="1" applyFill="1" applyAlignment="1" applyProtection="1">
      <alignment horizontal="right" vertical="center"/>
      <protection hidden="1"/>
    </xf>
    <xf numFmtId="166" fontId="25" fillId="4" borderId="1" xfId="0" applyNumberFormat="1" applyFont="1" applyFill="1" applyBorder="1" applyAlignment="1" applyProtection="1">
      <alignment horizontal="center" vertical="center"/>
      <protection hidden="1"/>
    </xf>
    <xf numFmtId="164" fontId="4" fillId="4" borderId="0" xfId="0" applyNumberFormat="1" applyFont="1" applyFill="1" applyAlignment="1" applyProtection="1">
      <alignment horizontal="right" vertical="center"/>
      <protection hidden="1"/>
    </xf>
    <xf numFmtId="164" fontId="4" fillId="0" borderId="0" xfId="0" applyNumberFormat="1" applyFont="1" applyAlignment="1" applyProtection="1">
      <alignment horizontal="right" vertical="center"/>
      <protection hidden="1"/>
    </xf>
    <xf numFmtId="164" fontId="4" fillId="0" borderId="6" xfId="0" applyNumberFormat="1" applyFont="1" applyBorder="1" applyAlignment="1" applyProtection="1">
      <alignment horizontal="right" vertical="center"/>
      <protection hidden="1"/>
    </xf>
    <xf numFmtId="0" fontId="0" fillId="0" borderId="0" xfId="0" applyAlignment="1">
      <alignment horizontal="center"/>
    </xf>
    <xf numFmtId="49" fontId="0" fillId="0" borderId="0" xfId="0" applyNumberFormat="1" applyAlignment="1">
      <alignment vertical="top"/>
    </xf>
    <xf numFmtId="0" fontId="9" fillId="0" borderId="13" xfId="0" applyFont="1" applyBorder="1" applyAlignment="1" applyProtection="1">
      <alignment horizontal="right" vertical="top"/>
      <protection locked="0"/>
    </xf>
    <xf numFmtId="15" fontId="9" fillId="0" borderId="0" xfId="0" applyNumberFormat="1" applyFont="1" applyAlignment="1" applyProtection="1">
      <alignment horizontal="center" vertical="top" wrapText="1"/>
      <protection hidden="1"/>
    </xf>
    <xf numFmtId="15" fontId="9" fillId="0" borderId="34" xfId="0" applyNumberFormat="1" applyFont="1" applyBorder="1" applyAlignment="1" applyProtection="1">
      <alignment horizontal="center" vertical="top" wrapText="1"/>
      <protection hidden="1"/>
    </xf>
    <xf numFmtId="15" fontId="9" fillId="0" borderId="35" xfId="0" applyNumberFormat="1" applyFont="1" applyBorder="1" applyAlignment="1" applyProtection="1">
      <alignment horizontal="center" vertical="top" wrapText="1"/>
      <protection hidden="1"/>
    </xf>
    <xf numFmtId="43" fontId="4" fillId="0" borderId="0" xfId="1" applyFont="1" applyFill="1" applyBorder="1" applyAlignment="1" applyProtection="1">
      <alignment horizontal="center" vertical="top"/>
      <protection hidden="1"/>
    </xf>
    <xf numFmtId="43" fontId="4" fillId="0" borderId="6" xfId="1" applyFont="1" applyFill="1" applyBorder="1" applyAlignment="1" applyProtection="1">
      <alignment horizontal="center" vertical="top"/>
      <protection hidden="1"/>
    </xf>
    <xf numFmtId="167" fontId="19" fillId="0" borderId="0" xfId="1" applyNumberFormat="1" applyFont="1" applyBorder="1" applyAlignment="1" applyProtection="1">
      <alignment horizontal="center" vertical="top"/>
      <protection hidden="1"/>
    </xf>
    <xf numFmtId="167" fontId="1" fillId="0" borderId="0" xfId="1" applyNumberFormat="1" applyFill="1" applyBorder="1" applyAlignment="1" applyProtection="1">
      <alignment horizontal="center" vertical="top"/>
      <protection hidden="1"/>
    </xf>
    <xf numFmtId="167" fontId="1" fillId="0" borderId="6" xfId="1" applyNumberFormat="1" applyFill="1" applyBorder="1" applyAlignment="1" applyProtection="1">
      <alignment horizontal="center" vertical="top"/>
      <protection hidden="1"/>
    </xf>
    <xf numFmtId="0" fontId="0" fillId="0" borderId="0" xfId="0" applyAlignment="1" applyProtection="1">
      <alignment vertical="top"/>
      <protection locked="0"/>
    </xf>
    <xf numFmtId="0" fontId="0" fillId="0" borderId="0" xfId="0" applyAlignment="1" applyProtection="1">
      <alignment vertical="top" wrapText="1"/>
      <protection locked="0"/>
    </xf>
    <xf numFmtId="0" fontId="0" fillId="0" borderId="0" xfId="0" applyAlignment="1" applyProtection="1">
      <alignment horizontal="center" vertical="top"/>
      <protection locked="0"/>
    </xf>
    <xf numFmtId="0" fontId="0" fillId="0" borderId="0" xfId="0" applyAlignment="1" applyProtection="1">
      <alignment horizontal="right" vertical="top"/>
      <protection locked="0"/>
    </xf>
    <xf numFmtId="43" fontId="0" fillId="0" borderId="0" xfId="1" applyFont="1" applyBorder="1" applyAlignment="1" applyProtection="1">
      <alignment vertical="top"/>
      <protection hidden="1"/>
    </xf>
    <xf numFmtId="43" fontId="0" fillId="0" borderId="0" xfId="1" applyFont="1" applyFill="1" applyBorder="1" applyAlignment="1" applyProtection="1">
      <alignment vertical="top"/>
      <protection hidden="1"/>
    </xf>
    <xf numFmtId="43" fontId="0" fillId="0" borderId="6" xfId="1" applyFont="1" applyFill="1" applyBorder="1" applyAlignment="1" applyProtection="1">
      <alignment vertical="top"/>
      <protection hidden="1"/>
    </xf>
    <xf numFmtId="49" fontId="0" fillId="2" borderId="0" xfId="0" applyNumberFormat="1" applyFill="1" applyAlignment="1">
      <alignment vertical="top"/>
    </xf>
    <xf numFmtId="0" fontId="10" fillId="6" borderId="47" xfId="0" applyFont="1" applyFill="1" applyBorder="1" applyAlignment="1" applyProtection="1">
      <alignment horizontal="center" vertical="center"/>
      <protection hidden="1"/>
    </xf>
    <xf numFmtId="165" fontId="10" fillId="6" borderId="47" xfId="0" applyNumberFormat="1" applyFont="1" applyFill="1" applyBorder="1" applyAlignment="1" applyProtection="1">
      <alignment horizontal="center" vertical="center"/>
      <protection hidden="1"/>
    </xf>
    <xf numFmtId="165" fontId="10" fillId="6" borderId="47" xfId="1" applyNumberFormat="1" applyFont="1" applyFill="1" applyBorder="1" applyAlignment="1" applyProtection="1">
      <alignment horizontal="center" vertical="center" wrapText="1"/>
      <protection hidden="1"/>
    </xf>
    <xf numFmtId="165" fontId="23" fillId="0" borderId="47" xfId="1" applyNumberFormat="1" applyFont="1" applyBorder="1" applyAlignment="1" applyProtection="1">
      <alignment horizontal="center" vertical="center"/>
      <protection hidden="1"/>
    </xf>
    <xf numFmtId="43" fontId="10" fillId="7" borderId="47" xfId="1" applyFont="1" applyFill="1" applyBorder="1" applyAlignment="1" applyProtection="1">
      <alignment horizontal="center" vertical="center" wrapText="1"/>
      <protection hidden="1"/>
    </xf>
    <xf numFmtId="43" fontId="27" fillId="8" borderId="47" xfId="1" applyFont="1" applyFill="1" applyBorder="1" applyAlignment="1" applyProtection="1">
      <alignment horizontal="center" vertical="center" wrapText="1"/>
      <protection hidden="1"/>
    </xf>
    <xf numFmtId="43" fontId="10" fillId="8" borderId="47" xfId="1" applyFont="1" applyFill="1" applyBorder="1" applyAlignment="1" applyProtection="1">
      <alignment horizontal="center" vertical="center" wrapText="1"/>
      <protection hidden="1"/>
    </xf>
    <xf numFmtId="49" fontId="0" fillId="9" borderId="48" xfId="0" applyNumberFormat="1" applyFill="1" applyBorder="1" applyAlignment="1">
      <alignment horizontal="center" vertical="top"/>
    </xf>
    <xf numFmtId="0" fontId="28" fillId="5" borderId="49" xfId="0" applyFont="1" applyFill="1" applyBorder="1" applyAlignment="1" applyProtection="1">
      <alignment horizontal="center" vertical="top" wrapText="1"/>
      <protection locked="0" hidden="1"/>
    </xf>
    <xf numFmtId="0" fontId="28" fillId="5" borderId="50" xfId="0" applyFont="1" applyFill="1" applyBorder="1" applyAlignment="1" applyProtection="1">
      <alignment vertical="top"/>
      <protection locked="0"/>
    </xf>
    <xf numFmtId="0" fontId="10" fillId="5" borderId="50" xfId="0" applyFont="1" applyFill="1" applyBorder="1" applyAlignment="1" applyProtection="1">
      <alignment vertical="top" wrapText="1"/>
      <protection hidden="1"/>
    </xf>
    <xf numFmtId="3" fontId="28" fillId="0" borderId="30" xfId="0" applyNumberFormat="1" applyFont="1" applyBorder="1" applyAlignment="1" applyProtection="1">
      <alignment horizontal="right" vertical="top" wrapText="1"/>
      <protection hidden="1"/>
    </xf>
    <xf numFmtId="43" fontId="6" fillId="10" borderId="51" xfId="1" applyFont="1" applyFill="1" applyBorder="1" applyAlignment="1" applyProtection="1">
      <alignment vertical="top"/>
      <protection hidden="1"/>
    </xf>
    <xf numFmtId="43" fontId="6" fillId="10" borderId="52" xfId="1" applyFont="1" applyFill="1" applyBorder="1" applyAlignment="1" applyProtection="1">
      <alignment vertical="top"/>
      <protection hidden="1"/>
    </xf>
    <xf numFmtId="43" fontId="6" fillId="10" borderId="53" xfId="1" applyFont="1" applyFill="1" applyBorder="1" applyAlignment="1" applyProtection="1">
      <alignment vertical="top"/>
      <protection hidden="1"/>
    </xf>
    <xf numFmtId="43" fontId="29" fillId="10" borderId="54" xfId="1" applyFont="1" applyFill="1" applyBorder="1" applyAlignment="1" applyProtection="1">
      <alignment vertical="top"/>
      <protection hidden="1"/>
    </xf>
    <xf numFmtId="0" fontId="15" fillId="0" borderId="0" xfId="0" applyFont="1" applyProtection="1">
      <protection hidden="1"/>
    </xf>
    <xf numFmtId="49" fontId="0" fillId="9" borderId="55" xfId="0" applyNumberFormat="1" applyFill="1" applyBorder="1" applyAlignment="1">
      <alignment horizontal="center" vertical="top"/>
    </xf>
    <xf numFmtId="0" fontId="9" fillId="0" borderId="56" xfId="0" applyFont="1" applyBorder="1" applyAlignment="1" applyProtection="1">
      <alignment horizontal="center" vertical="top"/>
      <protection locked="0" hidden="1"/>
    </xf>
    <xf numFmtId="0" fontId="19" fillId="0" borderId="52" xfId="0" applyFont="1" applyBorder="1" applyAlignment="1" applyProtection="1">
      <alignment vertical="top" wrapText="1"/>
      <protection hidden="1"/>
    </xf>
    <xf numFmtId="0" fontId="0" fillId="0" borderId="52" xfId="0" applyBorder="1" applyAlignment="1" applyProtection="1">
      <alignment horizontal="center" vertical="top"/>
      <protection hidden="1"/>
    </xf>
    <xf numFmtId="0" fontId="0" fillId="0" borderId="52" xfId="0" applyBorder="1" applyAlignment="1" applyProtection="1">
      <alignment horizontal="right" vertical="top"/>
      <protection locked="0" hidden="1"/>
    </xf>
    <xf numFmtId="165" fontId="0" fillId="0" borderId="52" xfId="1" applyNumberFormat="1" applyFont="1" applyBorder="1" applyAlignment="1" applyProtection="1">
      <alignment horizontal="right" vertical="top"/>
      <protection hidden="1"/>
    </xf>
    <xf numFmtId="165" fontId="0" fillId="0" borderId="52" xfId="1" applyNumberFormat="1" applyFont="1" applyFill="1" applyBorder="1" applyAlignment="1" applyProtection="1">
      <alignment horizontal="right" vertical="top"/>
      <protection hidden="1"/>
    </xf>
    <xf numFmtId="165" fontId="0" fillId="0" borderId="53" xfId="1" applyNumberFormat="1" applyFont="1" applyBorder="1" applyAlignment="1" applyProtection="1">
      <alignment horizontal="right" vertical="top"/>
      <protection hidden="1"/>
    </xf>
    <xf numFmtId="165" fontId="0" fillId="0" borderId="54" xfId="1" applyNumberFormat="1" applyFont="1" applyBorder="1" applyAlignment="1" applyProtection="1">
      <alignment horizontal="right" vertical="top"/>
      <protection hidden="1"/>
    </xf>
    <xf numFmtId="165" fontId="0" fillId="0" borderId="58" xfId="1" applyNumberFormat="1" applyFont="1" applyBorder="1" applyAlignment="1" applyProtection="1">
      <alignment horizontal="right" vertical="top"/>
      <protection hidden="1"/>
    </xf>
    <xf numFmtId="49" fontId="0" fillId="0" borderId="13" xfId="0" quotePrefix="1" applyNumberFormat="1" applyBorder="1" applyAlignment="1" applyProtection="1">
      <alignment horizontal="center" vertical="top"/>
      <protection hidden="1"/>
    </xf>
    <xf numFmtId="49" fontId="0" fillId="9" borderId="59" xfId="0" applyNumberFormat="1" applyFill="1" applyBorder="1" applyAlignment="1">
      <alignment horizontal="center" vertical="top"/>
    </xf>
    <xf numFmtId="165" fontId="0" fillId="0" borderId="60" xfId="1" applyNumberFormat="1" applyFont="1" applyBorder="1" applyAlignment="1" applyProtection="1">
      <alignment horizontal="right" vertical="top"/>
      <protection hidden="1"/>
    </xf>
    <xf numFmtId="49" fontId="0" fillId="9" borderId="61" xfId="0" applyNumberFormat="1" applyFill="1" applyBorder="1" applyAlignment="1">
      <alignment horizontal="center" vertical="top"/>
    </xf>
    <xf numFmtId="0" fontId="9" fillId="11" borderId="62" xfId="0" applyFont="1" applyFill="1" applyBorder="1" applyAlignment="1" applyProtection="1">
      <alignment horizontal="center" vertical="top"/>
      <protection locked="0" hidden="1"/>
    </xf>
    <xf numFmtId="0" fontId="19" fillId="11" borderId="63" xfId="0" applyFont="1" applyFill="1" applyBorder="1" applyAlignment="1" applyProtection="1">
      <alignment vertical="top" wrapText="1"/>
      <protection hidden="1"/>
    </xf>
    <xf numFmtId="0" fontId="0" fillId="11" borderId="63" xfId="0" applyFill="1" applyBorder="1" applyAlignment="1" applyProtection="1">
      <alignment horizontal="center" vertical="top"/>
      <protection hidden="1"/>
    </xf>
    <xf numFmtId="0" fontId="0" fillId="11" borderId="63" xfId="0" applyFill="1" applyBorder="1" applyAlignment="1" applyProtection="1">
      <alignment horizontal="right" vertical="top"/>
      <protection locked="0" hidden="1"/>
    </xf>
    <xf numFmtId="165" fontId="28" fillId="11" borderId="63" xfId="1" applyNumberFormat="1" applyFont="1" applyFill="1" applyBorder="1" applyAlignment="1" applyProtection="1">
      <alignment horizontal="right" vertical="top"/>
      <protection hidden="1"/>
    </xf>
    <xf numFmtId="165" fontId="28" fillId="0" borderId="47" xfId="1" applyNumberFormat="1" applyFont="1" applyBorder="1" applyAlignment="1" applyProtection="1">
      <alignment horizontal="right" vertical="top"/>
      <protection hidden="1"/>
    </xf>
    <xf numFmtId="3" fontId="0" fillId="10" borderId="64" xfId="1" applyNumberFormat="1" applyFont="1" applyFill="1" applyBorder="1" applyAlignment="1" applyProtection="1">
      <alignment horizontal="right" vertical="top"/>
      <protection hidden="1"/>
    </xf>
    <xf numFmtId="3" fontId="0" fillId="10" borderId="65" xfId="1" applyNumberFormat="1" applyFont="1" applyFill="1" applyBorder="1" applyAlignment="1" applyProtection="1">
      <alignment horizontal="right" vertical="top"/>
      <protection hidden="1"/>
    </xf>
    <xf numFmtId="3" fontId="0" fillId="10" borderId="66" xfId="1" applyNumberFormat="1" applyFont="1" applyFill="1" applyBorder="1" applyAlignment="1" applyProtection="1">
      <alignment horizontal="right" vertical="top"/>
      <protection hidden="1"/>
    </xf>
    <xf numFmtId="3" fontId="10" fillId="10" borderId="67" xfId="1" applyNumberFormat="1" applyFont="1" applyFill="1" applyBorder="1" applyAlignment="1" applyProtection="1">
      <alignment horizontal="right" vertical="top"/>
      <protection hidden="1"/>
    </xf>
    <xf numFmtId="49" fontId="0" fillId="0" borderId="0" xfId="0" quotePrefix="1" applyNumberFormat="1" applyAlignment="1" applyProtection="1">
      <alignment horizontal="center" vertical="top"/>
      <protection hidden="1"/>
    </xf>
    <xf numFmtId="164" fontId="0" fillId="0" borderId="68" xfId="1" applyNumberFormat="1" applyFont="1" applyBorder="1" applyAlignment="1" applyProtection="1">
      <alignment horizontal="right" vertical="top"/>
      <protection hidden="1"/>
    </xf>
    <xf numFmtId="49" fontId="9" fillId="9" borderId="0" xfId="0" applyNumberFormat="1" applyFont="1" applyFill="1" applyAlignment="1">
      <alignment horizontal="center" vertical="top"/>
    </xf>
    <xf numFmtId="49" fontId="4" fillId="2" borderId="0" xfId="0" applyNumberFormat="1" applyFont="1" applyFill="1" applyAlignment="1">
      <alignment horizontal="center" vertical="center"/>
    </xf>
    <xf numFmtId="0" fontId="0" fillId="0" borderId="0" xfId="0" applyAlignment="1" applyProtection="1">
      <alignment vertical="center"/>
      <protection hidden="1"/>
    </xf>
    <xf numFmtId="0" fontId="0" fillId="12" borderId="13" xfId="0" applyFill="1" applyBorder="1" applyAlignment="1" applyProtection="1">
      <alignment vertical="center"/>
      <protection hidden="1"/>
    </xf>
    <xf numFmtId="0" fontId="0" fillId="12" borderId="69" xfId="0" applyFill="1" applyBorder="1" applyAlignment="1" applyProtection="1">
      <alignment vertical="center"/>
      <protection hidden="1"/>
    </xf>
    <xf numFmtId="165" fontId="28" fillId="12" borderId="69" xfId="0" applyNumberFormat="1" applyFont="1" applyFill="1" applyBorder="1" applyAlignment="1" applyProtection="1">
      <alignment horizontal="right" vertical="center"/>
      <protection hidden="1"/>
    </xf>
    <xf numFmtId="165" fontId="28" fillId="12" borderId="70" xfId="1" applyNumberFormat="1" applyFont="1" applyFill="1" applyBorder="1" applyAlignment="1" applyProtection="1">
      <alignment horizontal="right" vertical="center"/>
      <protection hidden="1"/>
    </xf>
    <xf numFmtId="3" fontId="28" fillId="13" borderId="70" xfId="1" applyNumberFormat="1" applyFont="1" applyFill="1" applyBorder="1" applyAlignment="1" applyProtection="1">
      <alignment horizontal="right" vertical="center"/>
      <protection hidden="1"/>
    </xf>
    <xf numFmtId="43" fontId="0" fillId="0" borderId="0" xfId="1" applyFont="1" applyAlignment="1" applyProtection="1">
      <alignment vertical="center"/>
      <protection hidden="1"/>
    </xf>
    <xf numFmtId="3" fontId="28" fillId="13" borderId="71" xfId="1" applyNumberFormat="1" applyFont="1" applyFill="1" applyBorder="1" applyAlignment="1" applyProtection="1">
      <alignment horizontal="right" vertical="center"/>
      <protection hidden="1"/>
    </xf>
    <xf numFmtId="3" fontId="28" fillId="13" borderId="72" xfId="1" applyNumberFormat="1" applyFont="1" applyFill="1" applyBorder="1" applyAlignment="1" applyProtection="1">
      <alignment horizontal="right" vertical="center"/>
      <protection hidden="1"/>
    </xf>
    <xf numFmtId="0" fontId="31" fillId="0" borderId="0" xfId="0" applyFont="1" applyAlignment="1" applyProtection="1">
      <alignment vertical="center"/>
      <protection hidden="1"/>
    </xf>
    <xf numFmtId="0" fontId="31" fillId="0" borderId="6" xfId="0" applyFont="1" applyBorder="1" applyAlignment="1" applyProtection="1">
      <alignment vertical="center"/>
      <protection hidden="1"/>
    </xf>
    <xf numFmtId="0" fontId="15" fillId="2" borderId="7" xfId="0" applyFont="1" applyFill="1" applyBorder="1" applyAlignment="1" applyProtection="1">
      <alignment vertical="center"/>
      <protection hidden="1"/>
    </xf>
    <xf numFmtId="0" fontId="15" fillId="2" borderId="8" xfId="0" applyFont="1" applyFill="1" applyBorder="1" applyAlignment="1" applyProtection="1">
      <alignment vertical="center"/>
      <protection hidden="1"/>
    </xf>
    <xf numFmtId="0" fontId="15" fillId="2" borderId="9" xfId="0" applyFont="1" applyFill="1" applyBorder="1" applyAlignment="1" applyProtection="1">
      <alignment vertical="center"/>
      <protection hidden="1"/>
    </xf>
    <xf numFmtId="0" fontId="15" fillId="2" borderId="10" xfId="0" applyFont="1" applyFill="1" applyBorder="1" applyAlignment="1" applyProtection="1">
      <alignment vertical="center"/>
      <protection hidden="1"/>
    </xf>
    <xf numFmtId="0" fontId="15" fillId="2" borderId="11" xfId="0" applyFont="1" applyFill="1" applyBorder="1" applyAlignment="1" applyProtection="1">
      <alignment vertical="center"/>
      <protection hidden="1"/>
    </xf>
    <xf numFmtId="43" fontId="0" fillId="0" borderId="0" xfId="1" applyFont="1" applyAlignment="1" applyProtection="1">
      <alignment vertical="top"/>
      <protection hidden="1"/>
    </xf>
    <xf numFmtId="43" fontId="31" fillId="0" borderId="0" xfId="1" applyFont="1" applyFill="1" applyBorder="1" applyAlignment="1" applyProtection="1">
      <alignment vertical="top"/>
      <protection hidden="1"/>
    </xf>
    <xf numFmtId="43" fontId="31" fillId="0" borderId="6" xfId="1" applyFont="1" applyFill="1" applyBorder="1" applyAlignment="1" applyProtection="1">
      <alignment vertical="top"/>
      <protection hidden="1"/>
    </xf>
    <xf numFmtId="0" fontId="0" fillId="14" borderId="13" xfId="0" applyFill="1" applyBorder="1" applyAlignment="1" applyProtection="1">
      <alignment vertical="center"/>
      <protection hidden="1"/>
    </xf>
    <xf numFmtId="0" fontId="0" fillId="14" borderId="69" xfId="0" applyFill="1" applyBorder="1" applyAlignment="1" applyProtection="1">
      <alignment vertical="center"/>
      <protection hidden="1"/>
    </xf>
    <xf numFmtId="165" fontId="28" fillId="14" borderId="69" xfId="0" applyNumberFormat="1" applyFont="1" applyFill="1" applyBorder="1" applyAlignment="1" applyProtection="1">
      <alignment horizontal="right" vertical="center"/>
      <protection hidden="1"/>
    </xf>
    <xf numFmtId="165" fontId="28" fillId="14" borderId="70" xfId="1" applyNumberFormat="1" applyFont="1" applyFill="1" applyBorder="1" applyAlignment="1" applyProtection="1">
      <alignment horizontal="right" vertical="center"/>
      <protection hidden="1"/>
    </xf>
    <xf numFmtId="0" fontId="0" fillId="15" borderId="13" xfId="0" applyFill="1" applyBorder="1" applyAlignment="1" applyProtection="1">
      <alignment vertical="center"/>
      <protection hidden="1"/>
    </xf>
    <xf numFmtId="0" fontId="0" fillId="15" borderId="69" xfId="0" applyFill="1" applyBorder="1" applyAlignment="1" applyProtection="1">
      <alignment vertical="center"/>
      <protection hidden="1"/>
    </xf>
    <xf numFmtId="165" fontId="28" fillId="15" borderId="69" xfId="0" applyNumberFormat="1" applyFont="1" applyFill="1" applyBorder="1" applyAlignment="1" applyProtection="1">
      <alignment horizontal="right" vertical="center"/>
      <protection hidden="1"/>
    </xf>
    <xf numFmtId="165" fontId="28" fillId="15" borderId="70" xfId="1" applyNumberFormat="1" applyFont="1" applyFill="1" applyBorder="1" applyAlignment="1" applyProtection="1">
      <alignment horizontal="right" vertical="center"/>
      <protection hidden="1"/>
    </xf>
    <xf numFmtId="49" fontId="4" fillId="2" borderId="0" xfId="0" applyNumberFormat="1" applyFont="1" applyFill="1" applyAlignment="1">
      <alignment horizontal="center" vertical="top"/>
    </xf>
    <xf numFmtId="0" fontId="28" fillId="16" borderId="13" xfId="0" applyFont="1" applyFill="1" applyBorder="1" applyAlignment="1" applyProtection="1">
      <alignment vertical="top" wrapText="1"/>
      <protection hidden="1"/>
    </xf>
    <xf numFmtId="0" fontId="0" fillId="16" borderId="69" xfId="0" applyFill="1" applyBorder="1" applyAlignment="1" applyProtection="1">
      <alignment horizontal="center" vertical="top"/>
      <protection hidden="1"/>
    </xf>
    <xf numFmtId="0" fontId="0" fillId="16" borderId="69" xfId="0" applyFill="1" applyBorder="1" applyAlignment="1" applyProtection="1">
      <alignment horizontal="right" vertical="top"/>
      <protection hidden="1"/>
    </xf>
    <xf numFmtId="0" fontId="0" fillId="16" borderId="69" xfId="0" applyFill="1" applyBorder="1" applyAlignment="1" applyProtection="1">
      <alignment vertical="top"/>
      <protection hidden="1"/>
    </xf>
    <xf numFmtId="165" fontId="0" fillId="16" borderId="70" xfId="1" applyNumberFormat="1" applyFont="1" applyFill="1" applyBorder="1" applyAlignment="1" applyProtection="1">
      <alignment vertical="top"/>
      <protection hidden="1"/>
    </xf>
    <xf numFmtId="43" fontId="0" fillId="0" borderId="37" xfId="1" applyFont="1" applyFill="1" applyBorder="1" applyAlignment="1" applyProtection="1">
      <alignment vertical="top"/>
      <protection hidden="1"/>
    </xf>
    <xf numFmtId="43" fontId="0" fillId="0" borderId="38" xfId="1" applyFont="1" applyFill="1" applyBorder="1" applyAlignment="1" applyProtection="1">
      <alignment vertical="top"/>
      <protection hidden="1"/>
    </xf>
    <xf numFmtId="43" fontId="0" fillId="0" borderId="39" xfId="1" applyFont="1" applyFill="1" applyBorder="1" applyAlignment="1" applyProtection="1">
      <alignment vertical="top"/>
      <protection hidden="1"/>
    </xf>
    <xf numFmtId="43" fontId="0" fillId="7" borderId="70" xfId="1" applyFont="1" applyFill="1" applyBorder="1" applyAlignment="1" applyProtection="1">
      <alignment vertical="top"/>
      <protection hidden="1"/>
    </xf>
    <xf numFmtId="49" fontId="4" fillId="2" borderId="0" xfId="0" applyNumberFormat="1" applyFont="1" applyFill="1" applyAlignment="1">
      <alignment horizontal="center"/>
    </xf>
    <xf numFmtId="0" fontId="0" fillId="17" borderId="73" xfId="0" applyFill="1" applyBorder="1" applyProtection="1">
      <protection hidden="1"/>
    </xf>
    <xf numFmtId="0" fontId="0" fillId="17" borderId="57" xfId="0" applyFill="1" applyBorder="1" applyProtection="1">
      <protection hidden="1"/>
    </xf>
    <xf numFmtId="0" fontId="10" fillId="17" borderId="74" xfId="0" applyFont="1" applyFill="1" applyBorder="1" applyAlignment="1" applyProtection="1">
      <alignment horizontal="right"/>
      <protection hidden="1"/>
    </xf>
    <xf numFmtId="165" fontId="10" fillId="17" borderId="54" xfId="1" applyNumberFormat="1" applyFont="1" applyFill="1" applyBorder="1" applyAlignment="1" applyProtection="1">
      <alignment vertical="top"/>
      <protection hidden="1"/>
    </xf>
    <xf numFmtId="165" fontId="10" fillId="0" borderId="75" xfId="1" applyNumberFormat="1" applyFont="1" applyFill="1" applyBorder="1" applyAlignment="1" applyProtection="1">
      <alignment vertical="top"/>
      <protection hidden="1"/>
    </xf>
    <xf numFmtId="165" fontId="10" fillId="0" borderId="0" xfId="1" applyNumberFormat="1" applyFont="1" applyFill="1" applyBorder="1" applyAlignment="1" applyProtection="1">
      <alignment vertical="top"/>
      <protection hidden="1"/>
    </xf>
    <xf numFmtId="165" fontId="10" fillId="0" borderId="76" xfId="1" applyNumberFormat="1" applyFont="1" applyFill="1" applyBorder="1" applyAlignment="1" applyProtection="1">
      <alignment vertical="top"/>
      <protection hidden="1"/>
    </xf>
    <xf numFmtId="165" fontId="10" fillId="0" borderId="54" xfId="1" applyNumberFormat="1" applyFont="1" applyBorder="1" applyAlignment="1" applyProtection="1">
      <alignment vertical="top"/>
      <protection hidden="1"/>
    </xf>
    <xf numFmtId="165" fontId="10" fillId="0" borderId="0" xfId="1" applyNumberFormat="1" applyFont="1" applyBorder="1" applyAlignment="1" applyProtection="1">
      <alignment vertical="top"/>
      <protection hidden="1"/>
    </xf>
    <xf numFmtId="0" fontId="0" fillId="0" borderId="6" xfId="0" applyBorder="1" applyProtection="1">
      <protection hidden="1"/>
    </xf>
    <xf numFmtId="0" fontId="0" fillId="17" borderId="77" xfId="0" applyFill="1" applyBorder="1" applyProtection="1">
      <protection hidden="1"/>
    </xf>
    <xf numFmtId="0" fontId="0" fillId="17" borderId="78" xfId="0" applyFill="1" applyBorder="1" applyProtection="1">
      <protection hidden="1"/>
    </xf>
    <xf numFmtId="0" fontId="0" fillId="17" borderId="78" xfId="0" applyFill="1" applyBorder="1" applyAlignment="1" applyProtection="1">
      <alignment horizontal="right"/>
      <protection hidden="1"/>
    </xf>
    <xf numFmtId="10" fontId="0" fillId="17" borderId="79" xfId="0" applyNumberFormat="1" applyFill="1" applyBorder="1" applyAlignment="1" applyProtection="1">
      <alignment horizontal="center"/>
      <protection hidden="1"/>
    </xf>
    <xf numFmtId="165" fontId="0" fillId="17" borderId="80" xfId="1" applyNumberFormat="1" applyFont="1" applyFill="1" applyBorder="1" applyProtection="1">
      <protection hidden="1"/>
    </xf>
    <xf numFmtId="165" fontId="0" fillId="0" borderId="75" xfId="1" applyNumberFormat="1" applyFont="1" applyFill="1" applyBorder="1" applyProtection="1">
      <protection hidden="1"/>
    </xf>
    <xf numFmtId="165" fontId="0" fillId="0" borderId="0" xfId="1" applyNumberFormat="1" applyFont="1" applyFill="1" applyBorder="1" applyProtection="1">
      <protection hidden="1"/>
    </xf>
    <xf numFmtId="165" fontId="0" fillId="0" borderId="76" xfId="1" applyNumberFormat="1" applyFont="1" applyFill="1" applyBorder="1" applyProtection="1">
      <protection hidden="1"/>
    </xf>
    <xf numFmtId="165" fontId="0" fillId="0" borderId="80" xfId="1" applyNumberFormat="1" applyFont="1" applyBorder="1" applyProtection="1">
      <protection hidden="1"/>
    </xf>
    <xf numFmtId="165" fontId="0" fillId="0" borderId="0" xfId="1" applyNumberFormat="1" applyFont="1" applyBorder="1" applyProtection="1">
      <protection hidden="1"/>
    </xf>
    <xf numFmtId="168" fontId="9" fillId="0" borderId="76" xfId="1" applyNumberFormat="1" applyFont="1" applyFill="1" applyBorder="1" applyProtection="1">
      <protection hidden="1"/>
    </xf>
    <xf numFmtId="165" fontId="0" fillId="0" borderId="6" xfId="1" applyNumberFormat="1" applyFont="1" applyFill="1" applyBorder="1" applyProtection="1">
      <protection hidden="1"/>
    </xf>
    <xf numFmtId="0" fontId="0" fillId="17" borderId="81" xfId="0" applyFill="1" applyBorder="1" applyProtection="1">
      <protection hidden="1"/>
    </xf>
    <xf numFmtId="0" fontId="0" fillId="17" borderId="82" xfId="0" applyFill="1" applyBorder="1" applyProtection="1">
      <protection hidden="1"/>
    </xf>
    <xf numFmtId="0" fontId="10" fillId="17" borderId="82" xfId="0" applyFont="1" applyFill="1" applyBorder="1" applyAlignment="1" applyProtection="1">
      <alignment horizontal="right"/>
      <protection hidden="1"/>
    </xf>
    <xf numFmtId="10" fontId="10" fillId="17" borderId="83" xfId="0" applyNumberFormat="1" applyFont="1" applyFill="1" applyBorder="1" applyAlignment="1" applyProtection="1">
      <alignment horizontal="center"/>
      <protection hidden="1"/>
    </xf>
    <xf numFmtId="165" fontId="10" fillId="0" borderId="75" xfId="1" applyNumberFormat="1" applyFont="1" applyFill="1" applyBorder="1" applyProtection="1">
      <protection hidden="1"/>
    </xf>
    <xf numFmtId="165" fontId="10" fillId="0" borderId="0" xfId="1" applyNumberFormat="1" applyFont="1" applyFill="1" applyBorder="1" applyProtection="1">
      <protection hidden="1"/>
    </xf>
    <xf numFmtId="165" fontId="10" fillId="0" borderId="76" xfId="1" applyNumberFormat="1" applyFont="1" applyFill="1" applyBorder="1" applyProtection="1">
      <protection hidden="1"/>
    </xf>
    <xf numFmtId="165" fontId="10" fillId="0" borderId="0" xfId="1" applyNumberFormat="1" applyFont="1" applyBorder="1" applyProtection="1">
      <protection hidden="1"/>
    </xf>
    <xf numFmtId="165" fontId="10" fillId="0" borderId="0" xfId="0" applyNumberFormat="1" applyFont="1" applyProtection="1">
      <protection hidden="1"/>
    </xf>
    <xf numFmtId="165" fontId="10" fillId="0" borderId="6" xfId="0" applyNumberFormat="1" applyFont="1" applyBorder="1" applyProtection="1">
      <protection hidden="1"/>
    </xf>
    <xf numFmtId="0" fontId="9" fillId="17" borderId="82" xfId="0" applyFont="1" applyFill="1" applyBorder="1" applyAlignment="1" applyProtection="1">
      <alignment horizontal="right"/>
      <protection hidden="1"/>
    </xf>
    <xf numFmtId="10" fontId="9" fillId="17" borderId="83" xfId="0" applyNumberFormat="1" applyFont="1" applyFill="1" applyBorder="1" applyAlignment="1" applyProtection="1">
      <alignment horizontal="center"/>
      <protection hidden="1"/>
    </xf>
    <xf numFmtId="0" fontId="7" fillId="16" borderId="13" xfId="3" applyFill="1" applyBorder="1" applyAlignment="1" applyProtection="1">
      <protection hidden="1"/>
    </xf>
    <xf numFmtId="0" fontId="0" fillId="16" borderId="69" xfId="0" applyFill="1" applyBorder="1" applyProtection="1">
      <protection hidden="1"/>
    </xf>
    <xf numFmtId="0" fontId="28" fillId="16" borderId="69" xfId="0" applyFont="1" applyFill="1" applyBorder="1" applyAlignment="1" applyProtection="1">
      <alignment horizontal="right"/>
      <protection hidden="1"/>
    </xf>
    <xf numFmtId="165" fontId="28" fillId="16" borderId="70" xfId="0" applyNumberFormat="1" applyFont="1" applyFill="1" applyBorder="1" applyAlignment="1" applyProtection="1">
      <alignment horizontal="right"/>
      <protection hidden="1"/>
    </xf>
    <xf numFmtId="3" fontId="28" fillId="0" borderId="32" xfId="0" applyNumberFormat="1" applyFont="1" applyBorder="1" applyAlignment="1" applyProtection="1">
      <alignment horizontal="right"/>
      <protection hidden="1"/>
    </xf>
    <xf numFmtId="165" fontId="6" fillId="0" borderId="30" xfId="0" applyNumberFormat="1" applyFont="1" applyBorder="1" applyProtection="1">
      <protection hidden="1"/>
    </xf>
    <xf numFmtId="3" fontId="28" fillId="0" borderId="30" xfId="0" applyNumberFormat="1" applyFont="1" applyBorder="1" applyAlignment="1" applyProtection="1">
      <alignment horizontal="right"/>
      <protection hidden="1"/>
    </xf>
    <xf numFmtId="4" fontId="28" fillId="0" borderId="31" xfId="0" applyNumberFormat="1" applyFont="1" applyBorder="1" applyAlignment="1" applyProtection="1">
      <alignment horizontal="right"/>
      <protection locked="0"/>
    </xf>
    <xf numFmtId="3" fontId="28" fillId="7" borderId="70" xfId="0" applyNumberFormat="1" applyFont="1" applyFill="1" applyBorder="1" applyAlignment="1" applyProtection="1">
      <alignment horizontal="right"/>
      <protection hidden="1"/>
    </xf>
    <xf numFmtId="49" fontId="4" fillId="0" borderId="0" xfId="0" applyNumberFormat="1" applyFont="1" applyAlignment="1">
      <alignment horizontal="center"/>
    </xf>
    <xf numFmtId="0" fontId="10" fillId="0" borderId="0" xfId="0" applyFont="1" applyAlignment="1" applyProtection="1">
      <alignment horizontal="right"/>
      <protection hidden="1"/>
    </xf>
    <xf numFmtId="0" fontId="28" fillId="15" borderId="13" xfId="0" applyFont="1" applyFill="1" applyBorder="1" applyAlignment="1" applyProtection="1">
      <alignment vertical="top" wrapText="1"/>
      <protection hidden="1"/>
    </xf>
    <xf numFmtId="0" fontId="0" fillId="15" borderId="69" xfId="0" applyFill="1" applyBorder="1" applyAlignment="1" applyProtection="1">
      <alignment horizontal="center" vertical="top"/>
      <protection hidden="1"/>
    </xf>
    <xf numFmtId="0" fontId="0" fillId="15" borderId="69" xfId="0" applyFill="1" applyBorder="1" applyAlignment="1" applyProtection="1">
      <alignment horizontal="right" vertical="top"/>
      <protection hidden="1"/>
    </xf>
    <xf numFmtId="0" fontId="0" fillId="15" borderId="69" xfId="0" applyFill="1" applyBorder="1" applyAlignment="1" applyProtection="1">
      <alignment vertical="top"/>
      <protection hidden="1"/>
    </xf>
    <xf numFmtId="165" fontId="0" fillId="15" borderId="70" xfId="1" applyNumberFormat="1" applyFont="1" applyFill="1" applyBorder="1" applyAlignment="1" applyProtection="1">
      <alignment vertical="top"/>
      <protection hidden="1"/>
    </xf>
    <xf numFmtId="0" fontId="0" fillId="18" borderId="73" xfId="0" applyFill="1" applyBorder="1" applyProtection="1">
      <protection hidden="1"/>
    </xf>
    <xf numFmtId="0" fontId="0" fillId="18" borderId="57" xfId="0" applyFill="1" applyBorder="1" applyProtection="1">
      <protection hidden="1"/>
    </xf>
    <xf numFmtId="0" fontId="10" fillId="18" borderId="74" xfId="0" applyFont="1" applyFill="1" applyBorder="1" applyAlignment="1" applyProtection="1">
      <alignment horizontal="right"/>
      <protection hidden="1"/>
    </xf>
    <xf numFmtId="165" fontId="10" fillId="18" borderId="54" xfId="1" applyNumberFormat="1" applyFont="1" applyFill="1" applyBorder="1" applyAlignment="1" applyProtection="1">
      <alignment vertical="top"/>
      <protection hidden="1"/>
    </xf>
    <xf numFmtId="0" fontId="0" fillId="18" borderId="77" xfId="0" applyFill="1" applyBorder="1" applyProtection="1">
      <protection hidden="1"/>
    </xf>
    <xf numFmtId="0" fontId="0" fillId="18" borderId="78" xfId="0" applyFill="1" applyBorder="1" applyProtection="1">
      <protection hidden="1"/>
    </xf>
    <xf numFmtId="0" fontId="0" fillId="18" borderId="78" xfId="0" applyFill="1" applyBorder="1" applyAlignment="1" applyProtection="1">
      <alignment horizontal="right"/>
      <protection hidden="1"/>
    </xf>
    <xf numFmtId="10" fontId="0" fillId="18" borderId="79" xfId="0" applyNumberFormat="1" applyFill="1" applyBorder="1" applyAlignment="1" applyProtection="1">
      <alignment horizontal="center"/>
      <protection hidden="1"/>
    </xf>
    <xf numFmtId="165" fontId="0" fillId="18" borderId="80" xfId="1" applyNumberFormat="1" applyFont="1" applyFill="1" applyBorder="1" applyProtection="1">
      <protection hidden="1"/>
    </xf>
    <xf numFmtId="0" fontId="0" fillId="18" borderId="81" xfId="0" applyFill="1" applyBorder="1" applyProtection="1">
      <protection hidden="1"/>
    </xf>
    <xf numFmtId="0" fontId="0" fillId="18" borderId="82" xfId="0" applyFill="1" applyBorder="1" applyProtection="1">
      <protection hidden="1"/>
    </xf>
    <xf numFmtId="0" fontId="10" fillId="18" borderId="82" xfId="0" applyFont="1" applyFill="1" applyBorder="1" applyAlignment="1" applyProtection="1">
      <alignment horizontal="right"/>
      <protection hidden="1"/>
    </xf>
    <xf numFmtId="10" fontId="10" fillId="18" borderId="83" xfId="0" applyNumberFormat="1" applyFont="1" applyFill="1" applyBorder="1" applyAlignment="1" applyProtection="1">
      <alignment horizontal="center"/>
      <protection hidden="1"/>
    </xf>
    <xf numFmtId="0" fontId="9" fillId="18" borderId="82" xfId="0" applyFont="1" applyFill="1" applyBorder="1" applyAlignment="1" applyProtection="1">
      <alignment horizontal="right"/>
      <protection hidden="1"/>
    </xf>
    <xf numFmtId="10" fontId="9" fillId="18" borderId="83" xfId="0" applyNumberFormat="1" applyFont="1" applyFill="1" applyBorder="1" applyAlignment="1" applyProtection="1">
      <alignment horizontal="center"/>
      <protection hidden="1"/>
    </xf>
    <xf numFmtId="0" fontId="7" fillId="15" borderId="13" xfId="3" applyFill="1" applyBorder="1" applyAlignment="1" applyProtection="1">
      <protection hidden="1"/>
    </xf>
    <xf numFmtId="0" fontId="0" fillId="15" borderId="69" xfId="0" applyFill="1" applyBorder="1" applyProtection="1">
      <protection hidden="1"/>
    </xf>
    <xf numFmtId="0" fontId="28" fillId="15" borderId="69" xfId="0" applyFont="1" applyFill="1" applyBorder="1" applyAlignment="1" applyProtection="1">
      <alignment horizontal="right"/>
      <protection hidden="1"/>
    </xf>
    <xf numFmtId="165" fontId="28" fillId="15" borderId="70" xfId="0" applyNumberFormat="1" applyFont="1" applyFill="1" applyBorder="1" applyAlignment="1" applyProtection="1">
      <alignment horizontal="right"/>
      <protection hidden="1"/>
    </xf>
    <xf numFmtId="49" fontId="0" fillId="0" borderId="0" xfId="0" applyNumberFormat="1"/>
    <xf numFmtId="0" fontId="0" fillId="0" borderId="6" xfId="0" applyBorder="1"/>
    <xf numFmtId="0" fontId="28" fillId="19" borderId="13" xfId="0" applyFont="1" applyFill="1" applyBorder="1" applyAlignment="1" applyProtection="1">
      <alignment vertical="top" wrapText="1"/>
      <protection hidden="1"/>
    </xf>
    <xf numFmtId="0" fontId="0" fillId="19" borderId="69" xfId="0" applyFill="1" applyBorder="1" applyAlignment="1" applyProtection="1">
      <alignment horizontal="center" vertical="top"/>
      <protection hidden="1"/>
    </xf>
    <xf numFmtId="0" fontId="0" fillId="19" borderId="69" xfId="0" applyFill="1" applyBorder="1" applyAlignment="1" applyProtection="1">
      <alignment horizontal="right" vertical="top"/>
      <protection hidden="1"/>
    </xf>
    <xf numFmtId="0" fontId="0" fillId="19" borderId="69" xfId="0" applyFill="1" applyBorder="1" applyAlignment="1" applyProtection="1">
      <alignment vertical="top"/>
      <protection hidden="1"/>
    </xf>
    <xf numFmtId="165" fontId="0" fillId="19" borderId="70" xfId="1" applyNumberFormat="1" applyFont="1" applyFill="1" applyBorder="1" applyAlignment="1" applyProtection="1">
      <alignment vertical="top"/>
      <protection hidden="1"/>
    </xf>
    <xf numFmtId="0" fontId="0" fillId="0" borderId="81" xfId="0" applyBorder="1" applyProtection="1">
      <protection hidden="1"/>
    </xf>
    <xf numFmtId="0" fontId="0" fillId="0" borderId="82" xfId="0" applyBorder="1" applyProtection="1">
      <protection hidden="1"/>
    </xf>
    <xf numFmtId="0" fontId="10" fillId="0" borderId="82" xfId="0" applyFont="1" applyBorder="1" applyAlignment="1" applyProtection="1">
      <alignment horizontal="right"/>
      <protection hidden="1"/>
    </xf>
    <xf numFmtId="10" fontId="9" fillId="0" borderId="83" xfId="0" applyNumberFormat="1" applyFont="1" applyBorder="1" applyAlignment="1" applyProtection="1">
      <alignment horizontal="right"/>
      <protection hidden="1"/>
    </xf>
    <xf numFmtId="0" fontId="0" fillId="0" borderId="73" xfId="0" applyBorder="1" applyProtection="1">
      <protection hidden="1"/>
    </xf>
    <xf numFmtId="0" fontId="0" fillId="0" borderId="57" xfId="0" applyBorder="1" applyProtection="1">
      <protection hidden="1"/>
    </xf>
    <xf numFmtId="0" fontId="10" fillId="0" borderId="74" xfId="0" applyFont="1" applyBorder="1" applyAlignment="1" applyProtection="1">
      <alignment horizontal="right"/>
      <protection hidden="1"/>
    </xf>
    <xf numFmtId="0" fontId="0" fillId="0" borderId="77" xfId="0" applyBorder="1" applyProtection="1">
      <protection hidden="1"/>
    </xf>
    <xf numFmtId="0" fontId="0" fillId="0" borderId="78" xfId="0" applyBorder="1" applyProtection="1">
      <protection hidden="1"/>
    </xf>
    <xf numFmtId="0" fontId="0" fillId="0" borderId="78" xfId="0" applyBorder="1" applyAlignment="1" applyProtection="1">
      <alignment horizontal="right"/>
      <protection hidden="1"/>
    </xf>
    <xf numFmtId="10" fontId="0" fillId="0" borderId="79" xfId="0" applyNumberFormat="1" applyBorder="1" applyAlignment="1" applyProtection="1">
      <alignment horizontal="center"/>
      <protection hidden="1"/>
    </xf>
    <xf numFmtId="10" fontId="10" fillId="0" borderId="83" xfId="0" applyNumberFormat="1" applyFont="1" applyBorder="1" applyAlignment="1" applyProtection="1">
      <alignment horizontal="center"/>
      <protection hidden="1"/>
    </xf>
    <xf numFmtId="0" fontId="9" fillId="0" borderId="82" xfId="0" applyFont="1" applyBorder="1" applyAlignment="1" applyProtection="1">
      <alignment horizontal="right"/>
      <protection hidden="1"/>
    </xf>
    <xf numFmtId="10" fontId="9" fillId="0" borderId="83" xfId="0" applyNumberFormat="1" applyFont="1" applyBorder="1" applyAlignment="1" applyProtection="1">
      <alignment horizontal="center"/>
      <protection hidden="1"/>
    </xf>
    <xf numFmtId="0" fontId="9" fillId="20" borderId="30" xfId="0" applyFont="1" applyFill="1" applyBorder="1" applyAlignment="1">
      <alignment horizontal="right"/>
    </xf>
    <xf numFmtId="0" fontId="10" fillId="20" borderId="30" xfId="0" applyFont="1" applyFill="1" applyBorder="1" applyAlignment="1">
      <alignment horizontal="right"/>
    </xf>
    <xf numFmtId="0" fontId="9" fillId="5" borderId="69" xfId="0" applyFont="1" applyFill="1" applyBorder="1" applyAlignment="1">
      <alignment horizontal="right"/>
    </xf>
    <xf numFmtId="0" fontId="10" fillId="5" borderId="69" xfId="0" applyFont="1" applyFill="1" applyBorder="1" applyAlignment="1">
      <alignment horizontal="right"/>
    </xf>
    <xf numFmtId="0" fontId="28" fillId="7" borderId="69" xfId="0" applyFont="1" applyFill="1" applyBorder="1" applyProtection="1">
      <protection hidden="1"/>
    </xf>
    <xf numFmtId="0" fontId="28" fillId="7" borderId="70" xfId="0" applyFont="1" applyFill="1" applyBorder="1" applyProtection="1">
      <protection hidden="1"/>
    </xf>
    <xf numFmtId="165" fontId="10" fillId="0" borderId="75" xfId="0" applyNumberFormat="1" applyFont="1" applyBorder="1" applyProtection="1">
      <protection hidden="1"/>
    </xf>
    <xf numFmtId="0" fontId="4" fillId="0" borderId="38" xfId="0" applyFont="1" applyBorder="1" applyAlignment="1" applyProtection="1">
      <alignment vertical="center" wrapText="1"/>
      <protection hidden="1"/>
    </xf>
    <xf numFmtId="0" fontId="4" fillId="0" borderId="39" xfId="0" applyFont="1" applyBorder="1" applyAlignment="1" applyProtection="1">
      <alignment vertical="center" wrapText="1"/>
      <protection hidden="1"/>
    </xf>
    <xf numFmtId="0" fontId="4" fillId="0" borderId="30" xfId="0" applyFont="1" applyBorder="1" applyAlignment="1" applyProtection="1">
      <alignment vertical="center" wrapText="1"/>
      <protection hidden="1"/>
    </xf>
    <xf numFmtId="0" fontId="4" fillId="0" borderId="31" xfId="0" applyFont="1" applyBorder="1" applyAlignment="1" applyProtection="1">
      <alignment vertical="center" wrapText="1"/>
      <protection hidden="1"/>
    </xf>
    <xf numFmtId="0" fontId="4" fillId="2" borderId="0" xfId="0" applyFont="1" applyFill="1" applyAlignment="1">
      <alignment horizontal="center"/>
    </xf>
    <xf numFmtId="0" fontId="3" fillId="2" borderId="0" xfId="0" applyFont="1" applyFill="1" applyAlignment="1">
      <alignment horizontal="center"/>
    </xf>
    <xf numFmtId="0" fontId="3" fillId="2" borderId="37" xfId="0" applyFont="1" applyFill="1" applyBorder="1" applyAlignment="1" applyProtection="1">
      <alignment horizontal="center" vertical="center"/>
      <protection hidden="1"/>
    </xf>
    <xf numFmtId="0" fontId="4" fillId="2" borderId="38" xfId="0" applyFont="1" applyFill="1" applyBorder="1" applyAlignment="1" applyProtection="1">
      <alignment horizontal="right"/>
      <protection hidden="1"/>
    </xf>
    <xf numFmtId="0" fontId="34" fillId="2" borderId="0" xfId="0" applyFont="1" applyFill="1" applyAlignment="1">
      <alignment horizontal="center"/>
    </xf>
    <xf numFmtId="0" fontId="4" fillId="22" borderId="32" xfId="0" applyFont="1" applyFill="1" applyBorder="1" applyProtection="1">
      <protection hidden="1"/>
    </xf>
    <xf numFmtId="0" fontId="4" fillId="22" borderId="30" xfId="0" applyFont="1" applyFill="1" applyBorder="1" applyAlignment="1" applyProtection="1">
      <alignment horizontal="right"/>
      <protection hidden="1"/>
    </xf>
    <xf numFmtId="0" fontId="10" fillId="2" borderId="0" xfId="0" applyFont="1" applyFill="1" applyAlignment="1">
      <alignment horizontal="center"/>
    </xf>
    <xf numFmtId="169" fontId="36" fillId="2" borderId="2" xfId="0" applyNumberFormat="1" applyFont="1" applyFill="1" applyBorder="1" applyAlignment="1">
      <alignment horizontal="center"/>
    </xf>
    <xf numFmtId="169" fontId="0" fillId="2" borderId="2" xfId="2" applyNumberFormat="1" applyFont="1" applyFill="1" applyBorder="1" applyAlignment="1">
      <alignment horizontal="center"/>
    </xf>
    <xf numFmtId="169" fontId="0" fillId="2" borderId="2" xfId="0" applyNumberFormat="1" applyFill="1" applyBorder="1" applyAlignment="1">
      <alignment horizontal="center"/>
    </xf>
    <xf numFmtId="9" fontId="4" fillId="2" borderId="47" xfId="0" applyNumberFormat="1" applyFont="1" applyFill="1" applyBorder="1" applyProtection="1">
      <protection hidden="1"/>
    </xf>
    <xf numFmtId="0" fontId="4" fillId="2" borderId="47" xfId="0" applyFont="1" applyFill="1" applyBorder="1" applyAlignment="1" applyProtection="1">
      <alignment horizontal="right"/>
      <protection hidden="1"/>
    </xf>
    <xf numFmtId="0" fontId="4" fillId="0" borderId="0" xfId="0" applyFont="1" applyAlignment="1">
      <alignment horizontal="center"/>
    </xf>
    <xf numFmtId="0" fontId="26" fillId="0" borderId="0" xfId="0" applyFont="1" applyAlignment="1">
      <alignment vertical="center" wrapText="1"/>
    </xf>
    <xf numFmtId="0" fontId="26" fillId="0" borderId="0" xfId="0" applyFont="1" applyAlignment="1">
      <alignment horizontal="right" vertical="center" wrapText="1"/>
    </xf>
    <xf numFmtId="0" fontId="4" fillId="0" borderId="35" xfId="0" applyFont="1" applyBorder="1" applyAlignment="1">
      <alignment horizontal="center"/>
    </xf>
    <xf numFmtId="0" fontId="4" fillId="2" borderId="35" xfId="0" applyFont="1" applyFill="1" applyBorder="1" applyAlignment="1">
      <alignment horizontal="center"/>
    </xf>
    <xf numFmtId="0" fontId="9" fillId="0" borderId="13" xfId="0" applyFont="1" applyBorder="1" applyAlignment="1">
      <alignment horizontal="right" vertical="top"/>
    </xf>
    <xf numFmtId="15" fontId="9" fillId="0" borderId="40" xfId="0" applyNumberFormat="1" applyFont="1" applyBorder="1" applyAlignment="1">
      <alignment horizontal="center" vertical="top"/>
    </xf>
    <xf numFmtId="15" fontId="9" fillId="0" borderId="0" xfId="0" applyNumberFormat="1" applyFont="1" applyAlignment="1">
      <alignment vertical="top"/>
    </xf>
    <xf numFmtId="15" fontId="9" fillId="0" borderId="0" xfId="0" applyNumberFormat="1" applyFont="1" applyAlignment="1">
      <alignment horizontal="right" vertical="top"/>
    </xf>
    <xf numFmtId="167" fontId="19" fillId="0" borderId="0" xfId="0" applyNumberFormat="1" applyFont="1" applyAlignment="1">
      <alignment vertical="center"/>
    </xf>
    <xf numFmtId="167" fontId="19" fillId="0" borderId="0" xfId="0" applyNumberFormat="1" applyFont="1" applyAlignment="1">
      <alignment horizontal="right" vertical="center"/>
    </xf>
    <xf numFmtId="0" fontId="0" fillId="0" borderId="0" xfId="0" applyAlignment="1" applyProtection="1">
      <alignment horizontal="center"/>
      <protection hidden="1"/>
    </xf>
    <xf numFmtId="0" fontId="4" fillId="0" borderId="0" xfId="0" applyFont="1" applyProtection="1">
      <protection hidden="1"/>
    </xf>
    <xf numFmtId="0" fontId="4" fillId="0" borderId="0" xfId="0" applyFont="1" applyAlignment="1" applyProtection="1">
      <alignment horizontal="right"/>
      <protection hidden="1"/>
    </xf>
    <xf numFmtId="0" fontId="3" fillId="0" borderId="0" xfId="0" applyFont="1" applyProtection="1">
      <protection hidden="1"/>
    </xf>
    <xf numFmtId="0" fontId="9" fillId="12" borderId="25" xfId="0" applyFont="1" applyFill="1" applyBorder="1" applyAlignment="1" applyProtection="1">
      <alignment horizontal="center"/>
      <protection hidden="1"/>
    </xf>
    <xf numFmtId="43" fontId="27" fillId="12" borderId="28" xfId="1" applyFont="1" applyFill="1" applyBorder="1" applyAlignment="1" applyProtection="1">
      <alignment horizontal="right" vertical="center"/>
      <protection hidden="1"/>
    </xf>
    <xf numFmtId="0" fontId="4" fillId="12" borderId="90" xfId="0" applyFont="1" applyFill="1" applyBorder="1" applyAlignment="1">
      <alignment horizontal="center"/>
    </xf>
    <xf numFmtId="43" fontId="27" fillId="12" borderId="91" xfId="1" applyFont="1" applyFill="1" applyBorder="1" applyAlignment="1" applyProtection="1">
      <alignment horizontal="right" vertical="center"/>
      <protection hidden="1"/>
    </xf>
    <xf numFmtId="0" fontId="9" fillId="12" borderId="0" xfId="0" applyFont="1" applyFill="1" applyAlignment="1" applyProtection="1">
      <alignment horizontal="center"/>
      <protection hidden="1"/>
    </xf>
    <xf numFmtId="43" fontId="27" fillId="12" borderId="35" xfId="1" applyFont="1" applyFill="1" applyBorder="1" applyAlignment="1" applyProtection="1">
      <alignment horizontal="right" vertical="center"/>
      <protection hidden="1"/>
    </xf>
    <xf numFmtId="0" fontId="4" fillId="12" borderId="93" xfId="0" applyFont="1" applyFill="1" applyBorder="1" applyAlignment="1">
      <alignment horizontal="center"/>
    </xf>
    <xf numFmtId="43" fontId="27" fillId="12" borderId="94" xfId="1" applyFont="1" applyFill="1" applyBorder="1" applyAlignment="1" applyProtection="1">
      <alignment horizontal="right" vertical="center"/>
      <protection hidden="1"/>
    </xf>
    <xf numFmtId="0" fontId="4" fillId="0" borderId="0" xfId="0" quotePrefix="1" applyFont="1" applyAlignment="1">
      <alignment horizontal="center"/>
    </xf>
    <xf numFmtId="0" fontId="4" fillId="0" borderId="95" xfId="0" applyFont="1" applyBorder="1" applyAlignment="1">
      <alignment horizontal="left" vertical="top"/>
    </xf>
    <xf numFmtId="0" fontId="4" fillId="0" borderId="15" xfId="0" applyFont="1" applyBorder="1" applyAlignment="1">
      <alignment horizontal="center"/>
    </xf>
    <xf numFmtId="0" fontId="4" fillId="0" borderId="15" xfId="0" applyFont="1" applyBorder="1"/>
    <xf numFmtId="43" fontId="4" fillId="0" borderId="15" xfId="1" applyFont="1" applyFill="1" applyBorder="1" applyAlignment="1" applyProtection="1">
      <alignment horizontal="right"/>
      <protection hidden="1"/>
    </xf>
    <xf numFmtId="43" fontId="4" fillId="0" borderId="96" xfId="1" applyFont="1" applyFill="1" applyBorder="1" applyAlignment="1" applyProtection="1">
      <alignment horizontal="right" vertical="center"/>
      <protection hidden="1"/>
    </xf>
    <xf numFmtId="0" fontId="4" fillId="0" borderId="97" xfId="0" applyFont="1" applyBorder="1"/>
    <xf numFmtId="43" fontId="4" fillId="0" borderId="98" xfId="1" applyFont="1" applyFill="1" applyBorder="1" applyAlignment="1" applyProtection="1">
      <alignment horizontal="right" vertical="center"/>
      <protection hidden="1"/>
    </xf>
    <xf numFmtId="0" fontId="4" fillId="0" borderId="34" xfId="0" applyFont="1" applyBorder="1" applyAlignment="1">
      <alignment horizontal="left" vertical="top"/>
    </xf>
    <xf numFmtId="0" fontId="4" fillId="0" borderId="0" xfId="0" applyFont="1"/>
    <xf numFmtId="43" fontId="4" fillId="0" borderId="0" xfId="1" applyFont="1" applyFill="1" applyBorder="1" applyAlignment="1" applyProtection="1">
      <alignment horizontal="right"/>
      <protection hidden="1"/>
    </xf>
    <xf numFmtId="43" fontId="4" fillId="0" borderId="35" xfId="1" applyFont="1" applyFill="1" applyBorder="1" applyAlignment="1" applyProtection="1">
      <alignment horizontal="right" vertical="center"/>
      <protection hidden="1"/>
    </xf>
    <xf numFmtId="0" fontId="4" fillId="0" borderId="93" xfId="0" applyFont="1" applyBorder="1"/>
    <xf numFmtId="43" fontId="4" fillId="0" borderId="94" xfId="1" applyFont="1" applyFill="1" applyBorder="1" applyAlignment="1" applyProtection="1">
      <alignment horizontal="right" vertical="center"/>
      <protection hidden="1"/>
    </xf>
    <xf numFmtId="0" fontId="27" fillId="0" borderId="34" xfId="0" applyFont="1" applyBorder="1" applyAlignment="1">
      <alignment horizontal="left" vertical="top"/>
    </xf>
    <xf numFmtId="4" fontId="4" fillId="0" borderId="0" xfId="0" applyNumberFormat="1" applyFont="1" applyAlignment="1">
      <alignment horizontal="center"/>
    </xf>
    <xf numFmtId="43" fontId="27" fillId="0" borderId="99" xfId="1" applyFont="1" applyFill="1" applyBorder="1" applyAlignment="1" applyProtection="1">
      <alignment horizontal="right" vertical="center"/>
      <protection hidden="1"/>
    </xf>
    <xf numFmtId="43" fontId="27" fillId="0" borderId="100" xfId="1" applyFont="1" applyFill="1" applyBorder="1" applyAlignment="1" applyProtection="1">
      <alignment horizontal="right" vertical="center"/>
      <protection hidden="1"/>
    </xf>
    <xf numFmtId="0" fontId="27" fillId="0" borderId="34" xfId="0" applyFont="1" applyBorder="1" applyAlignment="1">
      <alignment horizontal="left"/>
    </xf>
    <xf numFmtId="43" fontId="4" fillId="0" borderId="0" xfId="1" applyFont="1" applyFill="1" applyBorder="1" applyAlignment="1" applyProtection="1">
      <alignment horizontal="center"/>
      <protection hidden="1"/>
    </xf>
    <xf numFmtId="43" fontId="4" fillId="0" borderId="35" xfId="1" applyFont="1" applyFill="1" applyBorder="1" applyAlignment="1" applyProtection="1">
      <alignment horizontal="center"/>
      <protection hidden="1"/>
    </xf>
    <xf numFmtId="4" fontId="4" fillId="0" borderId="15" xfId="0" applyNumberFormat="1" applyFont="1" applyBorder="1" applyAlignment="1" applyProtection="1">
      <alignment horizontal="right"/>
      <protection hidden="1"/>
    </xf>
    <xf numFmtId="9" fontId="0" fillId="0" borderId="15" xfId="0" applyNumberFormat="1" applyBorder="1" applyAlignment="1">
      <alignment horizontal="center"/>
    </xf>
    <xf numFmtId="3" fontId="0" fillId="0" borderId="18" xfId="0" applyNumberFormat="1" applyBorder="1"/>
    <xf numFmtId="170" fontId="4" fillId="0" borderId="15" xfId="1" applyNumberFormat="1" applyFont="1" applyFill="1" applyBorder="1" applyAlignment="1" applyProtection="1">
      <alignment horizontal="right"/>
      <protection hidden="1"/>
    </xf>
    <xf numFmtId="0" fontId="27" fillId="0" borderId="34" xfId="0" quotePrefix="1" applyFont="1" applyBorder="1" applyAlignment="1">
      <alignment horizontal="left" vertical="top"/>
    </xf>
    <xf numFmtId="9" fontId="4" fillId="0" borderId="15" xfId="2" applyFont="1" applyFill="1" applyBorder="1" applyAlignment="1" applyProtection="1">
      <alignment horizontal="center"/>
    </xf>
    <xf numFmtId="165" fontId="3" fillId="0" borderId="0" xfId="1" applyNumberFormat="1" applyFont="1" applyFill="1" applyProtection="1">
      <protection hidden="1"/>
    </xf>
    <xf numFmtId="43" fontId="4" fillId="0" borderId="93" xfId="0" applyNumberFormat="1" applyFont="1" applyBorder="1"/>
    <xf numFmtId="4" fontId="4" fillId="12" borderId="88" xfId="0" applyNumberFormat="1" applyFont="1" applyFill="1" applyBorder="1" applyAlignment="1">
      <alignment horizontal="left" vertical="top"/>
    </xf>
    <xf numFmtId="0" fontId="4" fillId="12" borderId="101" xfId="0" applyFont="1" applyFill="1" applyBorder="1" applyAlignment="1">
      <alignment horizontal="center"/>
    </xf>
    <xf numFmtId="0" fontId="4" fillId="12" borderId="102" xfId="0" applyFont="1" applyFill="1" applyBorder="1"/>
    <xf numFmtId="0" fontId="27" fillId="12" borderId="102" xfId="0" applyFont="1" applyFill="1" applyBorder="1" applyAlignment="1">
      <alignment horizontal="right"/>
    </xf>
    <xf numFmtId="43" fontId="4" fillId="12" borderId="102" xfId="0" applyNumberFormat="1" applyFont="1" applyFill="1" applyBorder="1" applyAlignment="1" applyProtection="1">
      <alignment horizontal="right"/>
      <protection hidden="1"/>
    </xf>
    <xf numFmtId="43" fontId="27" fillId="12" borderId="103" xfId="1" applyFont="1" applyFill="1" applyBorder="1" applyAlignment="1" applyProtection="1">
      <alignment horizontal="right"/>
      <protection hidden="1"/>
    </xf>
    <xf numFmtId="0" fontId="4" fillId="12" borderId="41" xfId="0" applyFont="1" applyFill="1" applyBorder="1"/>
    <xf numFmtId="43" fontId="27" fillId="12" borderId="104" xfId="1" applyFont="1" applyFill="1" applyBorder="1" applyAlignment="1" applyProtection="1">
      <alignment horizontal="right"/>
      <protection hidden="1"/>
    </xf>
    <xf numFmtId="0" fontId="4" fillId="0" borderId="95" xfId="0" quotePrefix="1" applyFont="1" applyBorder="1" applyAlignment="1">
      <alignment horizontal="left" vertical="top"/>
    </xf>
    <xf numFmtId="0" fontId="0" fillId="12" borderId="25" xfId="0" applyFill="1" applyBorder="1" applyAlignment="1" applyProtection="1">
      <alignment horizontal="center"/>
      <protection hidden="1"/>
    </xf>
    <xf numFmtId="0" fontId="0" fillId="12" borderId="0" xfId="0" applyFill="1" applyAlignment="1" applyProtection="1">
      <alignment horizontal="center"/>
      <protection hidden="1"/>
    </xf>
    <xf numFmtId="0" fontId="27" fillId="0" borderId="105" xfId="0" applyFont="1" applyBorder="1" applyAlignment="1">
      <alignment horizontal="left" vertical="top"/>
    </xf>
    <xf numFmtId="0" fontId="4" fillId="0" borderId="106" xfId="0" applyFont="1" applyBorder="1" applyAlignment="1">
      <alignment horizontal="center"/>
    </xf>
    <xf numFmtId="0" fontId="4" fillId="0" borderId="106" xfId="0" applyFont="1" applyBorder="1"/>
    <xf numFmtId="43" fontId="4" fillId="0" borderId="106" xfId="1" applyFont="1" applyFill="1" applyBorder="1" applyAlignment="1" applyProtection="1">
      <alignment horizontal="right"/>
      <protection hidden="1"/>
    </xf>
    <xf numFmtId="43" fontId="4" fillId="0" borderId="107" xfId="1" applyFont="1" applyFill="1" applyBorder="1" applyAlignment="1" applyProtection="1">
      <alignment horizontal="right" vertical="center"/>
      <protection hidden="1"/>
    </xf>
    <xf numFmtId="43" fontId="4" fillId="0" borderId="108" xfId="1" applyFont="1" applyFill="1" applyBorder="1" applyAlignment="1" applyProtection="1">
      <alignment horizontal="right" vertical="center"/>
      <protection hidden="1"/>
    </xf>
    <xf numFmtId="0" fontId="4" fillId="0" borderId="109" xfId="0" applyFont="1" applyBorder="1" applyAlignment="1">
      <alignment horizontal="left" vertical="top"/>
    </xf>
    <xf numFmtId="0" fontId="4" fillId="0" borderId="17" xfId="0" applyFont="1" applyBorder="1" applyAlignment="1">
      <alignment horizontal="center"/>
    </xf>
    <xf numFmtId="0" fontId="4" fillId="0" borderId="17" xfId="0" applyFont="1" applyBorder="1"/>
    <xf numFmtId="169" fontId="4" fillId="0" borderId="15" xfId="2" applyNumberFormat="1" applyFont="1" applyFill="1" applyBorder="1" applyProtection="1"/>
    <xf numFmtId="43" fontId="4" fillId="0" borderId="17" xfId="1" applyFont="1" applyFill="1" applyBorder="1" applyAlignment="1" applyProtection="1">
      <alignment horizontal="right"/>
      <protection hidden="1"/>
    </xf>
    <xf numFmtId="43" fontId="4" fillId="0" borderId="110" xfId="1" applyFont="1" applyFill="1" applyBorder="1" applyAlignment="1" applyProtection="1">
      <alignment horizontal="right" vertical="center"/>
      <protection hidden="1"/>
    </xf>
    <xf numFmtId="43" fontId="27" fillId="0" borderId="0" xfId="1" applyFont="1" applyFill="1" applyBorder="1" applyAlignment="1" applyProtection="1">
      <alignment horizontal="right"/>
      <protection hidden="1"/>
    </xf>
    <xf numFmtId="43" fontId="27" fillId="0" borderId="35" xfId="1" applyFont="1" applyFill="1" applyBorder="1" applyAlignment="1" applyProtection="1">
      <alignment horizontal="right" vertical="center"/>
      <protection hidden="1"/>
    </xf>
    <xf numFmtId="43" fontId="27" fillId="0" borderId="94" xfId="1" applyFont="1" applyFill="1" applyBorder="1" applyAlignment="1" applyProtection="1">
      <alignment horizontal="right" vertical="center"/>
      <protection hidden="1"/>
    </xf>
    <xf numFmtId="0" fontId="4" fillId="12" borderId="111" xfId="0" applyFont="1" applyFill="1" applyBorder="1" applyAlignment="1">
      <alignment horizontal="left" vertical="top"/>
    </xf>
    <xf numFmtId="0" fontId="4" fillId="12" borderId="102" xfId="0" applyFont="1" applyFill="1" applyBorder="1" applyAlignment="1">
      <alignment horizontal="center"/>
    </xf>
    <xf numFmtId="43" fontId="4" fillId="12" borderId="102" xfId="1" applyFont="1" applyFill="1" applyBorder="1" applyAlignment="1" applyProtection="1">
      <alignment horizontal="right"/>
      <protection hidden="1"/>
    </xf>
    <xf numFmtId="43" fontId="4" fillId="0" borderId="97" xfId="0" applyNumberFormat="1" applyFont="1" applyBorder="1"/>
    <xf numFmtId="0" fontId="4" fillId="0" borderId="112" xfId="0" applyFont="1" applyBorder="1" applyAlignment="1">
      <alignment horizontal="left" vertical="top"/>
    </xf>
    <xf numFmtId="0" fontId="4" fillId="0" borderId="113" xfId="0" applyFont="1" applyBorder="1" applyAlignment="1">
      <alignment horizontal="center"/>
    </xf>
    <xf numFmtId="0" fontId="4" fillId="0" borderId="113" xfId="0" applyFont="1" applyBorder="1"/>
    <xf numFmtId="43" fontId="4" fillId="0" borderId="113" xfId="1" applyFont="1" applyFill="1" applyBorder="1" applyAlignment="1" applyProtection="1">
      <alignment horizontal="right"/>
      <protection hidden="1"/>
    </xf>
    <xf numFmtId="43" fontId="4" fillId="0" borderId="114" xfId="1" applyFont="1" applyFill="1" applyBorder="1" applyAlignment="1" applyProtection="1">
      <alignment horizontal="right" vertical="center"/>
      <protection hidden="1"/>
    </xf>
    <xf numFmtId="0" fontId="4" fillId="0" borderId="115" xfId="0" applyFont="1" applyBorder="1"/>
    <xf numFmtId="43" fontId="4" fillId="0" borderId="116" xfId="1" applyFont="1" applyFill="1" applyBorder="1" applyAlignment="1" applyProtection="1">
      <alignment horizontal="right" vertical="center"/>
      <protection hidden="1"/>
    </xf>
    <xf numFmtId="0" fontId="4" fillId="0" borderId="117" xfId="0" applyFont="1" applyBorder="1" applyAlignment="1">
      <alignment horizontal="left" vertical="top"/>
    </xf>
    <xf numFmtId="0" fontId="4" fillId="0" borderId="118" xfId="0" applyFont="1" applyBorder="1" applyAlignment="1">
      <alignment horizontal="center"/>
    </xf>
    <xf numFmtId="0" fontId="4" fillId="0" borderId="118" xfId="0" applyFont="1" applyBorder="1"/>
    <xf numFmtId="43" fontId="4" fillId="0" borderId="118" xfId="1" applyFont="1" applyFill="1" applyBorder="1" applyAlignment="1" applyProtection="1">
      <alignment horizontal="right"/>
      <protection hidden="1"/>
    </xf>
    <xf numFmtId="43" fontId="4" fillId="0" borderId="119" xfId="1" applyFont="1" applyFill="1" applyBorder="1" applyAlignment="1" applyProtection="1">
      <alignment horizontal="right" vertical="center"/>
      <protection hidden="1"/>
    </xf>
    <xf numFmtId="43" fontId="4" fillId="0" borderId="120" xfId="1" applyFont="1" applyFill="1" applyBorder="1" applyAlignment="1" applyProtection="1">
      <alignment horizontal="right" vertical="center"/>
      <protection hidden="1"/>
    </xf>
    <xf numFmtId="43" fontId="4" fillId="0" borderId="99" xfId="1" applyFont="1" applyFill="1" applyBorder="1" applyAlignment="1" applyProtection="1">
      <alignment horizontal="right" vertical="center"/>
      <protection hidden="1"/>
    </xf>
    <xf numFmtId="43" fontId="4" fillId="0" borderId="100" xfId="1" applyFont="1" applyFill="1" applyBorder="1" applyAlignment="1" applyProtection="1">
      <alignment horizontal="right" vertical="center"/>
      <protection hidden="1"/>
    </xf>
    <xf numFmtId="43" fontId="4" fillId="0" borderId="121" xfId="1" applyFont="1" applyFill="1" applyBorder="1" applyAlignment="1" applyProtection="1">
      <alignment horizontal="right" vertical="center"/>
      <protection hidden="1"/>
    </xf>
    <xf numFmtId="0" fontId="4" fillId="0" borderId="122" xfId="0" applyFont="1" applyBorder="1" applyAlignment="1">
      <alignment horizontal="left" vertical="top"/>
    </xf>
    <xf numFmtId="0" fontId="4" fillId="0" borderId="123" xfId="0" applyFont="1" applyBorder="1" applyAlignment="1">
      <alignment horizontal="center"/>
    </xf>
    <xf numFmtId="0" fontId="4" fillId="0" borderId="123" xfId="0" applyFont="1" applyBorder="1"/>
    <xf numFmtId="43" fontId="4" fillId="0" borderId="123" xfId="1" applyFont="1" applyFill="1" applyBorder="1" applyAlignment="1" applyProtection="1">
      <alignment horizontal="right"/>
      <protection hidden="1"/>
    </xf>
    <xf numFmtId="43" fontId="4" fillId="0" borderId="124" xfId="1" applyFont="1" applyFill="1" applyBorder="1" applyAlignment="1" applyProtection="1">
      <alignment horizontal="right" vertical="center"/>
      <protection hidden="1"/>
    </xf>
    <xf numFmtId="43" fontId="4" fillId="0" borderId="115" xfId="0" applyNumberFormat="1" applyFont="1" applyBorder="1"/>
    <xf numFmtId="43" fontId="4" fillId="12" borderId="41" xfId="0" applyNumberFormat="1" applyFont="1" applyFill="1" applyBorder="1"/>
    <xf numFmtId="43" fontId="27" fillId="12" borderId="28" xfId="1" applyFont="1" applyFill="1" applyBorder="1" applyAlignment="1" applyProtection="1">
      <alignment horizontal="right" vertical="top"/>
      <protection hidden="1"/>
    </xf>
    <xf numFmtId="0" fontId="4" fillId="12" borderId="125" xfId="0" applyFont="1" applyFill="1" applyBorder="1" applyAlignment="1">
      <alignment horizontal="center"/>
    </xf>
    <xf numFmtId="43" fontId="27" fillId="12" borderId="35" xfId="1" applyFont="1" applyFill="1" applyBorder="1" applyAlignment="1" applyProtection="1">
      <alignment horizontal="right" vertical="top"/>
      <protection hidden="1"/>
    </xf>
    <xf numFmtId="0" fontId="4" fillId="12" borderId="93" xfId="0" applyFont="1" applyFill="1" applyBorder="1" applyAlignment="1">
      <alignment horizontal="center" vertical="center"/>
    </xf>
    <xf numFmtId="0" fontId="4" fillId="0" borderId="0" xfId="0" quotePrefix="1" applyFont="1" applyAlignment="1">
      <alignment horizontal="center" vertical="center"/>
    </xf>
    <xf numFmtId="0" fontId="4" fillId="0" borderId="0" xfId="0" applyFont="1" applyAlignment="1" applyProtection="1">
      <alignment vertical="center"/>
      <protection hidden="1"/>
    </xf>
    <xf numFmtId="0" fontId="4" fillId="0" borderId="95" xfId="0" applyFont="1" applyBorder="1" applyAlignment="1" applyProtection="1">
      <alignment horizontal="left" vertical="center"/>
      <protection hidden="1"/>
    </xf>
    <xf numFmtId="0" fontId="4" fillId="0" borderId="15" xfId="0" applyFont="1" applyBorder="1" applyAlignment="1" applyProtection="1">
      <alignment horizontal="center" vertical="center"/>
      <protection hidden="1"/>
    </xf>
    <xf numFmtId="0" fontId="4" fillId="0" borderId="15" xfId="0" applyFont="1" applyBorder="1" applyAlignment="1" applyProtection="1">
      <alignment vertical="center"/>
      <protection hidden="1"/>
    </xf>
    <xf numFmtId="43" fontId="4" fillId="0" borderId="15" xfId="1" applyFont="1" applyFill="1" applyBorder="1" applyAlignment="1" applyProtection="1">
      <alignment horizontal="right" vertical="center"/>
      <protection hidden="1"/>
    </xf>
    <xf numFmtId="0" fontId="4" fillId="0" borderId="126" xfId="0" applyFont="1" applyBorder="1" applyAlignment="1">
      <alignment vertical="center"/>
    </xf>
    <xf numFmtId="0" fontId="4" fillId="0" borderId="34" xfId="0" applyFont="1" applyBorder="1" applyAlignment="1" applyProtection="1">
      <alignment horizontal="left" vertical="top"/>
      <protection hidden="1"/>
    </xf>
    <xf numFmtId="0" fontId="4" fillId="0" borderId="0" xfId="0" applyFont="1" applyAlignment="1" applyProtection="1">
      <alignment horizontal="center"/>
      <protection hidden="1"/>
    </xf>
    <xf numFmtId="0" fontId="9" fillId="0" borderId="127" xfId="0" applyFont="1" applyBorder="1"/>
    <xf numFmtId="0" fontId="27" fillId="0" borderId="34" xfId="0" applyFont="1" applyBorder="1" applyAlignment="1" applyProtection="1">
      <alignment horizontal="left" vertical="top"/>
      <protection hidden="1"/>
    </xf>
    <xf numFmtId="0" fontId="9" fillId="0" borderId="93" xfId="0" applyFont="1" applyBorder="1"/>
    <xf numFmtId="0" fontId="4" fillId="0" borderId="95" xfId="0" applyFont="1" applyBorder="1" applyAlignment="1" applyProtection="1">
      <alignment horizontal="left" vertical="top"/>
      <protection hidden="1"/>
    </xf>
    <xf numFmtId="0" fontId="4" fillId="0" borderId="15" xfId="0" applyFont="1" applyBorder="1" applyAlignment="1" applyProtection="1">
      <alignment horizontal="center"/>
      <protection hidden="1"/>
    </xf>
    <xf numFmtId="0" fontId="4" fillId="0" borderId="15" xfId="0" applyFont="1" applyBorder="1" applyProtection="1">
      <protection hidden="1"/>
    </xf>
    <xf numFmtId="43" fontId="27" fillId="0" borderId="96" xfId="1" applyFont="1" applyFill="1" applyBorder="1" applyAlignment="1" applyProtection="1">
      <alignment horizontal="right" vertical="center"/>
      <protection hidden="1"/>
    </xf>
    <xf numFmtId="43" fontId="37" fillId="0" borderId="93" xfId="1" applyFont="1" applyFill="1" applyBorder="1"/>
    <xf numFmtId="0" fontId="27" fillId="0" borderId="34" xfId="0" applyFont="1" applyBorder="1" applyAlignment="1" applyProtection="1">
      <alignment horizontal="left"/>
      <protection hidden="1"/>
    </xf>
    <xf numFmtId="0" fontId="27" fillId="0" borderId="34" xfId="0" quotePrefix="1" applyFont="1" applyBorder="1" applyAlignment="1" applyProtection="1">
      <alignment horizontal="left" vertical="top"/>
      <protection hidden="1"/>
    </xf>
    <xf numFmtId="9" fontId="4" fillId="0" borderId="15" xfId="2" applyFont="1" applyFill="1" applyBorder="1" applyAlignment="1" applyProtection="1">
      <alignment horizontal="center"/>
      <protection hidden="1"/>
    </xf>
    <xf numFmtId="165" fontId="4" fillId="0" borderId="0" xfId="1" applyNumberFormat="1" applyFont="1" applyFill="1" applyProtection="1">
      <protection hidden="1"/>
    </xf>
    <xf numFmtId="4" fontId="4" fillId="12" borderId="88" xfId="0" applyNumberFormat="1" applyFont="1" applyFill="1" applyBorder="1" applyAlignment="1" applyProtection="1">
      <alignment horizontal="left" vertical="top"/>
      <protection hidden="1"/>
    </xf>
    <xf numFmtId="0" fontId="4" fillId="12" borderId="101" xfId="0" applyFont="1" applyFill="1" applyBorder="1" applyAlignment="1" applyProtection="1">
      <alignment horizontal="center"/>
      <protection hidden="1"/>
    </xf>
    <xf numFmtId="0" fontId="4" fillId="12" borderId="102" xfId="0" applyFont="1" applyFill="1" applyBorder="1" applyProtection="1">
      <protection hidden="1"/>
    </xf>
    <xf numFmtId="0" fontId="27" fillId="12" borderId="102" xfId="0" applyFont="1" applyFill="1" applyBorder="1" applyAlignment="1" applyProtection="1">
      <alignment horizontal="right"/>
      <protection hidden="1"/>
    </xf>
    <xf numFmtId="0" fontId="27" fillId="0" borderId="105" xfId="0" applyFont="1" applyBorder="1" applyAlignment="1" applyProtection="1">
      <alignment horizontal="left" vertical="top"/>
      <protection hidden="1"/>
    </xf>
    <xf numFmtId="0" fontId="4" fillId="0" borderId="106" xfId="0" applyFont="1" applyBorder="1" applyAlignment="1" applyProtection="1">
      <alignment horizontal="center"/>
      <protection hidden="1"/>
    </xf>
    <xf numFmtId="0" fontId="4" fillId="0" borderId="106" xfId="0" applyFont="1" applyBorder="1" applyProtection="1">
      <protection hidden="1"/>
    </xf>
    <xf numFmtId="0" fontId="4" fillId="0" borderId="122" xfId="0" applyFont="1" applyBorder="1" applyAlignment="1" applyProtection="1">
      <alignment horizontal="left" vertical="top"/>
      <protection hidden="1"/>
    </xf>
    <xf numFmtId="0" fontId="4" fillId="0" borderId="123" xfId="0" applyFont="1" applyBorder="1" applyAlignment="1" applyProtection="1">
      <alignment horizontal="center"/>
      <protection hidden="1"/>
    </xf>
    <xf numFmtId="0" fontId="4" fillId="0" borderId="123" xfId="0" applyFont="1" applyBorder="1" applyProtection="1">
      <protection hidden="1"/>
    </xf>
    <xf numFmtId="9" fontId="4" fillId="0" borderId="15" xfId="0" applyNumberFormat="1" applyFont="1" applyBorder="1" applyProtection="1">
      <protection hidden="1"/>
    </xf>
    <xf numFmtId="0" fontId="4" fillId="12" borderId="111" xfId="0" applyFont="1" applyFill="1" applyBorder="1" applyAlignment="1" applyProtection="1">
      <alignment horizontal="left" vertical="top"/>
      <protection hidden="1"/>
    </xf>
    <xf numFmtId="0" fontId="4" fillId="12" borderId="102" xfId="0" applyFont="1" applyFill="1" applyBorder="1" applyAlignment="1" applyProtection="1">
      <alignment horizontal="center"/>
      <protection hidden="1"/>
    </xf>
    <xf numFmtId="43" fontId="4" fillId="12" borderId="90" xfId="0" applyNumberFormat="1" applyFont="1" applyFill="1" applyBorder="1" applyAlignment="1">
      <alignment horizontal="center"/>
    </xf>
    <xf numFmtId="9" fontId="4" fillId="0" borderId="15" xfId="0" applyNumberFormat="1" applyFont="1" applyBorder="1"/>
    <xf numFmtId="171" fontId="4" fillId="0" borderId="93" xfId="0" applyNumberFormat="1" applyFont="1" applyBorder="1"/>
    <xf numFmtId="43" fontId="4" fillId="12" borderId="93" xfId="0" applyNumberFormat="1" applyFont="1" applyFill="1" applyBorder="1" applyAlignment="1">
      <alignment horizontal="center"/>
    </xf>
    <xf numFmtId="172" fontId="4" fillId="0" borderId="15" xfId="0" applyNumberFormat="1" applyFont="1" applyBorder="1"/>
    <xf numFmtId="0" fontId="4" fillId="0" borderId="128" xfId="0" applyFont="1" applyBorder="1" applyAlignment="1">
      <alignment horizontal="left" vertical="top"/>
    </xf>
    <xf numFmtId="0" fontId="4" fillId="0" borderId="129" xfId="0" applyFont="1" applyBorder="1" applyAlignment="1">
      <alignment horizontal="center"/>
    </xf>
    <xf numFmtId="0" fontId="4" fillId="0" borderId="129" xfId="0" applyFont="1" applyBorder="1"/>
    <xf numFmtId="43" fontId="4" fillId="0" borderId="129" xfId="1" applyFont="1" applyFill="1" applyBorder="1" applyAlignment="1" applyProtection="1">
      <alignment horizontal="right"/>
      <protection hidden="1"/>
    </xf>
    <xf numFmtId="43" fontId="4" fillId="0" borderId="130" xfId="1" applyFont="1" applyFill="1" applyBorder="1" applyAlignment="1" applyProtection="1">
      <alignment horizontal="right" vertical="center"/>
      <protection hidden="1"/>
    </xf>
    <xf numFmtId="0" fontId="4" fillId="0" borderId="131" xfId="0" applyFont="1" applyBorder="1"/>
    <xf numFmtId="43" fontId="4" fillId="0" borderId="132" xfId="1" applyFont="1" applyFill="1" applyBorder="1" applyAlignment="1" applyProtection="1">
      <alignment horizontal="right" vertical="center"/>
      <protection hidden="1"/>
    </xf>
    <xf numFmtId="4" fontId="4" fillId="0" borderId="133" xfId="0" applyNumberFormat="1" applyFont="1" applyBorder="1" applyAlignment="1" applyProtection="1">
      <alignment horizontal="right"/>
      <protection hidden="1"/>
    </xf>
    <xf numFmtId="9" fontId="0" fillId="0" borderId="133" xfId="0" applyNumberFormat="1" applyBorder="1" applyAlignment="1">
      <alignment horizontal="center"/>
    </xf>
    <xf numFmtId="3" fontId="0" fillId="0" borderId="134" xfId="0" applyNumberFormat="1" applyBorder="1"/>
    <xf numFmtId="170" fontId="4" fillId="0" borderId="133" xfId="1" applyNumberFormat="1" applyFont="1" applyFill="1" applyBorder="1" applyAlignment="1" applyProtection="1">
      <alignment horizontal="right"/>
      <protection hidden="1"/>
    </xf>
    <xf numFmtId="43" fontId="4" fillId="0" borderId="135" xfId="1" applyFont="1" applyFill="1" applyBorder="1" applyAlignment="1" applyProtection="1">
      <alignment horizontal="right" vertical="center"/>
      <protection hidden="1"/>
    </xf>
    <xf numFmtId="43" fontId="4" fillId="0" borderId="136" xfId="1" applyFont="1" applyFill="1" applyBorder="1" applyAlignment="1" applyProtection="1">
      <alignment horizontal="right" vertical="center"/>
      <protection hidden="1"/>
    </xf>
    <xf numFmtId="0" fontId="4" fillId="0" borderId="137" xfId="0" quotePrefix="1" applyFont="1" applyBorder="1" applyAlignment="1">
      <alignment horizontal="left" vertical="top"/>
    </xf>
    <xf numFmtId="0" fontId="4" fillId="0" borderId="138" xfId="0" applyFont="1" applyBorder="1" applyAlignment="1">
      <alignment horizontal="center"/>
    </xf>
    <xf numFmtId="9" fontId="4" fillId="0" borderId="138" xfId="2" applyFont="1" applyFill="1" applyBorder="1" applyAlignment="1" applyProtection="1">
      <alignment horizontal="center"/>
    </xf>
    <xf numFmtId="0" fontId="4" fillId="0" borderId="138" xfId="0" applyFont="1" applyBorder="1"/>
    <xf numFmtId="43" fontId="4" fillId="0" borderId="138" xfId="1" applyFont="1" applyFill="1" applyBorder="1" applyAlignment="1" applyProtection="1">
      <alignment horizontal="right"/>
      <protection hidden="1"/>
    </xf>
    <xf numFmtId="0" fontId="4" fillId="0" borderId="139" xfId="0" applyFont="1" applyBorder="1" applyAlignment="1">
      <alignment horizontal="left" vertical="top"/>
    </xf>
    <xf numFmtId="0" fontId="4" fillId="0" borderId="140" xfId="0" applyFont="1" applyBorder="1" applyAlignment="1">
      <alignment horizontal="center"/>
    </xf>
    <xf numFmtId="0" fontId="4" fillId="0" borderId="140" xfId="0" applyFont="1" applyBorder="1"/>
    <xf numFmtId="9" fontId="4" fillId="0" borderId="141" xfId="0" applyNumberFormat="1" applyFont="1" applyBorder="1"/>
    <xf numFmtId="43" fontId="4" fillId="0" borderId="140" xfId="1" applyFont="1" applyFill="1" applyBorder="1" applyAlignment="1" applyProtection="1">
      <alignment horizontal="right"/>
      <protection hidden="1"/>
    </xf>
    <xf numFmtId="43" fontId="4" fillId="0" borderId="142" xfId="1" applyFont="1" applyFill="1" applyBorder="1" applyAlignment="1" applyProtection="1">
      <alignment horizontal="right" vertical="center"/>
      <protection hidden="1"/>
    </xf>
    <xf numFmtId="43" fontId="4" fillId="0" borderId="143" xfId="1" applyFont="1" applyFill="1" applyBorder="1" applyAlignment="1" applyProtection="1">
      <alignment horizontal="right" vertical="center"/>
      <protection hidden="1"/>
    </xf>
    <xf numFmtId="0" fontId="27" fillId="0" borderId="144" xfId="0" applyFont="1" applyBorder="1" applyAlignment="1">
      <alignment horizontal="center"/>
    </xf>
    <xf numFmtId="0" fontId="27" fillId="0" borderId="0" xfId="0" applyFont="1" applyAlignment="1">
      <alignment horizontal="left"/>
    </xf>
    <xf numFmtId="0" fontId="38" fillId="0" borderId="27" xfId="0" applyFont="1" applyBorder="1" applyAlignment="1">
      <alignment vertical="center" wrapText="1"/>
    </xf>
    <xf numFmtId="0" fontId="39" fillId="0" borderId="25" xfId="0" applyFont="1" applyBorder="1" applyAlignment="1">
      <alignment vertical="center" wrapText="1"/>
    </xf>
    <xf numFmtId="0" fontId="27" fillId="0" borderId="145" xfId="0" applyFont="1" applyBorder="1" applyAlignment="1">
      <alignment horizontal="center"/>
    </xf>
    <xf numFmtId="0" fontId="38" fillId="0" borderId="32" xfId="0" applyFont="1" applyBorder="1" applyAlignment="1">
      <alignment vertical="center" wrapText="1"/>
    </xf>
    <xf numFmtId="0" fontId="39" fillId="0" borderId="30" xfId="0" applyFont="1" applyBorder="1" applyAlignment="1">
      <alignment vertical="center" wrapText="1"/>
    </xf>
    <xf numFmtId="43" fontId="9" fillId="0" borderId="13" xfId="1" applyFont="1" applyBorder="1" applyAlignment="1">
      <alignment horizontal="right" vertical="top"/>
    </xf>
    <xf numFmtId="15" fontId="19" fillId="0" borderId="40" xfId="1" applyNumberFormat="1" applyFont="1" applyBorder="1" applyAlignment="1">
      <alignment horizontal="center" vertical="top"/>
    </xf>
    <xf numFmtId="0" fontId="27" fillId="0" borderId="146" xfId="0" applyFont="1" applyBorder="1" applyAlignment="1">
      <alignment horizontal="center"/>
    </xf>
    <xf numFmtId="0" fontId="41" fillId="0" borderId="0" xfId="0" applyFont="1" applyProtection="1">
      <protection hidden="1"/>
    </xf>
    <xf numFmtId="165" fontId="1" fillId="0" borderId="0" xfId="1" applyNumberFormat="1"/>
    <xf numFmtId="43" fontId="1" fillId="0" borderId="0" xfId="1"/>
    <xf numFmtId="173" fontId="1" fillId="0" borderId="0" xfId="1" applyNumberFormat="1" applyAlignment="1">
      <alignment horizontal="right"/>
    </xf>
    <xf numFmtId="43" fontId="4" fillId="0" borderId="0" xfId="1" applyFont="1"/>
    <xf numFmtId="165" fontId="4" fillId="23" borderId="141" xfId="1" applyNumberFormat="1" applyFont="1" applyFill="1" applyBorder="1" applyAlignment="1" applyProtection="1">
      <alignment horizontal="center" vertical="center"/>
    </xf>
    <xf numFmtId="165" fontId="4" fillId="23" borderId="141" xfId="1" applyNumberFormat="1" applyFont="1" applyFill="1" applyBorder="1" applyAlignment="1">
      <alignment horizontal="center" vertical="center"/>
    </xf>
    <xf numFmtId="165" fontId="37" fillId="23" borderId="141" xfId="1" applyNumberFormat="1" applyFont="1" applyFill="1" applyBorder="1" applyAlignment="1">
      <alignment horizontal="center" vertical="center" wrapText="1"/>
    </xf>
    <xf numFmtId="165" fontId="37" fillId="23" borderId="147" xfId="1" applyNumberFormat="1" applyFont="1" applyFill="1" applyBorder="1" applyAlignment="1">
      <alignment horizontal="center" vertical="center" wrapText="1"/>
    </xf>
    <xf numFmtId="165" fontId="42" fillId="23" borderId="148" xfId="1" applyNumberFormat="1" applyFont="1" applyFill="1" applyBorder="1" applyAlignment="1" applyProtection="1">
      <alignment vertical="top"/>
      <protection hidden="1"/>
    </xf>
    <xf numFmtId="165" fontId="43" fillId="23" borderId="141" xfId="1" applyNumberFormat="1" applyFont="1" applyFill="1" applyBorder="1" applyAlignment="1">
      <alignment horizontal="center" vertical="center" wrapText="1"/>
    </xf>
    <xf numFmtId="173" fontId="37" fillId="23" borderId="141" xfId="1" applyNumberFormat="1" applyFont="1" applyFill="1" applyBorder="1" applyAlignment="1">
      <alignment horizontal="center" vertical="center" wrapText="1"/>
    </xf>
    <xf numFmtId="165" fontId="4" fillId="0" borderId="78" xfId="1" applyNumberFormat="1" applyFont="1" applyFill="1" applyBorder="1" applyAlignment="1" applyProtection="1">
      <alignment horizontal="center"/>
    </xf>
    <xf numFmtId="0" fontId="44" fillId="0" borderId="0" xfId="0" applyFont="1"/>
    <xf numFmtId="0" fontId="9" fillId="0" borderId="0" xfId="0" applyFont="1"/>
    <xf numFmtId="4" fontId="28" fillId="0" borderId="0" xfId="0" applyNumberFormat="1" applyFont="1"/>
    <xf numFmtId="165" fontId="4" fillId="24" borderId="141" xfId="1" applyNumberFormat="1" applyFont="1" applyFill="1" applyBorder="1" applyAlignment="1" applyProtection="1">
      <alignment horizontal="center"/>
    </xf>
    <xf numFmtId="165" fontId="4" fillId="24" borderId="141" xfId="1" applyNumberFormat="1" applyFont="1" applyFill="1" applyBorder="1" applyAlignment="1">
      <alignment horizontal="center"/>
    </xf>
    <xf numFmtId="165" fontId="23" fillId="24" borderId="141" xfId="1" applyNumberFormat="1" applyFont="1" applyFill="1" applyBorder="1" applyAlignment="1">
      <alignment horizontal="center" vertical="center" wrapText="1"/>
    </xf>
    <xf numFmtId="165" fontId="23" fillId="24" borderId="147" xfId="1" applyNumberFormat="1" applyFont="1" applyFill="1" applyBorder="1" applyAlignment="1">
      <alignment horizontal="center" vertical="center" wrapText="1"/>
    </xf>
    <xf numFmtId="165" fontId="45" fillId="24" borderId="148" xfId="1" applyNumberFormat="1" applyFont="1" applyFill="1" applyBorder="1" applyAlignment="1">
      <alignment horizontal="center" vertical="center" wrapText="1"/>
    </xf>
    <xf numFmtId="165" fontId="45" fillId="24" borderId="141" xfId="1" applyNumberFormat="1" applyFont="1" applyFill="1" applyBorder="1" applyAlignment="1">
      <alignment horizontal="center" vertical="center" wrapText="1"/>
    </xf>
    <xf numFmtId="4" fontId="23" fillId="24" borderId="141" xfId="1" applyNumberFormat="1" applyFont="1" applyFill="1" applyBorder="1" applyAlignment="1">
      <alignment horizontal="center" vertical="center" wrapText="1"/>
    </xf>
    <xf numFmtId="0" fontId="0" fillId="0" borderId="141" xfId="0" applyBorder="1" applyAlignment="1">
      <alignment horizontal="center"/>
    </xf>
    <xf numFmtId="0" fontId="0" fillId="0" borderId="141" xfId="0" applyBorder="1"/>
    <xf numFmtId="0" fontId="0" fillId="0" borderId="147" xfId="0" applyBorder="1" applyAlignment="1">
      <alignment horizontal="center"/>
    </xf>
    <xf numFmtId="0" fontId="41" fillId="0" borderId="140" xfId="0" applyFont="1" applyBorder="1"/>
    <xf numFmtId="0" fontId="0" fillId="0" borderId="148" xfId="0" applyBorder="1"/>
    <xf numFmtId="4" fontId="0" fillId="0" borderId="141" xfId="0" applyNumberFormat="1" applyBorder="1"/>
    <xf numFmtId="4" fontId="0" fillId="0" borderId="141" xfId="1" applyNumberFormat="1" applyFont="1" applyBorder="1"/>
    <xf numFmtId="0" fontId="0" fillId="24" borderId="147" xfId="0" applyFill="1" applyBorder="1"/>
    <xf numFmtId="0" fontId="0" fillId="24" borderId="140" xfId="0" applyFill="1" applyBorder="1"/>
    <xf numFmtId="0" fontId="28" fillId="24" borderId="140" xfId="0" applyFont="1" applyFill="1" applyBorder="1" applyAlignment="1">
      <alignment horizontal="center"/>
    </xf>
    <xf numFmtId="165" fontId="28" fillId="24" borderId="140" xfId="1" applyNumberFormat="1" applyFont="1" applyFill="1" applyBorder="1"/>
    <xf numFmtId="43" fontId="28" fillId="24" borderId="140" xfId="1" applyFont="1" applyFill="1" applyBorder="1"/>
    <xf numFmtId="4" fontId="28" fillId="24" borderId="148" xfId="1" applyNumberFormat="1" applyFont="1" applyFill="1" applyBorder="1" applyAlignment="1">
      <alignment horizontal="right"/>
    </xf>
    <xf numFmtId="43" fontId="28" fillId="24" borderId="147" xfId="1" applyFont="1" applyFill="1" applyBorder="1"/>
    <xf numFmtId="49" fontId="34" fillId="2" borderId="0" xfId="0" applyNumberFormat="1" applyFont="1" applyFill="1" applyAlignment="1">
      <alignment horizontal="center"/>
    </xf>
    <xf numFmtId="49" fontId="35" fillId="2" borderId="2" xfId="0" applyNumberFormat="1" applyFont="1" applyFill="1" applyBorder="1" applyAlignment="1" applyProtection="1">
      <alignment horizontal="center"/>
      <protection hidden="1"/>
    </xf>
    <xf numFmtId="49" fontId="0" fillId="0" borderId="0" xfId="0" applyNumberFormat="1" applyAlignment="1" applyProtection="1">
      <alignment horizontal="center" vertical="top"/>
      <protection hidden="1"/>
    </xf>
    <xf numFmtId="49" fontId="9" fillId="0" borderId="150" xfId="0" applyNumberFormat="1" applyFont="1" applyBorder="1" applyAlignment="1" applyProtection="1">
      <alignment horizontal="center" vertical="top"/>
      <protection locked="0"/>
    </xf>
    <xf numFmtId="0" fontId="19" fillId="0" borderId="141" xfId="0" applyFont="1" applyBorder="1" applyAlignment="1" applyProtection="1">
      <alignment vertical="top" wrapText="1"/>
      <protection hidden="1"/>
    </xf>
    <xf numFmtId="0" fontId="0" fillId="0" borderId="141" xfId="0" applyBorder="1" applyAlignment="1" applyProtection="1">
      <alignment horizontal="center" vertical="top"/>
      <protection hidden="1"/>
    </xf>
    <xf numFmtId="0" fontId="0" fillId="0" borderId="141" xfId="0" applyBorder="1" applyAlignment="1" applyProtection="1">
      <alignment horizontal="right" vertical="top"/>
      <protection locked="0"/>
    </xf>
    <xf numFmtId="165" fontId="0" fillId="0" borderId="141" xfId="1" applyNumberFormat="1" applyFont="1" applyBorder="1" applyAlignment="1" applyProtection="1">
      <alignment horizontal="right" vertical="top"/>
      <protection hidden="1"/>
    </xf>
    <xf numFmtId="165" fontId="0" fillId="0" borderId="141" xfId="1" applyNumberFormat="1" applyFont="1" applyBorder="1" applyAlignment="1" applyProtection="1">
      <alignment horizontal="right" vertical="top"/>
    </xf>
    <xf numFmtId="165" fontId="0" fillId="0" borderId="147" xfId="1" applyNumberFormat="1" applyFont="1" applyBorder="1" applyAlignment="1" applyProtection="1">
      <alignment horizontal="right" vertical="top"/>
      <protection hidden="1"/>
    </xf>
    <xf numFmtId="165" fontId="0" fillId="0" borderId="151" xfId="1" applyNumberFormat="1" applyFont="1" applyBorder="1" applyAlignment="1" applyProtection="1">
      <alignment horizontal="right" vertical="top"/>
      <protection hidden="1"/>
    </xf>
    <xf numFmtId="3" fontId="0" fillId="0" borderId="152" xfId="1" applyNumberFormat="1" applyFont="1" applyBorder="1" applyAlignment="1" applyProtection="1">
      <alignment horizontal="right" vertical="top"/>
      <protection hidden="1"/>
    </xf>
    <xf numFmtId="3" fontId="0" fillId="0" borderId="141" xfId="1" applyNumberFormat="1" applyFont="1" applyBorder="1" applyAlignment="1" applyProtection="1">
      <alignment horizontal="right" vertical="top"/>
      <protection hidden="1"/>
    </xf>
    <xf numFmtId="3" fontId="0" fillId="0" borderId="147" xfId="1" applyNumberFormat="1" applyFont="1" applyBorder="1" applyAlignment="1" applyProtection="1">
      <alignment horizontal="right" vertical="top"/>
      <protection hidden="1"/>
    </xf>
    <xf numFmtId="3" fontId="10" fillId="0" borderId="151" xfId="1" applyNumberFormat="1" applyFont="1" applyBorder="1" applyAlignment="1" applyProtection="1">
      <alignment horizontal="right" vertical="top"/>
      <protection hidden="1"/>
    </xf>
    <xf numFmtId="0" fontId="9" fillId="25" borderId="25" xfId="0" applyFont="1" applyFill="1" applyBorder="1" applyAlignment="1" applyProtection="1">
      <alignment horizontal="center"/>
      <protection hidden="1"/>
    </xf>
    <xf numFmtId="43" fontId="27" fillId="25" borderId="28" xfId="1" applyFont="1" applyFill="1" applyBorder="1" applyAlignment="1" applyProtection="1">
      <alignment horizontal="right" vertical="center"/>
      <protection hidden="1"/>
    </xf>
    <xf numFmtId="0" fontId="9" fillId="25" borderId="0" xfId="0" applyFont="1" applyFill="1" applyAlignment="1" applyProtection="1">
      <alignment horizontal="center"/>
      <protection hidden="1"/>
    </xf>
    <xf numFmtId="43" fontId="27" fillId="25" borderId="35" xfId="1" applyFont="1" applyFill="1" applyBorder="1" applyAlignment="1" applyProtection="1">
      <alignment horizontal="right" vertical="center"/>
      <protection hidden="1"/>
    </xf>
    <xf numFmtId="0" fontId="4" fillId="0" borderId="153" xfId="0" applyFont="1" applyBorder="1" applyAlignment="1">
      <alignment horizontal="left" vertical="top"/>
    </xf>
    <xf numFmtId="0" fontId="4" fillId="0" borderId="141" xfId="0" applyFont="1" applyBorder="1" applyAlignment="1">
      <alignment horizontal="center"/>
    </xf>
    <xf numFmtId="0" fontId="4" fillId="0" borderId="141" xfId="0" applyFont="1" applyBorder="1"/>
    <xf numFmtId="43" fontId="4" fillId="0" borderId="141" xfId="1" applyFont="1" applyFill="1" applyBorder="1" applyAlignment="1" applyProtection="1">
      <alignment horizontal="right"/>
      <protection hidden="1"/>
    </xf>
    <xf numFmtId="43" fontId="4" fillId="0" borderId="154" xfId="1" applyFont="1" applyFill="1" applyBorder="1" applyAlignment="1" applyProtection="1">
      <alignment horizontal="right" vertical="center"/>
      <protection hidden="1"/>
    </xf>
    <xf numFmtId="4" fontId="4" fillId="0" borderId="141" xfId="0" applyNumberFormat="1" applyFont="1" applyBorder="1" applyAlignment="1" applyProtection="1">
      <alignment horizontal="right"/>
      <protection hidden="1"/>
    </xf>
    <xf numFmtId="9" fontId="47" fillId="0" borderId="141" xfId="0" applyNumberFormat="1" applyFont="1" applyBorder="1" applyAlignment="1">
      <alignment horizontal="center"/>
    </xf>
    <xf numFmtId="3" fontId="47" fillId="0" borderId="147" xfId="0" applyNumberFormat="1" applyFont="1" applyBorder="1"/>
    <xf numFmtId="170" fontId="4" fillId="0" borderId="141" xfId="1" applyNumberFormat="1" applyFont="1" applyFill="1" applyBorder="1" applyAlignment="1" applyProtection="1">
      <alignment horizontal="right"/>
      <protection hidden="1"/>
    </xf>
    <xf numFmtId="9" fontId="4" fillId="0" borderId="141" xfId="2" applyFont="1" applyFill="1" applyBorder="1" applyAlignment="1" applyProtection="1">
      <alignment horizontal="center"/>
    </xf>
    <xf numFmtId="4" fontId="4" fillId="25" borderId="88" xfId="0" applyNumberFormat="1" applyFont="1" applyFill="1" applyBorder="1" applyAlignment="1">
      <alignment horizontal="left" vertical="top"/>
    </xf>
    <xf numFmtId="0" fontId="4" fillId="25" borderId="101" xfId="0" applyFont="1" applyFill="1" applyBorder="1" applyAlignment="1">
      <alignment horizontal="center"/>
    </xf>
    <xf numFmtId="0" fontId="4" fillId="25" borderId="102" xfId="0" applyFont="1" applyFill="1" applyBorder="1"/>
    <xf numFmtId="0" fontId="27" fillId="25" borderId="102" xfId="0" applyFont="1" applyFill="1" applyBorder="1" applyAlignment="1">
      <alignment horizontal="right"/>
    </xf>
    <xf numFmtId="43" fontId="4" fillId="25" borderId="102" xfId="0" applyNumberFormat="1" applyFont="1" applyFill="1" applyBorder="1" applyAlignment="1" applyProtection="1">
      <alignment horizontal="right"/>
      <protection hidden="1"/>
    </xf>
    <xf numFmtId="43" fontId="27" fillId="25" borderId="103" xfId="1" applyFont="1" applyFill="1" applyBorder="1" applyAlignment="1" applyProtection="1">
      <alignment horizontal="right"/>
      <protection hidden="1"/>
    </xf>
    <xf numFmtId="169" fontId="4" fillId="0" borderId="141" xfId="2" applyNumberFormat="1" applyFont="1" applyFill="1" applyBorder="1" applyProtection="1"/>
    <xf numFmtId="0" fontId="4" fillId="25" borderId="111" xfId="0" applyFont="1" applyFill="1" applyBorder="1" applyAlignment="1">
      <alignment horizontal="left" vertical="top"/>
    </xf>
    <xf numFmtId="0" fontId="4" fillId="25" borderId="102" xfId="0" applyFont="1" applyFill="1" applyBorder="1" applyAlignment="1">
      <alignment horizontal="center"/>
    </xf>
    <xf numFmtId="43" fontId="4" fillId="25" borderId="102" xfId="1" applyFont="1" applyFill="1" applyBorder="1" applyAlignment="1" applyProtection="1">
      <alignment horizontal="right"/>
      <protection hidden="1"/>
    </xf>
    <xf numFmtId="0" fontId="47" fillId="0" borderId="0" xfId="0" applyFont="1" applyProtection="1">
      <protection hidden="1"/>
    </xf>
    <xf numFmtId="0" fontId="47" fillId="0" borderId="0" xfId="0" applyFont="1" applyAlignment="1" applyProtection="1">
      <alignment horizontal="center"/>
      <protection hidden="1"/>
    </xf>
    <xf numFmtId="0" fontId="47" fillId="25" borderId="25" xfId="0" applyFont="1" applyFill="1" applyBorder="1" applyAlignment="1" applyProtection="1">
      <alignment horizontal="center"/>
      <protection hidden="1"/>
    </xf>
    <xf numFmtId="0" fontId="47" fillId="25" borderId="0" xfId="0" applyFont="1" applyFill="1" applyAlignment="1" applyProtection="1">
      <alignment horizontal="center"/>
      <protection hidden="1"/>
    </xf>
    <xf numFmtId="0" fontId="4" fillId="0" borderId="140" xfId="0" applyFont="1" applyBorder="1" applyAlignment="1">
      <alignment horizontal="center" vertical="top"/>
    </xf>
    <xf numFmtId="0" fontId="48" fillId="0" borderId="141" xfId="0" applyFont="1" applyBorder="1" applyAlignment="1">
      <alignment horizontal="center" vertical="top" wrapText="1"/>
    </xf>
    <xf numFmtId="0" fontId="4" fillId="0" borderId="148" xfId="0" applyFont="1" applyBorder="1"/>
    <xf numFmtId="0" fontId="47" fillId="0" borderId="0" xfId="0" applyFont="1"/>
    <xf numFmtId="0" fontId="4" fillId="0" borderId="141" xfId="0" applyFont="1" applyBorder="1" applyAlignment="1">
      <alignment horizontal="center" vertical="top"/>
    </xf>
    <xf numFmtId="0" fontId="4" fillId="0" borderId="141" xfId="0" applyFont="1" applyBorder="1" applyAlignment="1">
      <alignment horizontal="center" vertical="center"/>
    </xf>
    <xf numFmtId="3" fontId="47" fillId="0" borderId="141" xfId="0" applyNumberFormat="1" applyFont="1" applyBorder="1"/>
    <xf numFmtId="0" fontId="4" fillId="0" borderId="139" xfId="0" applyFont="1" applyBorder="1" applyAlignment="1">
      <alignment horizontal="left" vertical="top" wrapText="1"/>
    </xf>
    <xf numFmtId="0" fontId="47" fillId="0" borderId="141" xfId="0" applyFont="1" applyBorder="1"/>
    <xf numFmtId="0" fontId="47" fillId="0" borderId="147" xfId="0" applyFont="1" applyBorder="1" applyAlignment="1">
      <alignment horizontal="center"/>
    </xf>
    <xf numFmtId="0" fontId="49" fillId="0" borderId="140" xfId="0" applyFont="1" applyBorder="1"/>
    <xf numFmtId="0" fontId="47" fillId="0" borderId="148" xfId="0" applyFont="1" applyBorder="1"/>
    <xf numFmtId="4" fontId="47" fillId="0" borderId="141" xfId="0" applyNumberFormat="1" applyFont="1" applyBorder="1"/>
    <xf numFmtId="4" fontId="47" fillId="0" borderId="141" xfId="1" applyNumberFormat="1" applyFont="1" applyFill="1" applyBorder="1"/>
    <xf numFmtId="0" fontId="47" fillId="0" borderId="141" xfId="0" applyFont="1" applyBorder="1" applyAlignment="1">
      <alignment wrapText="1"/>
    </xf>
    <xf numFmtId="0" fontId="49" fillId="0" borderId="148" xfId="0" applyFont="1" applyBorder="1"/>
    <xf numFmtId="164" fontId="0" fillId="0" borderId="151" xfId="1" applyNumberFormat="1" applyFont="1" applyBorder="1" applyAlignment="1" applyProtection="1">
      <alignment horizontal="right" vertical="top"/>
      <protection hidden="1"/>
    </xf>
    <xf numFmtId="0" fontId="19" fillId="0" borderId="15" xfId="0" applyFont="1" applyBorder="1" applyAlignment="1" applyProtection="1">
      <alignment vertical="top" wrapText="1"/>
      <protection hidden="1"/>
    </xf>
    <xf numFmtId="0" fontId="19" fillId="0" borderId="0" xfId="0" applyFont="1" applyAlignment="1">
      <alignment vertical="center" wrapText="1"/>
    </xf>
    <xf numFmtId="164" fontId="27" fillId="25" borderId="28" xfId="1" applyNumberFormat="1" applyFont="1" applyFill="1" applyBorder="1" applyAlignment="1" applyProtection="1">
      <alignment horizontal="right" vertical="center"/>
      <protection hidden="1"/>
    </xf>
    <xf numFmtId="164" fontId="27" fillId="25" borderId="35" xfId="1" applyNumberFormat="1" applyFont="1" applyFill="1" applyBorder="1" applyAlignment="1" applyProtection="1">
      <alignment horizontal="right" vertical="center"/>
      <protection hidden="1"/>
    </xf>
    <xf numFmtId="0" fontId="4" fillId="0" borderId="153" xfId="0" applyFont="1" applyBorder="1" applyAlignment="1" applyProtection="1">
      <alignment horizontal="left" vertical="center"/>
      <protection hidden="1"/>
    </xf>
    <xf numFmtId="0" fontId="4" fillId="0" borderId="141" xfId="0" applyFont="1" applyBorder="1" applyAlignment="1" applyProtection="1">
      <alignment horizontal="center" vertical="center"/>
      <protection hidden="1"/>
    </xf>
    <xf numFmtId="0" fontId="4" fillId="0" borderId="141" xfId="0" applyFont="1" applyBorder="1" applyAlignment="1" applyProtection="1">
      <alignment vertical="center"/>
      <protection hidden="1"/>
    </xf>
    <xf numFmtId="164" fontId="4" fillId="0" borderId="141" xfId="1" applyNumberFormat="1" applyFont="1" applyFill="1" applyBorder="1" applyAlignment="1" applyProtection="1">
      <alignment horizontal="right" vertical="center"/>
      <protection hidden="1"/>
    </xf>
    <xf numFmtId="164" fontId="4" fillId="0" borderId="0" xfId="1" applyNumberFormat="1" applyFont="1" applyFill="1" applyBorder="1" applyAlignment="1" applyProtection="1">
      <alignment horizontal="right"/>
      <protection hidden="1"/>
    </xf>
    <xf numFmtId="0" fontId="4" fillId="0" borderId="153" xfId="0" quotePrefix="1" applyFont="1" applyBorder="1" applyAlignment="1">
      <alignment horizontal="left" vertical="top"/>
    </xf>
    <xf numFmtId="164" fontId="4" fillId="0" borderId="141" xfId="1" applyNumberFormat="1" applyFont="1" applyFill="1" applyBorder="1" applyAlignment="1" applyProtection="1">
      <alignment horizontal="right"/>
      <protection hidden="1"/>
    </xf>
    <xf numFmtId="43" fontId="27" fillId="0" borderId="154" xfId="1" applyFont="1" applyFill="1" applyBorder="1" applyAlignment="1" applyProtection="1">
      <alignment horizontal="right" vertical="center"/>
      <protection hidden="1"/>
    </xf>
    <xf numFmtId="164" fontId="4" fillId="0" borderId="0" xfId="1" applyNumberFormat="1" applyFont="1" applyFill="1" applyBorder="1" applyAlignment="1" applyProtection="1">
      <alignment horizontal="center"/>
      <protection hidden="1"/>
    </xf>
    <xf numFmtId="9" fontId="9" fillId="0" borderId="141" xfId="0" applyNumberFormat="1" applyFont="1" applyBorder="1" applyAlignment="1">
      <alignment horizontal="center"/>
    </xf>
    <xf numFmtId="3" fontId="9" fillId="0" borderId="147" xfId="0" applyNumberFormat="1" applyFont="1" applyBorder="1"/>
    <xf numFmtId="0" fontId="4" fillId="0" borderId="153" xfId="0" applyFont="1" applyBorder="1" applyAlignment="1" applyProtection="1">
      <alignment horizontal="left" vertical="top"/>
      <protection hidden="1"/>
    </xf>
    <xf numFmtId="0" fontId="4" fillId="0" borderId="141" xfId="0" applyFont="1" applyBorder="1" applyAlignment="1" applyProtection="1">
      <alignment horizontal="center"/>
      <protection hidden="1"/>
    </xf>
    <xf numFmtId="0" fontId="4" fillId="0" borderId="141" xfId="0" applyFont="1" applyBorder="1" applyProtection="1">
      <protection hidden="1"/>
    </xf>
    <xf numFmtId="4" fontId="4" fillId="25" borderId="88" xfId="0" applyNumberFormat="1" applyFont="1" applyFill="1" applyBorder="1" applyAlignment="1" applyProtection="1">
      <alignment horizontal="left" vertical="top"/>
      <protection hidden="1"/>
    </xf>
    <xf numFmtId="0" fontId="4" fillId="25" borderId="101" xfId="0" applyFont="1" applyFill="1" applyBorder="1" applyAlignment="1" applyProtection="1">
      <alignment horizontal="center"/>
      <protection hidden="1"/>
    </xf>
    <xf numFmtId="0" fontId="4" fillId="25" borderId="102" xfId="0" applyFont="1" applyFill="1" applyBorder="1" applyProtection="1">
      <protection hidden="1"/>
    </xf>
    <xf numFmtId="0" fontId="27" fillId="25" borderId="102" xfId="0" applyFont="1" applyFill="1" applyBorder="1" applyAlignment="1" applyProtection="1">
      <alignment horizontal="right"/>
      <protection hidden="1"/>
    </xf>
    <xf numFmtId="164" fontId="27" fillId="25" borderId="103" xfId="1" applyNumberFormat="1" applyFont="1" applyFill="1" applyBorder="1" applyAlignment="1" applyProtection="1">
      <alignment horizontal="right"/>
      <protection hidden="1"/>
    </xf>
    <xf numFmtId="0" fontId="4" fillId="0" borderId="34" xfId="0" quotePrefix="1" applyFont="1" applyBorder="1" applyAlignment="1">
      <alignment horizontal="left" vertical="top"/>
    </xf>
    <xf numFmtId="9" fontId="4" fillId="0" borderId="0" xfId="2" applyFont="1" applyFill="1" applyBorder="1" applyAlignment="1" applyProtection="1">
      <alignment horizontal="center"/>
    </xf>
    <xf numFmtId="0" fontId="4" fillId="0" borderId="0" xfId="2" applyNumberFormat="1" applyFont="1" applyFill="1" applyBorder="1" applyAlignment="1" applyProtection="1">
      <alignment horizontal="center"/>
    </xf>
    <xf numFmtId="4" fontId="54" fillId="0" borderId="141" xfId="1" applyNumberFormat="1" applyFont="1" applyFill="1" applyBorder="1"/>
    <xf numFmtId="0" fontId="9" fillId="20" borderId="78" xfId="0" applyFont="1" applyFill="1" applyBorder="1" applyAlignment="1">
      <alignment horizontal="right"/>
    </xf>
    <xf numFmtId="0" fontId="0" fillId="28" borderId="0" xfId="0" applyFill="1"/>
    <xf numFmtId="0" fontId="9" fillId="28" borderId="0" xfId="0" applyFont="1" applyFill="1" applyProtection="1">
      <protection hidden="1"/>
    </xf>
    <xf numFmtId="0" fontId="0" fillId="28" borderId="0" xfId="0" applyFill="1" applyProtection="1">
      <protection hidden="1"/>
    </xf>
    <xf numFmtId="0" fontId="16" fillId="28" borderId="0" xfId="3" applyFont="1" applyFill="1" applyAlignment="1" applyProtection="1">
      <alignment horizontal="center"/>
    </xf>
    <xf numFmtId="0" fontId="18" fillId="28" borderId="0" xfId="0" applyFont="1" applyFill="1" applyAlignment="1" applyProtection="1">
      <alignment vertical="center"/>
      <protection hidden="1"/>
    </xf>
    <xf numFmtId="0" fontId="0" fillId="28" borderId="12" xfId="0" applyFill="1" applyBorder="1" applyProtection="1">
      <protection hidden="1"/>
    </xf>
    <xf numFmtId="49" fontId="0" fillId="28" borderId="13" xfId="0" applyNumberFormat="1" applyFill="1" applyBorder="1" applyAlignment="1" applyProtection="1">
      <alignment horizontal="center" vertical="top"/>
      <protection hidden="1"/>
    </xf>
    <xf numFmtId="49" fontId="9" fillId="28" borderId="14" xfId="0" applyNumberFormat="1" applyFont="1" applyFill="1" applyBorder="1" applyAlignment="1" applyProtection="1">
      <alignment horizontal="center" vertical="top"/>
      <protection locked="0"/>
    </xf>
    <xf numFmtId="0" fontId="19" fillId="28" borderId="15" xfId="0" applyFont="1" applyFill="1" applyBorder="1" applyAlignment="1" applyProtection="1">
      <alignment vertical="top" wrapText="1"/>
      <protection hidden="1"/>
    </xf>
    <xf numFmtId="0" fontId="0" fillId="28" borderId="15" xfId="0" applyFill="1" applyBorder="1" applyAlignment="1" applyProtection="1">
      <alignment horizontal="center" vertical="top"/>
      <protection hidden="1"/>
    </xf>
    <xf numFmtId="0" fontId="0" fillId="28" borderId="15" xfId="0" applyFill="1" applyBorder="1" applyAlignment="1" applyProtection="1">
      <alignment horizontal="right" vertical="top"/>
      <protection locked="0"/>
    </xf>
    <xf numFmtId="165" fontId="0" fillId="28" borderId="15" xfId="1" applyNumberFormat="1" applyFont="1" applyFill="1" applyBorder="1" applyAlignment="1" applyProtection="1">
      <alignment horizontal="right" vertical="top"/>
      <protection hidden="1"/>
    </xf>
    <xf numFmtId="165" fontId="0" fillId="28" borderId="16" xfId="1" applyNumberFormat="1" applyFont="1" applyFill="1" applyBorder="1" applyAlignment="1" applyProtection="1">
      <alignment horizontal="right" vertical="top"/>
      <protection hidden="1"/>
    </xf>
    <xf numFmtId="165" fontId="0" fillId="28" borderId="17" xfId="1" applyNumberFormat="1" applyFont="1" applyFill="1" applyBorder="1" applyAlignment="1" applyProtection="1">
      <alignment horizontal="right" vertical="top"/>
    </xf>
    <xf numFmtId="165" fontId="0" fillId="28" borderId="15" xfId="1" applyNumberFormat="1" applyFont="1" applyFill="1" applyBorder="1" applyAlignment="1" applyProtection="1">
      <alignment horizontal="right" vertical="top"/>
    </xf>
    <xf numFmtId="165" fontId="0" fillId="28" borderId="18" xfId="1" applyNumberFormat="1" applyFont="1" applyFill="1" applyBorder="1" applyAlignment="1" applyProtection="1">
      <alignment horizontal="right" vertical="top"/>
      <protection hidden="1"/>
    </xf>
    <xf numFmtId="165" fontId="0" fillId="28" borderId="19" xfId="1" applyNumberFormat="1" applyFont="1" applyFill="1" applyBorder="1" applyAlignment="1" applyProtection="1">
      <alignment horizontal="right" vertical="top"/>
      <protection hidden="1"/>
    </xf>
    <xf numFmtId="164" fontId="0" fillId="28" borderId="19" xfId="1" applyNumberFormat="1" applyFont="1" applyFill="1" applyBorder="1" applyAlignment="1" applyProtection="1">
      <alignment horizontal="right" vertical="top"/>
      <protection hidden="1"/>
    </xf>
    <xf numFmtId="165" fontId="0" fillId="28" borderId="0" xfId="1" applyNumberFormat="1" applyFont="1" applyFill="1" applyBorder="1" applyAlignment="1" applyProtection="1">
      <alignment horizontal="right" vertical="top"/>
      <protection hidden="1"/>
    </xf>
    <xf numFmtId="3" fontId="0" fillId="28" borderId="20" xfId="1" applyNumberFormat="1" applyFont="1" applyFill="1" applyBorder="1" applyAlignment="1" applyProtection="1">
      <alignment horizontal="right" vertical="top"/>
      <protection hidden="1"/>
    </xf>
    <xf numFmtId="3" fontId="0" fillId="28" borderId="15" xfId="1" applyNumberFormat="1" applyFont="1" applyFill="1" applyBorder="1" applyAlignment="1" applyProtection="1">
      <alignment horizontal="right" vertical="top"/>
      <protection hidden="1"/>
    </xf>
    <xf numFmtId="3" fontId="0" fillId="28" borderId="18" xfId="1" applyNumberFormat="1" applyFont="1" applyFill="1" applyBorder="1" applyAlignment="1" applyProtection="1">
      <alignment horizontal="right" vertical="top"/>
      <protection hidden="1"/>
    </xf>
    <xf numFmtId="3" fontId="10" fillId="28" borderId="19" xfId="1" applyNumberFormat="1" applyFont="1" applyFill="1" applyBorder="1" applyAlignment="1" applyProtection="1">
      <alignment horizontal="right" vertical="top"/>
      <protection hidden="1"/>
    </xf>
    <xf numFmtId="43" fontId="6" fillId="28" borderId="0" xfId="1" applyFont="1" applyFill="1" applyBorder="1" applyAlignment="1" applyProtection="1">
      <alignment vertical="top"/>
      <protection hidden="1"/>
    </xf>
    <xf numFmtId="0" fontId="0" fillId="28" borderId="7" xfId="0" applyFill="1" applyBorder="1" applyProtection="1">
      <protection hidden="1"/>
    </xf>
    <xf numFmtId="0" fontId="0" fillId="28" borderId="8" xfId="0" applyFill="1" applyBorder="1" applyProtection="1">
      <protection hidden="1"/>
    </xf>
    <xf numFmtId="0" fontId="0" fillId="28" borderId="9" xfId="0" applyFill="1" applyBorder="1" applyProtection="1">
      <protection hidden="1"/>
    </xf>
    <xf numFmtId="0" fontId="0" fillId="28" borderId="11" xfId="0" applyFill="1" applyBorder="1" applyProtection="1">
      <protection hidden="1"/>
    </xf>
    <xf numFmtId="0" fontId="0" fillId="28" borderId="0" xfId="0" applyFill="1" applyProtection="1">
      <protection locked="0"/>
    </xf>
    <xf numFmtId="0" fontId="16" fillId="28" borderId="0" xfId="3" applyFont="1" applyFill="1" applyAlignment="1" applyProtection="1">
      <alignment horizontal="center" wrapText="1"/>
      <protection hidden="1"/>
    </xf>
    <xf numFmtId="0" fontId="0" fillId="28" borderId="0" xfId="0" applyFill="1" applyAlignment="1">
      <alignment horizontal="center"/>
    </xf>
    <xf numFmtId="0" fontId="9" fillId="28" borderId="0" xfId="0" applyFont="1" applyFill="1" applyProtection="1">
      <protection locked="0"/>
    </xf>
    <xf numFmtId="0" fontId="0" fillId="28" borderId="0" xfId="0" applyFill="1" applyAlignment="1" applyProtection="1">
      <alignment vertical="center"/>
      <protection locked="0"/>
    </xf>
    <xf numFmtId="165" fontId="0" fillId="28" borderId="0" xfId="1" applyNumberFormat="1" applyFont="1" applyFill="1" applyBorder="1" applyProtection="1">
      <protection hidden="1"/>
    </xf>
    <xf numFmtId="165" fontId="10" fillId="28" borderId="0" xfId="1" applyNumberFormat="1" applyFont="1" applyFill="1" applyBorder="1" applyProtection="1">
      <protection hidden="1"/>
    </xf>
    <xf numFmtId="3" fontId="28" fillId="28" borderId="0" xfId="0" applyNumberFormat="1" applyFont="1" applyFill="1" applyAlignment="1" applyProtection="1">
      <alignment horizontal="right"/>
      <protection hidden="1"/>
    </xf>
    <xf numFmtId="165" fontId="10" fillId="28" borderId="0" xfId="1" applyNumberFormat="1" applyFont="1" applyFill="1" applyBorder="1" applyAlignment="1" applyProtection="1">
      <alignment vertical="top"/>
      <protection hidden="1"/>
    </xf>
    <xf numFmtId="49" fontId="4" fillId="28" borderId="0" xfId="0" applyNumberFormat="1" applyFont="1" applyFill="1" applyAlignment="1">
      <alignment horizontal="center"/>
    </xf>
    <xf numFmtId="165" fontId="0" fillId="28" borderId="0" xfId="0" applyNumberFormat="1" applyFill="1" applyProtection="1">
      <protection hidden="1"/>
    </xf>
    <xf numFmtId="0" fontId="0" fillId="28" borderId="6" xfId="0" applyFill="1" applyBorder="1" applyProtection="1">
      <protection hidden="1"/>
    </xf>
    <xf numFmtId="0" fontId="15" fillId="28" borderId="7" xfId="0" applyFont="1" applyFill="1" applyBorder="1" applyProtection="1">
      <protection hidden="1"/>
    </xf>
    <xf numFmtId="0" fontId="15" fillId="28" borderId="8" xfId="0" applyFont="1" applyFill="1" applyBorder="1" applyProtection="1">
      <protection hidden="1"/>
    </xf>
    <xf numFmtId="0" fontId="15" fillId="28" borderId="9" xfId="0" applyFont="1" applyFill="1" applyBorder="1" applyProtection="1">
      <protection hidden="1"/>
    </xf>
    <xf numFmtId="0" fontId="15" fillId="28" borderId="10" xfId="0" applyFont="1" applyFill="1" applyBorder="1" applyProtection="1">
      <protection hidden="1"/>
    </xf>
    <xf numFmtId="0" fontId="15" fillId="28" borderId="11" xfId="0" applyFont="1" applyFill="1" applyBorder="1" applyProtection="1">
      <protection hidden="1"/>
    </xf>
    <xf numFmtId="49" fontId="0" fillId="28" borderId="0" xfId="0" applyNumberFormat="1" applyFill="1"/>
    <xf numFmtId="3" fontId="33" fillId="28" borderId="0" xfId="0" applyNumberFormat="1" applyFont="1" applyFill="1" applyAlignment="1" applyProtection="1">
      <alignment horizontal="center" vertical="center"/>
      <protection hidden="1"/>
    </xf>
    <xf numFmtId="0" fontId="33" fillId="28" borderId="0" xfId="0" applyFont="1" applyFill="1" applyAlignment="1" applyProtection="1">
      <alignment horizontal="center" vertical="center"/>
      <protection hidden="1"/>
    </xf>
    <xf numFmtId="0" fontId="19" fillId="28" borderId="0" xfId="0" applyFont="1" applyFill="1" applyAlignment="1" applyProtection="1">
      <alignment vertical="top" wrapText="1"/>
      <protection hidden="1"/>
    </xf>
    <xf numFmtId="0" fontId="0" fillId="28" borderId="0" xfId="0" applyFill="1" applyAlignment="1" applyProtection="1">
      <alignment horizontal="center" vertical="top"/>
      <protection hidden="1"/>
    </xf>
    <xf numFmtId="0" fontId="0" fillId="28" borderId="0" xfId="0" applyFill="1" applyAlignment="1" applyProtection="1">
      <alignment horizontal="right" vertical="top"/>
      <protection hidden="1"/>
    </xf>
    <xf numFmtId="0" fontId="0" fillId="28" borderId="30" xfId="0" applyFill="1" applyBorder="1" applyProtection="1">
      <protection hidden="1"/>
    </xf>
    <xf numFmtId="49" fontId="0" fillId="28" borderId="85" xfId="0" applyNumberFormat="1" applyFill="1" applyBorder="1"/>
    <xf numFmtId="0" fontId="0" fillId="28" borderId="86" xfId="0" applyFill="1" applyBorder="1" applyProtection="1">
      <protection hidden="1"/>
    </xf>
    <xf numFmtId="0" fontId="4" fillId="25" borderId="162" xfId="0" applyFont="1" applyFill="1" applyBorder="1" applyAlignment="1">
      <alignment horizontal="center"/>
    </xf>
    <xf numFmtId="0" fontId="4" fillId="25" borderId="163" xfId="0" applyFont="1" applyFill="1" applyBorder="1"/>
    <xf numFmtId="0" fontId="27" fillId="25" borderId="163" xfId="0" applyFont="1" applyFill="1" applyBorder="1" applyAlignment="1">
      <alignment horizontal="right"/>
    </xf>
    <xf numFmtId="43" fontId="4" fillId="25" borderId="163" xfId="0" applyNumberFormat="1" applyFont="1" applyFill="1" applyBorder="1" applyAlignment="1" applyProtection="1">
      <alignment horizontal="right"/>
      <protection hidden="1"/>
    </xf>
    <xf numFmtId="43" fontId="27" fillId="25" borderId="164" xfId="1" applyFont="1" applyFill="1" applyBorder="1" applyAlignment="1" applyProtection="1">
      <alignment horizontal="right"/>
      <protection hidden="1"/>
    </xf>
    <xf numFmtId="0" fontId="4" fillId="0" borderId="165" xfId="0" applyFont="1" applyBorder="1" applyAlignment="1">
      <alignment horizontal="left" vertical="top"/>
    </xf>
    <xf numFmtId="0" fontId="4" fillId="0" borderId="166" xfId="0" applyFont="1" applyBorder="1" applyAlignment="1">
      <alignment horizontal="center"/>
    </xf>
    <xf numFmtId="0" fontId="4" fillId="0" borderId="166" xfId="0" applyFont="1" applyBorder="1"/>
    <xf numFmtId="43" fontId="4" fillId="0" borderId="166" xfId="1" applyFont="1" applyFill="1" applyBorder="1" applyAlignment="1" applyProtection="1">
      <alignment horizontal="right"/>
      <protection hidden="1"/>
    </xf>
    <xf numFmtId="43" fontId="4" fillId="0" borderId="167" xfId="1" applyFont="1" applyFill="1" applyBorder="1" applyAlignment="1" applyProtection="1">
      <alignment horizontal="right" vertical="center"/>
      <protection hidden="1"/>
    </xf>
    <xf numFmtId="0" fontId="4" fillId="25" borderId="168" xfId="0" applyFont="1" applyFill="1" applyBorder="1" applyAlignment="1">
      <alignment horizontal="left" vertical="top"/>
    </xf>
    <xf numFmtId="0" fontId="4" fillId="25" borderId="163" xfId="0" applyFont="1" applyFill="1" applyBorder="1" applyAlignment="1">
      <alignment horizontal="center"/>
    </xf>
    <xf numFmtId="43" fontId="4" fillId="25" borderId="163" xfId="1" applyFont="1" applyFill="1" applyBorder="1" applyAlignment="1" applyProtection="1">
      <alignment horizontal="right"/>
      <protection hidden="1"/>
    </xf>
    <xf numFmtId="0" fontId="4" fillId="0" borderId="169" xfId="0" applyFont="1" applyBorder="1"/>
    <xf numFmtId="4" fontId="4" fillId="0" borderId="153" xfId="0" applyNumberFormat="1" applyFont="1" applyBorder="1" applyAlignment="1">
      <alignment horizontal="left" vertical="top"/>
    </xf>
    <xf numFmtId="0" fontId="0" fillId="0" borderId="88" xfId="0" applyBorder="1" applyProtection="1">
      <protection hidden="1"/>
    </xf>
    <xf numFmtId="0" fontId="0" fillId="0" borderId="22" xfId="0" applyBorder="1" applyAlignment="1" applyProtection="1">
      <alignment horizontal="center"/>
      <protection hidden="1"/>
    </xf>
    <xf numFmtId="0" fontId="0" fillId="0" borderId="22" xfId="0" applyBorder="1" applyProtection="1">
      <protection hidden="1"/>
    </xf>
    <xf numFmtId="0" fontId="0" fillId="0" borderId="89" xfId="0" applyBorder="1" applyProtection="1">
      <protection hidden="1"/>
    </xf>
    <xf numFmtId="43" fontId="27" fillId="12" borderId="0" xfId="1" applyFont="1" applyFill="1" applyBorder="1" applyAlignment="1" applyProtection="1">
      <alignment horizontal="right"/>
      <protection hidden="1"/>
    </xf>
    <xf numFmtId="0" fontId="4" fillId="12" borderId="0" xfId="0" applyFont="1" applyFill="1"/>
    <xf numFmtId="0" fontId="4" fillId="0" borderId="0" xfId="0" applyFont="1" applyAlignment="1">
      <alignment horizontal="left" vertical="top"/>
    </xf>
    <xf numFmtId="0" fontId="27" fillId="0" borderId="0" xfId="0" applyFont="1" applyAlignment="1">
      <alignment horizontal="right"/>
    </xf>
    <xf numFmtId="165" fontId="25" fillId="28" borderId="0" xfId="0" applyNumberFormat="1" applyFont="1" applyFill="1" applyAlignment="1">
      <alignment horizontal="center" vertical="center"/>
    </xf>
    <xf numFmtId="165" fontId="0" fillId="0" borderId="0" xfId="1" applyNumberFormat="1" applyFont="1" applyFill="1" applyBorder="1" applyAlignment="1" applyProtection="1">
      <alignment horizontal="right" vertical="top"/>
      <protection hidden="1"/>
    </xf>
    <xf numFmtId="165" fontId="0" fillId="0" borderId="0" xfId="0" applyNumberFormat="1"/>
    <xf numFmtId="0" fontId="4" fillId="0" borderId="0" xfId="0" applyFont="1" applyAlignment="1" applyProtection="1">
      <alignment horizontal="center" vertical="center" wrapText="1"/>
      <protection hidden="1"/>
    </xf>
    <xf numFmtId="165" fontId="10" fillId="0" borderId="0" xfId="1" applyNumberFormat="1" applyFont="1" applyFill="1" applyBorder="1" applyAlignment="1" applyProtection="1">
      <alignment vertical="center"/>
      <protection hidden="1"/>
    </xf>
    <xf numFmtId="165" fontId="23" fillId="0" borderId="0" xfId="0" applyNumberFormat="1" applyFont="1" applyAlignment="1" applyProtection="1">
      <alignment horizontal="right" vertical="center"/>
      <protection hidden="1"/>
    </xf>
    <xf numFmtId="15" fontId="9" fillId="0" borderId="0" xfId="0" applyNumberFormat="1" applyFont="1" applyAlignment="1" applyProtection="1">
      <alignment horizontal="center" vertical="top" wrapText="1"/>
      <protection locked="0"/>
    </xf>
    <xf numFmtId="165" fontId="0" fillId="0" borderId="0" xfId="1" applyNumberFormat="1" applyFont="1" applyFill="1" applyBorder="1" applyAlignment="1" applyProtection="1">
      <alignment vertical="top"/>
      <protection locked="0"/>
    </xf>
    <xf numFmtId="165" fontId="10" fillId="0" borderId="0" xfId="1" applyNumberFormat="1" applyFont="1" applyFill="1" applyBorder="1" applyAlignment="1" applyProtection="1">
      <alignment horizontal="center" vertical="center" wrapText="1"/>
      <protection hidden="1"/>
    </xf>
    <xf numFmtId="43" fontId="0" fillId="0" borderId="0" xfId="1" applyFont="1" applyFill="1" applyBorder="1" applyAlignment="1">
      <alignment vertical="top"/>
    </xf>
    <xf numFmtId="4" fontId="28" fillId="0" borderId="0" xfId="0" applyNumberFormat="1" applyFont="1" applyAlignment="1" applyProtection="1">
      <alignment horizontal="right" vertical="top" wrapText="1"/>
      <protection hidden="1"/>
    </xf>
    <xf numFmtId="164" fontId="28" fillId="0" borderId="0" xfId="1" applyNumberFormat="1" applyFont="1" applyFill="1" applyBorder="1" applyAlignment="1" applyProtection="1">
      <alignment horizontal="right" vertical="top"/>
      <protection hidden="1"/>
    </xf>
    <xf numFmtId="43" fontId="0" fillId="0" borderId="0" xfId="1" applyFont="1" applyFill="1" applyBorder="1" applyAlignment="1" applyProtection="1">
      <alignment horizontal="right" vertical="top"/>
      <protection hidden="1"/>
    </xf>
    <xf numFmtId="165" fontId="0" fillId="0" borderId="0" xfId="1" applyNumberFormat="1" applyFont="1" applyFill="1" applyBorder="1" applyAlignment="1">
      <alignment vertical="top"/>
    </xf>
    <xf numFmtId="165" fontId="28" fillId="0" borderId="0" xfId="1" applyNumberFormat="1" applyFont="1" applyFill="1" applyBorder="1" applyAlignment="1" applyProtection="1">
      <alignment horizontal="right" vertical="center"/>
      <protection hidden="1"/>
    </xf>
    <xf numFmtId="165" fontId="0" fillId="0" borderId="0" xfId="1" applyNumberFormat="1" applyFont="1" applyFill="1" applyBorder="1" applyAlignment="1" applyProtection="1">
      <alignment vertical="top"/>
      <protection hidden="1"/>
    </xf>
    <xf numFmtId="165" fontId="32" fillId="0" borderId="0" xfId="1" applyNumberFormat="1" applyFont="1" applyFill="1" applyBorder="1" applyAlignment="1" applyProtection="1">
      <alignment horizontal="right" vertical="top"/>
      <protection hidden="1"/>
    </xf>
    <xf numFmtId="165" fontId="28" fillId="0" borderId="0" xfId="0" applyNumberFormat="1" applyFont="1" applyAlignment="1" applyProtection="1">
      <alignment horizontal="right"/>
      <protection hidden="1"/>
    </xf>
    <xf numFmtId="165" fontId="9" fillId="0" borderId="0" xfId="0" applyNumberFormat="1" applyFont="1" applyAlignment="1" applyProtection="1">
      <alignment horizontal="right"/>
      <protection hidden="1"/>
    </xf>
    <xf numFmtId="0" fontId="2" fillId="0" borderId="0" xfId="0" applyFont="1" applyAlignment="1">
      <alignment horizontal="center" vertical="center"/>
    </xf>
    <xf numFmtId="0" fontId="28" fillId="0" borderId="0" xfId="0" applyFont="1" applyAlignment="1" applyProtection="1">
      <alignment horizontal="center"/>
      <protection hidden="1"/>
    </xf>
    <xf numFmtId="165" fontId="0" fillId="0" borderId="0" xfId="0" applyNumberFormat="1" applyProtection="1">
      <protection hidden="1"/>
    </xf>
    <xf numFmtId="165" fontId="25" fillId="0" borderId="0" xfId="0" applyNumberFormat="1" applyFont="1" applyAlignment="1">
      <alignment horizontal="center" vertical="center"/>
    </xf>
    <xf numFmtId="0" fontId="2" fillId="27" borderId="47" xfId="0" applyFont="1" applyFill="1" applyBorder="1" applyAlignment="1">
      <alignment horizontal="center" vertical="center"/>
    </xf>
    <xf numFmtId="0" fontId="28" fillId="6" borderId="47" xfId="0" applyFont="1" applyFill="1" applyBorder="1" applyAlignment="1" applyProtection="1">
      <alignment horizontal="center"/>
      <protection hidden="1"/>
    </xf>
    <xf numFmtId="15" fontId="9" fillId="0" borderId="70" xfId="0" applyNumberFormat="1" applyFont="1" applyBorder="1" applyAlignment="1" applyProtection="1">
      <alignment horizontal="center" vertical="top" wrapText="1"/>
      <protection locked="0"/>
    </xf>
    <xf numFmtId="165" fontId="0" fillId="0" borderId="76" xfId="1" applyNumberFormat="1" applyFont="1" applyBorder="1" applyAlignment="1" applyProtection="1">
      <alignment vertical="top"/>
      <protection locked="0"/>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lignment horizontal="right" vertical="top"/>
    </xf>
    <xf numFmtId="43" fontId="0" fillId="0" borderId="76" xfId="1" applyFont="1" applyBorder="1" applyAlignment="1">
      <alignment vertical="top"/>
    </xf>
    <xf numFmtId="4" fontId="28" fillId="5" borderId="170" xfId="0" applyNumberFormat="1" applyFont="1" applyFill="1" applyBorder="1" applyAlignment="1" applyProtection="1">
      <alignment horizontal="right" vertical="top" wrapText="1"/>
      <protection hidden="1"/>
    </xf>
    <xf numFmtId="0" fontId="9" fillId="0" borderId="150" xfId="0" applyFont="1" applyBorder="1" applyAlignment="1" applyProtection="1">
      <alignment horizontal="center" vertical="top"/>
      <protection locked="0" hidden="1"/>
    </xf>
    <xf numFmtId="0" fontId="0" fillId="0" borderId="141" xfId="0" applyBorder="1" applyAlignment="1" applyProtection="1">
      <alignment horizontal="right" vertical="top"/>
      <protection locked="0" hidden="1"/>
    </xf>
    <xf numFmtId="164" fontId="28" fillId="11" borderId="149" xfId="1" applyNumberFormat="1" applyFont="1" applyFill="1" applyBorder="1" applyAlignment="1" applyProtection="1">
      <alignment horizontal="right" vertical="top"/>
      <protection hidden="1"/>
    </xf>
    <xf numFmtId="0" fontId="0" fillId="26" borderId="141" xfId="0" applyFill="1" applyBorder="1" applyAlignment="1" applyProtection="1">
      <alignment horizontal="center" vertical="top"/>
      <protection hidden="1"/>
    </xf>
    <xf numFmtId="0" fontId="0" fillId="26" borderId="141" xfId="0" applyFill="1" applyBorder="1" applyAlignment="1" applyProtection="1">
      <alignment horizontal="right" vertical="top"/>
      <protection locked="0"/>
    </xf>
    <xf numFmtId="165" fontId="0" fillId="26" borderId="141" xfId="1" applyNumberFormat="1" applyFont="1" applyFill="1" applyBorder="1" applyAlignment="1" applyProtection="1">
      <alignment horizontal="right" vertical="top"/>
      <protection hidden="1"/>
    </xf>
    <xf numFmtId="165" fontId="0" fillId="26" borderId="151" xfId="1" applyNumberFormat="1" applyFont="1" applyFill="1" applyBorder="1" applyAlignment="1" applyProtection="1">
      <alignment horizontal="right" vertical="top"/>
      <protection hidden="1"/>
    </xf>
    <xf numFmtId="43" fontId="0" fillId="0" borderId="151" xfId="1" applyFont="1" applyBorder="1" applyAlignment="1" applyProtection="1">
      <alignment horizontal="right" vertical="top"/>
      <protection hidden="1"/>
    </xf>
    <xf numFmtId="165" fontId="0" fillId="0" borderId="141" xfId="1" applyNumberFormat="1" applyFont="1" applyFill="1" applyBorder="1" applyAlignment="1" applyProtection="1">
      <alignment horizontal="right" vertical="top"/>
      <protection hidden="1"/>
    </xf>
    <xf numFmtId="165" fontId="0" fillId="0" borderId="151" xfId="1" applyNumberFormat="1" applyFont="1" applyFill="1" applyBorder="1" applyAlignment="1" applyProtection="1">
      <alignment horizontal="right" vertical="top"/>
      <protection hidden="1"/>
    </xf>
    <xf numFmtId="0" fontId="30" fillId="0" borderId="0" xfId="0" applyFont="1" applyAlignment="1" applyProtection="1">
      <alignment horizontal="left"/>
      <protection locked="0"/>
    </xf>
    <xf numFmtId="165" fontId="0" fillId="0" borderId="0" xfId="0" applyNumberFormat="1" applyAlignment="1">
      <alignment vertical="top"/>
    </xf>
    <xf numFmtId="165" fontId="0" fillId="0" borderId="76" xfId="1" applyNumberFormat="1" applyFont="1" applyBorder="1" applyAlignment="1">
      <alignment vertical="top"/>
    </xf>
    <xf numFmtId="0" fontId="0" fillId="0" borderId="0" xfId="0" applyAlignment="1" applyProtection="1">
      <alignment vertical="top"/>
      <protection hidden="1"/>
    </xf>
    <xf numFmtId="0" fontId="0" fillId="0" borderId="0" xfId="0" applyAlignment="1" applyProtection="1">
      <alignment vertical="top" wrapText="1"/>
      <protection hidden="1"/>
    </xf>
    <xf numFmtId="0" fontId="0" fillId="0" borderId="0" xfId="0" applyAlignment="1" applyProtection="1">
      <alignment horizontal="center" vertical="top"/>
      <protection hidden="1"/>
    </xf>
    <xf numFmtId="0" fontId="0" fillId="0" borderId="0" xfId="0" applyAlignment="1" applyProtection="1">
      <alignment horizontal="right" vertical="top"/>
      <protection hidden="1"/>
    </xf>
    <xf numFmtId="165" fontId="0" fillId="0" borderId="76" xfId="1" applyNumberFormat="1" applyFont="1" applyBorder="1" applyAlignment="1" applyProtection="1">
      <alignment vertical="top"/>
      <protection hidden="1"/>
    </xf>
    <xf numFmtId="165" fontId="32" fillId="0" borderId="76" xfId="1" applyNumberFormat="1" applyFont="1" applyBorder="1" applyAlignment="1" applyProtection="1">
      <alignment horizontal="right" vertical="top"/>
      <protection hidden="1"/>
    </xf>
    <xf numFmtId="0" fontId="0" fillId="17" borderId="171" xfId="0" applyFill="1" applyBorder="1" applyProtection="1">
      <protection hidden="1"/>
    </xf>
    <xf numFmtId="0" fontId="0" fillId="17" borderId="166" xfId="0" applyFill="1" applyBorder="1" applyProtection="1">
      <protection hidden="1"/>
    </xf>
    <xf numFmtId="0" fontId="0" fillId="17" borderId="166" xfId="0" applyFill="1" applyBorder="1" applyAlignment="1" applyProtection="1">
      <alignment horizontal="right"/>
      <protection hidden="1"/>
    </xf>
    <xf numFmtId="10" fontId="0" fillId="17" borderId="169" xfId="0" applyNumberFormat="1" applyFill="1" applyBorder="1" applyAlignment="1" applyProtection="1">
      <alignment horizontal="center"/>
      <protection hidden="1"/>
    </xf>
    <xf numFmtId="165" fontId="0" fillId="17" borderId="151" xfId="1" applyNumberFormat="1" applyFont="1" applyFill="1" applyBorder="1" applyProtection="1">
      <protection hidden="1"/>
    </xf>
    <xf numFmtId="165" fontId="10" fillId="17" borderId="151" xfId="1" applyNumberFormat="1" applyFont="1" applyFill="1" applyBorder="1" applyProtection="1">
      <protection hidden="1"/>
    </xf>
    <xf numFmtId="165" fontId="10" fillId="17" borderId="172" xfId="1" applyNumberFormat="1" applyFont="1" applyFill="1" applyBorder="1" applyProtection="1">
      <protection hidden="1"/>
    </xf>
    <xf numFmtId="165" fontId="9" fillId="0" borderId="76" xfId="0" applyNumberFormat="1" applyFont="1" applyBorder="1" applyAlignment="1" applyProtection="1">
      <alignment horizontal="right"/>
      <protection hidden="1"/>
    </xf>
    <xf numFmtId="0" fontId="0" fillId="18" borderId="171" xfId="0" applyFill="1" applyBorder="1" applyProtection="1">
      <protection hidden="1"/>
    </xf>
    <xf numFmtId="0" fontId="0" fillId="18" borderId="166" xfId="0" applyFill="1" applyBorder="1" applyProtection="1">
      <protection hidden="1"/>
    </xf>
    <xf numFmtId="0" fontId="0" fillId="18" borderId="166" xfId="0" applyFill="1" applyBorder="1" applyAlignment="1" applyProtection="1">
      <alignment horizontal="right"/>
      <protection hidden="1"/>
    </xf>
    <xf numFmtId="10" fontId="0" fillId="18" borderId="169" xfId="0" applyNumberFormat="1" applyFill="1" applyBorder="1" applyAlignment="1" applyProtection="1">
      <alignment horizontal="center"/>
      <protection hidden="1"/>
    </xf>
    <xf numFmtId="165" fontId="0" fillId="18" borderId="151" xfId="1" applyNumberFormat="1" applyFont="1" applyFill="1" applyBorder="1" applyProtection="1">
      <protection hidden="1"/>
    </xf>
    <xf numFmtId="165" fontId="10" fillId="18" borderId="151" xfId="1" applyNumberFormat="1" applyFont="1" applyFill="1" applyBorder="1" applyProtection="1">
      <protection hidden="1"/>
    </xf>
    <xf numFmtId="165" fontId="10" fillId="18" borderId="172" xfId="1" applyNumberFormat="1" applyFont="1" applyFill="1" applyBorder="1" applyProtection="1">
      <protection hidden="1"/>
    </xf>
    <xf numFmtId="165" fontId="0" fillId="0" borderId="76" xfId="0" applyNumberFormat="1" applyBorder="1"/>
    <xf numFmtId="165" fontId="10" fillId="0" borderId="172" xfId="1" applyNumberFormat="1" applyFont="1" applyBorder="1" applyProtection="1">
      <protection hidden="1"/>
    </xf>
    <xf numFmtId="0" fontId="0" fillId="0" borderId="171" xfId="0" applyBorder="1" applyProtection="1">
      <protection hidden="1"/>
    </xf>
    <xf numFmtId="0" fontId="0" fillId="0" borderId="166" xfId="0" applyBorder="1" applyProtection="1">
      <protection hidden="1"/>
    </xf>
    <xf numFmtId="0" fontId="0" fillId="0" borderId="166" xfId="0" applyBorder="1" applyAlignment="1" applyProtection="1">
      <alignment horizontal="right"/>
      <protection hidden="1"/>
    </xf>
    <xf numFmtId="10" fontId="0" fillId="0" borderId="169" xfId="0" applyNumberFormat="1" applyBorder="1" applyAlignment="1" applyProtection="1">
      <alignment horizontal="center"/>
      <protection hidden="1"/>
    </xf>
    <xf numFmtId="165" fontId="0" fillId="0" borderId="151" xfId="1" applyNumberFormat="1" applyFont="1" applyBorder="1" applyProtection="1">
      <protection hidden="1"/>
    </xf>
    <xf numFmtId="165" fontId="10" fillId="0" borderId="151" xfId="1" applyNumberFormat="1" applyFont="1" applyBorder="1" applyProtection="1">
      <protection hidden="1"/>
    </xf>
    <xf numFmtId="49" fontId="3" fillId="0" borderId="0" xfId="0" applyNumberFormat="1" applyFont="1" applyAlignment="1">
      <alignment horizontal="center"/>
    </xf>
    <xf numFmtId="0" fontId="15" fillId="0" borderId="11" xfId="0" applyFont="1" applyBorder="1" applyProtection="1">
      <protection hidden="1"/>
    </xf>
    <xf numFmtId="0" fontId="16" fillId="0" borderId="0" xfId="3" applyFont="1" applyFill="1" applyAlignment="1" applyProtection="1">
      <alignment horizontal="center" wrapText="1"/>
      <protection hidden="1"/>
    </xf>
    <xf numFmtId="0" fontId="17" fillId="0" borderId="0" xfId="0" applyFont="1" applyAlignment="1" applyProtection="1">
      <alignment horizontal="center" vertical="center" wrapText="1"/>
      <protection hidden="1"/>
    </xf>
    <xf numFmtId="0" fontId="18" fillId="0" borderId="0" xfId="0" applyFont="1" applyAlignment="1" applyProtection="1">
      <alignment vertical="center"/>
      <protection hidden="1"/>
    </xf>
    <xf numFmtId="0" fontId="0" fillId="0" borderId="75" xfId="0" applyBorder="1"/>
    <xf numFmtId="0" fontId="0" fillId="0" borderId="75" xfId="0" applyBorder="1" applyProtection="1">
      <protection hidden="1"/>
    </xf>
    <xf numFmtId="165" fontId="0" fillId="0" borderId="73" xfId="1" applyNumberFormat="1" applyFont="1" applyFill="1" applyBorder="1" applyAlignment="1" applyProtection="1">
      <alignment horizontal="right" vertical="top"/>
      <protection hidden="1"/>
    </xf>
    <xf numFmtId="165" fontId="0" fillId="0" borderId="171" xfId="1" applyNumberFormat="1" applyFont="1" applyBorder="1" applyAlignment="1" applyProtection="1">
      <alignment horizontal="right" vertical="top"/>
    </xf>
    <xf numFmtId="165" fontId="0" fillId="0" borderId="171" xfId="1" applyNumberFormat="1" applyFont="1" applyFill="1" applyBorder="1" applyAlignment="1" applyProtection="1">
      <alignment horizontal="right" vertical="top"/>
      <protection hidden="1"/>
    </xf>
    <xf numFmtId="165" fontId="0" fillId="0" borderId="73" xfId="1" applyNumberFormat="1" applyFont="1" applyBorder="1" applyAlignment="1" applyProtection="1">
      <alignment horizontal="right" vertical="top"/>
      <protection hidden="1"/>
    </xf>
    <xf numFmtId="165" fontId="0" fillId="0" borderId="171" xfId="1" applyNumberFormat="1" applyFont="1" applyBorder="1" applyAlignment="1" applyProtection="1">
      <alignment horizontal="right" vertical="top"/>
      <protection hidden="1"/>
    </xf>
    <xf numFmtId="165" fontId="0" fillId="0" borderId="75" xfId="0" applyNumberFormat="1" applyBorder="1"/>
    <xf numFmtId="165" fontId="28" fillId="13" borderId="152" xfId="1" applyNumberFormat="1" applyFont="1" applyFill="1" applyBorder="1" applyAlignment="1" applyProtection="1">
      <alignment horizontal="right" vertical="center"/>
      <protection hidden="1"/>
    </xf>
    <xf numFmtId="165" fontId="28" fillId="13" borderId="141" xfId="1" applyNumberFormat="1" applyFont="1" applyFill="1" applyBorder="1" applyAlignment="1" applyProtection="1">
      <alignment horizontal="right" vertical="center"/>
      <protection hidden="1"/>
    </xf>
    <xf numFmtId="165" fontId="27" fillId="13" borderId="141" xfId="1" applyNumberFormat="1" applyFont="1" applyFill="1" applyBorder="1" applyAlignment="1" applyProtection="1">
      <alignment horizontal="right" vertical="center"/>
      <protection hidden="1"/>
    </xf>
    <xf numFmtId="165" fontId="27" fillId="13" borderId="151" xfId="1" applyNumberFormat="1" applyFont="1" applyFill="1" applyBorder="1" applyAlignment="1" applyProtection="1">
      <alignment horizontal="right" vertical="center"/>
      <protection hidden="1"/>
    </xf>
    <xf numFmtId="43" fontId="0" fillId="0" borderId="75" xfId="1" applyFont="1" applyFill="1" applyBorder="1" applyAlignment="1" applyProtection="1">
      <alignment vertical="top"/>
      <protection hidden="1"/>
    </xf>
    <xf numFmtId="43" fontId="6" fillId="0" borderId="0" xfId="1" applyFont="1" applyBorder="1" applyAlignment="1" applyProtection="1">
      <alignment vertical="top"/>
      <protection hidden="1"/>
    </xf>
    <xf numFmtId="0" fontId="28" fillId="7" borderId="13" xfId="0" applyFont="1" applyFill="1" applyBorder="1" applyProtection="1">
      <protection hidden="1"/>
    </xf>
    <xf numFmtId="165" fontId="10" fillId="4" borderId="0" xfId="1" applyNumberFormat="1" applyFont="1" applyFill="1" applyBorder="1" applyAlignment="1" applyProtection="1">
      <alignment horizontal="center" vertical="center"/>
      <protection hidden="1"/>
    </xf>
    <xf numFmtId="165" fontId="23" fillId="4" borderId="0" xfId="0" applyNumberFormat="1" applyFont="1" applyFill="1" applyAlignment="1" applyProtection="1">
      <alignment horizontal="center" vertical="center"/>
      <protection hidden="1"/>
    </xf>
    <xf numFmtId="43" fontId="0" fillId="0" borderId="47" xfId="1" applyFont="1" applyBorder="1" applyAlignment="1">
      <alignment horizontal="center" vertical="top"/>
    </xf>
    <xf numFmtId="4" fontId="28" fillId="5" borderId="47" xfId="0" applyNumberFormat="1" applyFont="1" applyFill="1" applyBorder="1" applyAlignment="1" applyProtection="1">
      <alignment horizontal="center" vertical="top" wrapText="1"/>
      <protection hidden="1"/>
    </xf>
    <xf numFmtId="165" fontId="0" fillId="0" borderId="47" xfId="1" applyNumberFormat="1" applyFont="1" applyBorder="1" applyAlignment="1" applyProtection="1">
      <alignment horizontal="center" vertical="top"/>
      <protection hidden="1"/>
    </xf>
    <xf numFmtId="165" fontId="0" fillId="26" borderId="47" xfId="1" applyNumberFormat="1" applyFont="1" applyFill="1" applyBorder="1" applyAlignment="1" applyProtection="1">
      <alignment horizontal="center" vertical="top"/>
      <protection hidden="1"/>
    </xf>
    <xf numFmtId="43" fontId="0" fillId="0" borderId="47" xfId="1" applyFont="1" applyBorder="1" applyAlignment="1" applyProtection="1">
      <alignment horizontal="center" vertical="top"/>
      <protection hidden="1"/>
    </xf>
    <xf numFmtId="165" fontId="0" fillId="0" borderId="47" xfId="1" applyNumberFormat="1" applyFont="1" applyFill="1" applyBorder="1" applyAlignment="1" applyProtection="1">
      <alignment horizontal="center" vertical="top"/>
      <protection hidden="1"/>
    </xf>
    <xf numFmtId="165" fontId="0" fillId="0" borderId="47" xfId="1" applyNumberFormat="1" applyFont="1" applyBorder="1" applyAlignment="1">
      <alignment horizontal="center" vertical="top"/>
    </xf>
    <xf numFmtId="165" fontId="28" fillId="12" borderId="47" xfId="1" applyNumberFormat="1" applyFont="1" applyFill="1" applyBorder="1" applyAlignment="1" applyProtection="1">
      <alignment horizontal="center" vertical="center"/>
      <protection hidden="1"/>
    </xf>
    <xf numFmtId="165" fontId="28" fillId="14" borderId="47" xfId="1" applyNumberFormat="1" applyFont="1" applyFill="1" applyBorder="1" applyAlignment="1" applyProtection="1">
      <alignment horizontal="center" vertical="center"/>
      <protection hidden="1"/>
    </xf>
    <xf numFmtId="165" fontId="28" fillId="15" borderId="47" xfId="1" applyNumberFormat="1" applyFont="1" applyFill="1" applyBorder="1" applyAlignment="1" applyProtection="1">
      <alignment horizontal="center" vertical="center"/>
      <protection hidden="1"/>
    </xf>
    <xf numFmtId="165" fontId="32" fillId="0" borderId="47" xfId="1" applyNumberFormat="1" applyFont="1" applyBorder="1" applyAlignment="1" applyProtection="1">
      <alignment horizontal="center" vertical="top"/>
      <protection hidden="1"/>
    </xf>
    <xf numFmtId="165" fontId="0" fillId="16" borderId="47" xfId="1" applyNumberFormat="1" applyFont="1" applyFill="1" applyBorder="1" applyAlignment="1" applyProtection="1">
      <alignment horizontal="center" vertical="top"/>
      <protection hidden="1"/>
    </xf>
    <xf numFmtId="165" fontId="10" fillId="17" borderId="47" xfId="1" applyNumberFormat="1" applyFont="1" applyFill="1" applyBorder="1" applyAlignment="1" applyProtection="1">
      <alignment horizontal="center" vertical="top"/>
      <protection hidden="1"/>
    </xf>
    <xf numFmtId="165" fontId="0" fillId="17" borderId="47" xfId="1" applyNumberFormat="1" applyFont="1" applyFill="1" applyBorder="1" applyAlignment="1" applyProtection="1">
      <alignment horizontal="center"/>
      <protection hidden="1"/>
    </xf>
    <xf numFmtId="165" fontId="10" fillId="17" borderId="47" xfId="1" applyNumberFormat="1" applyFont="1" applyFill="1" applyBorder="1" applyAlignment="1" applyProtection="1">
      <alignment horizontal="center"/>
      <protection hidden="1"/>
    </xf>
    <xf numFmtId="165" fontId="28" fillId="16" borderId="47" xfId="0" applyNumberFormat="1" applyFont="1" applyFill="1" applyBorder="1" applyAlignment="1" applyProtection="1">
      <alignment horizontal="center"/>
      <protection hidden="1"/>
    </xf>
    <xf numFmtId="165" fontId="9" fillId="0" borderId="47" xfId="0" applyNumberFormat="1" applyFont="1" applyBorder="1" applyAlignment="1" applyProtection="1">
      <alignment horizontal="center"/>
      <protection hidden="1"/>
    </xf>
    <xf numFmtId="165" fontId="0" fillId="15" borderId="47" xfId="1" applyNumberFormat="1" applyFont="1" applyFill="1" applyBorder="1" applyAlignment="1" applyProtection="1">
      <alignment horizontal="center" vertical="top"/>
      <protection hidden="1"/>
    </xf>
    <xf numFmtId="165" fontId="10" fillId="18" borderId="47" xfId="1" applyNumberFormat="1" applyFont="1" applyFill="1" applyBorder="1" applyAlignment="1" applyProtection="1">
      <alignment horizontal="center" vertical="top"/>
      <protection hidden="1"/>
    </xf>
    <xf numFmtId="165" fontId="0" fillId="18" borderId="47" xfId="1" applyNumberFormat="1" applyFont="1" applyFill="1" applyBorder="1" applyAlignment="1" applyProtection="1">
      <alignment horizontal="center"/>
      <protection hidden="1"/>
    </xf>
    <xf numFmtId="165" fontId="10" fillId="18" borderId="47" xfId="1" applyNumberFormat="1" applyFont="1" applyFill="1" applyBorder="1" applyAlignment="1" applyProtection="1">
      <alignment horizontal="center"/>
      <protection hidden="1"/>
    </xf>
    <xf numFmtId="165" fontId="28" fillId="15" borderId="47" xfId="0" applyNumberFormat="1" applyFont="1" applyFill="1" applyBorder="1" applyAlignment="1" applyProtection="1">
      <alignment horizontal="center"/>
      <protection hidden="1"/>
    </xf>
    <xf numFmtId="165" fontId="0" fillId="0" borderId="47" xfId="0" applyNumberFormat="1" applyBorder="1" applyAlignment="1">
      <alignment horizontal="center"/>
    </xf>
    <xf numFmtId="165" fontId="0" fillId="19" borderId="47" xfId="1" applyNumberFormat="1" applyFont="1" applyFill="1" applyBorder="1" applyAlignment="1" applyProtection="1">
      <alignment horizontal="center" vertical="top"/>
      <protection hidden="1"/>
    </xf>
    <xf numFmtId="165" fontId="10" fillId="0" borderId="47" xfId="1" applyNumberFormat="1" applyFont="1" applyBorder="1" applyAlignment="1" applyProtection="1">
      <alignment horizontal="center"/>
      <protection hidden="1"/>
    </xf>
    <xf numFmtId="165" fontId="10" fillId="0" borderId="47" xfId="1" applyNumberFormat="1" applyFont="1" applyBorder="1" applyAlignment="1" applyProtection="1">
      <alignment horizontal="center" vertical="top"/>
      <protection hidden="1"/>
    </xf>
    <xf numFmtId="165" fontId="0" fillId="0" borderId="47" xfId="1" applyNumberFormat="1" applyFont="1" applyBorder="1" applyAlignment="1" applyProtection="1">
      <alignment horizontal="center"/>
      <protection hidden="1"/>
    </xf>
    <xf numFmtId="165" fontId="0" fillId="20" borderId="47" xfId="0" applyNumberFormat="1" applyFill="1" applyBorder="1" applyAlignment="1">
      <alignment horizontal="center"/>
    </xf>
    <xf numFmtId="165" fontId="0" fillId="5" borderId="47" xfId="0" applyNumberFormat="1" applyFill="1" applyBorder="1" applyAlignment="1">
      <alignment horizontal="center"/>
    </xf>
    <xf numFmtId="165" fontId="0" fillId="28" borderId="0" xfId="0" applyNumberFormat="1" applyFill="1" applyAlignment="1" applyProtection="1">
      <alignment horizontal="center"/>
      <protection hidden="1"/>
    </xf>
    <xf numFmtId="165" fontId="0" fillId="28" borderId="0" xfId="1" applyNumberFormat="1" applyFont="1" applyFill="1" applyBorder="1" applyAlignment="1" applyProtection="1">
      <alignment horizontal="center" vertical="top"/>
      <protection hidden="1"/>
    </xf>
    <xf numFmtId="165" fontId="10" fillId="4" borderId="0" xfId="1" applyNumberFormat="1" applyFont="1" applyFill="1" applyBorder="1" applyAlignment="1" applyProtection="1">
      <alignment horizontal="left" vertical="center"/>
      <protection hidden="1"/>
    </xf>
    <xf numFmtId="165" fontId="23" fillId="4" borderId="0" xfId="0" applyNumberFormat="1" applyFont="1" applyFill="1" applyAlignment="1" applyProtection="1">
      <alignment horizontal="left" vertical="center"/>
      <protection hidden="1"/>
    </xf>
    <xf numFmtId="165" fontId="10" fillId="6" borderId="47" xfId="1" applyNumberFormat="1" applyFont="1" applyFill="1" applyBorder="1" applyAlignment="1" applyProtection="1">
      <alignment horizontal="left" vertical="center" wrapText="1"/>
      <protection hidden="1"/>
    </xf>
    <xf numFmtId="43" fontId="0" fillId="0" borderId="47" xfId="1" applyFont="1" applyBorder="1" applyAlignment="1">
      <alignment horizontal="left" vertical="top"/>
    </xf>
    <xf numFmtId="4" fontId="28" fillId="5" borderId="47" xfId="0" applyNumberFormat="1" applyFont="1" applyFill="1" applyBorder="1" applyAlignment="1" applyProtection="1">
      <alignment horizontal="left" vertical="top" wrapText="1"/>
      <protection hidden="1"/>
    </xf>
    <xf numFmtId="165" fontId="0" fillId="0" borderId="47" xfId="1" applyNumberFormat="1" applyFont="1" applyBorder="1" applyAlignment="1" applyProtection="1">
      <alignment horizontal="left" vertical="top"/>
      <protection hidden="1"/>
    </xf>
    <xf numFmtId="165" fontId="0" fillId="26" borderId="47" xfId="1" applyNumberFormat="1" applyFont="1" applyFill="1" applyBorder="1" applyAlignment="1" applyProtection="1">
      <alignment horizontal="left" vertical="top"/>
      <protection hidden="1"/>
    </xf>
    <xf numFmtId="43" fontId="0" fillId="0" borderId="47" xfId="1" applyFont="1" applyBorder="1" applyAlignment="1" applyProtection="1">
      <alignment horizontal="left" vertical="top"/>
      <protection hidden="1"/>
    </xf>
    <xf numFmtId="165" fontId="0" fillId="0" borderId="47" xfId="1" applyNumberFormat="1" applyFont="1" applyFill="1" applyBorder="1" applyAlignment="1" applyProtection="1">
      <alignment horizontal="left" vertical="top"/>
      <protection hidden="1"/>
    </xf>
    <xf numFmtId="165" fontId="0" fillId="0" borderId="47" xfId="1" applyNumberFormat="1" applyFont="1" applyBorder="1" applyAlignment="1">
      <alignment horizontal="left" vertical="top"/>
    </xf>
    <xf numFmtId="165" fontId="28" fillId="12" borderId="47" xfId="1" applyNumberFormat="1" applyFont="1" applyFill="1" applyBorder="1" applyAlignment="1" applyProtection="1">
      <alignment horizontal="left" vertical="center"/>
      <protection hidden="1"/>
    </xf>
    <xf numFmtId="165" fontId="28" fillId="14" borderId="47" xfId="1" applyNumberFormat="1" applyFont="1" applyFill="1" applyBorder="1" applyAlignment="1" applyProtection="1">
      <alignment horizontal="left" vertical="center"/>
      <protection hidden="1"/>
    </xf>
    <xf numFmtId="165" fontId="28" fillId="15" borderId="47" xfId="1" applyNumberFormat="1" applyFont="1" applyFill="1" applyBorder="1" applyAlignment="1" applyProtection="1">
      <alignment horizontal="left" vertical="center"/>
      <protection hidden="1"/>
    </xf>
    <xf numFmtId="165" fontId="32" fillId="0" borderId="47" xfId="1" applyNumberFormat="1" applyFont="1" applyBorder="1" applyAlignment="1" applyProtection="1">
      <alignment horizontal="left" vertical="top"/>
      <protection hidden="1"/>
    </xf>
    <xf numFmtId="165" fontId="0" fillId="16" borderId="47" xfId="1" applyNumberFormat="1" applyFont="1" applyFill="1" applyBorder="1" applyAlignment="1" applyProtection="1">
      <alignment horizontal="left" vertical="top"/>
      <protection hidden="1"/>
    </xf>
    <xf numFmtId="165" fontId="10" fillId="17" borderId="47" xfId="1" applyNumberFormat="1" applyFont="1" applyFill="1" applyBorder="1" applyAlignment="1" applyProtection="1">
      <alignment horizontal="left" vertical="top"/>
      <protection hidden="1"/>
    </xf>
    <xf numFmtId="165" fontId="0" fillId="17" borderId="47" xfId="1" applyNumberFormat="1" applyFont="1" applyFill="1" applyBorder="1" applyAlignment="1" applyProtection="1">
      <alignment horizontal="left"/>
      <protection hidden="1"/>
    </xf>
    <xf numFmtId="165" fontId="10" fillId="17" borderId="47" xfId="1" applyNumberFormat="1" applyFont="1" applyFill="1" applyBorder="1" applyAlignment="1" applyProtection="1">
      <alignment horizontal="left"/>
      <protection hidden="1"/>
    </xf>
    <xf numFmtId="165" fontId="28" fillId="16" borderId="47" xfId="0" applyNumberFormat="1" applyFont="1" applyFill="1" applyBorder="1" applyAlignment="1" applyProtection="1">
      <alignment horizontal="left"/>
      <protection hidden="1"/>
    </xf>
    <xf numFmtId="165" fontId="9" fillId="0" borderId="47" xfId="0" applyNumberFormat="1" applyFont="1" applyBorder="1" applyAlignment="1" applyProtection="1">
      <alignment horizontal="left"/>
      <protection hidden="1"/>
    </xf>
    <xf numFmtId="165" fontId="0" fillId="15" borderId="47" xfId="1" applyNumberFormat="1" applyFont="1" applyFill="1" applyBorder="1" applyAlignment="1" applyProtection="1">
      <alignment horizontal="left" vertical="top"/>
      <protection hidden="1"/>
    </xf>
    <xf numFmtId="165" fontId="10" fillId="18" borderId="47" xfId="1" applyNumberFormat="1" applyFont="1" applyFill="1" applyBorder="1" applyAlignment="1" applyProtection="1">
      <alignment horizontal="left" vertical="top"/>
      <protection hidden="1"/>
    </xf>
    <xf numFmtId="165" fontId="0" fillId="18" borderId="47" xfId="1" applyNumberFormat="1" applyFont="1" applyFill="1" applyBorder="1" applyAlignment="1" applyProtection="1">
      <alignment horizontal="left"/>
      <protection hidden="1"/>
    </xf>
    <xf numFmtId="165" fontId="10" fillId="18" borderId="47" xfId="1" applyNumberFormat="1" applyFont="1" applyFill="1" applyBorder="1" applyAlignment="1" applyProtection="1">
      <alignment horizontal="left"/>
      <protection hidden="1"/>
    </xf>
    <xf numFmtId="165" fontId="28" fillId="15" borderId="47" xfId="0" applyNumberFormat="1" applyFont="1" applyFill="1" applyBorder="1" applyAlignment="1" applyProtection="1">
      <alignment horizontal="left"/>
      <protection hidden="1"/>
    </xf>
    <xf numFmtId="165" fontId="0" fillId="0" borderId="47" xfId="0" applyNumberFormat="1" applyBorder="1" applyAlignment="1">
      <alignment horizontal="left"/>
    </xf>
    <xf numFmtId="165" fontId="0" fillId="19" borderId="47" xfId="1" applyNumberFormat="1" applyFont="1" applyFill="1" applyBorder="1" applyAlignment="1" applyProtection="1">
      <alignment horizontal="left" vertical="top"/>
      <protection hidden="1"/>
    </xf>
    <xf numFmtId="165" fontId="10" fillId="0" borderId="47" xfId="1" applyNumberFormat="1" applyFont="1" applyBorder="1" applyAlignment="1" applyProtection="1">
      <alignment horizontal="left"/>
      <protection hidden="1"/>
    </xf>
    <xf numFmtId="165" fontId="10" fillId="0" borderId="47" xfId="1" applyNumberFormat="1" applyFont="1" applyBorder="1" applyAlignment="1" applyProtection="1">
      <alignment horizontal="left" vertical="top"/>
      <protection hidden="1"/>
    </xf>
    <xf numFmtId="165" fontId="0" fillId="0" borderId="47" xfId="1" applyNumberFormat="1" applyFont="1" applyBorder="1" applyAlignment="1" applyProtection="1">
      <alignment horizontal="left"/>
      <protection hidden="1"/>
    </xf>
    <xf numFmtId="165" fontId="0" fillId="20" borderId="47" xfId="0" applyNumberFormat="1" applyFill="1" applyBorder="1" applyAlignment="1">
      <alignment horizontal="left"/>
    </xf>
    <xf numFmtId="165" fontId="0" fillId="5" borderId="47" xfId="0" applyNumberFormat="1" applyFill="1" applyBorder="1" applyAlignment="1">
      <alignment horizontal="left"/>
    </xf>
    <xf numFmtId="0" fontId="2" fillId="27" borderId="47" xfId="0" applyFont="1" applyFill="1" applyBorder="1" applyAlignment="1">
      <alignment horizontal="left" vertical="center"/>
    </xf>
    <xf numFmtId="0" fontId="28" fillId="6" borderId="47" xfId="0" applyFont="1" applyFill="1" applyBorder="1" applyAlignment="1" applyProtection="1">
      <alignment horizontal="left"/>
      <protection hidden="1"/>
    </xf>
    <xf numFmtId="0" fontId="4" fillId="0" borderId="0" xfId="0" applyFont="1" applyAlignment="1" applyProtection="1">
      <alignment horizontal="left" vertical="center" wrapText="1"/>
      <protection hidden="1"/>
    </xf>
    <xf numFmtId="165" fontId="0" fillId="28" borderId="0" xfId="0" applyNumberFormat="1" applyFill="1" applyAlignment="1" applyProtection="1">
      <alignment horizontal="left"/>
      <protection hidden="1"/>
    </xf>
    <xf numFmtId="165" fontId="25" fillId="28" borderId="0" xfId="0" applyNumberFormat="1" applyFont="1" applyFill="1" applyAlignment="1">
      <alignment horizontal="left" vertical="center"/>
    </xf>
    <xf numFmtId="165" fontId="0" fillId="28" borderId="0" xfId="1" applyNumberFormat="1" applyFont="1" applyFill="1" applyBorder="1" applyAlignment="1" applyProtection="1">
      <alignment horizontal="left" vertical="top"/>
      <protection hidden="1"/>
    </xf>
    <xf numFmtId="0" fontId="0" fillId="28" borderId="0" xfId="0" applyFill="1" applyAlignment="1">
      <alignment horizontal="left"/>
    </xf>
    <xf numFmtId="164" fontId="28" fillId="29" borderId="47" xfId="1" applyNumberFormat="1" applyFont="1" applyFill="1" applyBorder="1" applyAlignment="1" applyProtection="1">
      <alignment horizontal="center" vertical="top"/>
      <protection hidden="1"/>
    </xf>
    <xf numFmtId="164" fontId="28" fillId="29" borderId="47" xfId="1" applyNumberFormat="1" applyFont="1" applyFill="1" applyBorder="1" applyAlignment="1" applyProtection="1">
      <alignment horizontal="left" vertical="top"/>
      <protection hidden="1"/>
    </xf>
    <xf numFmtId="165" fontId="28" fillId="30" borderId="47" xfId="0" applyNumberFormat="1" applyFont="1" applyFill="1" applyBorder="1" applyAlignment="1" applyProtection="1">
      <alignment horizontal="center"/>
      <protection hidden="1"/>
    </xf>
    <xf numFmtId="165" fontId="28" fillId="30" borderId="47" xfId="0" applyNumberFormat="1" applyFont="1" applyFill="1" applyBorder="1" applyAlignment="1" applyProtection="1">
      <alignment horizontal="left"/>
      <protection hidden="1"/>
    </xf>
    <xf numFmtId="165" fontId="0" fillId="0" borderId="47" xfId="1" applyNumberFormat="1" applyFont="1" applyBorder="1" applyAlignment="1" applyProtection="1">
      <alignment horizontal="left" vertical="top" wrapText="1"/>
      <protection hidden="1"/>
    </xf>
    <xf numFmtId="165" fontId="56" fillId="0" borderId="47" xfId="1" applyNumberFormat="1" applyFont="1" applyBorder="1" applyAlignment="1" applyProtection="1">
      <alignment horizontal="center" vertical="top"/>
      <protection hidden="1"/>
    </xf>
    <xf numFmtId="165" fontId="0" fillId="31" borderId="47" xfId="1" applyNumberFormat="1" applyFont="1" applyFill="1" applyBorder="1" applyAlignment="1" applyProtection="1">
      <alignment horizontal="center" vertical="top"/>
      <protection hidden="1"/>
    </xf>
    <xf numFmtId="165" fontId="57" fillId="0" borderId="47" xfId="1" applyNumberFormat="1" applyFont="1" applyBorder="1" applyAlignment="1" applyProtection="1">
      <alignment horizontal="left" vertical="top" wrapText="1"/>
      <protection hidden="1"/>
    </xf>
    <xf numFmtId="0" fontId="9" fillId="0" borderId="141" xfId="0" applyFont="1" applyBorder="1" applyAlignment="1" applyProtection="1">
      <alignment horizontal="center" vertical="top"/>
      <protection hidden="1"/>
    </xf>
    <xf numFmtId="0" fontId="9" fillId="0" borderId="141" xfId="0" applyFont="1" applyBorder="1" applyAlignment="1" applyProtection="1">
      <alignment horizontal="right" vertical="top"/>
      <protection locked="0"/>
    </xf>
    <xf numFmtId="165" fontId="9" fillId="0" borderId="141" xfId="1" applyNumberFormat="1" applyFont="1" applyFill="1" applyBorder="1" applyAlignment="1" applyProtection="1">
      <alignment horizontal="right" vertical="top"/>
      <protection hidden="1"/>
    </xf>
    <xf numFmtId="165" fontId="9" fillId="0" borderId="174" xfId="1" applyNumberFormat="1" applyFont="1" applyFill="1" applyBorder="1" applyAlignment="1" applyProtection="1">
      <alignment horizontal="right" vertical="top"/>
      <protection hidden="1"/>
    </xf>
    <xf numFmtId="164" fontId="27" fillId="25" borderId="28" xfId="1" applyNumberFormat="1" applyFont="1" applyFill="1" applyBorder="1" applyAlignment="1" applyProtection="1">
      <alignment horizontal="right" vertical="top"/>
      <protection hidden="1"/>
    </xf>
    <xf numFmtId="164" fontId="27" fillId="25" borderId="35" xfId="1" applyNumberFormat="1" applyFont="1" applyFill="1" applyBorder="1" applyAlignment="1" applyProtection="1">
      <alignment horizontal="right" vertical="top"/>
      <protection hidden="1"/>
    </xf>
    <xf numFmtId="0" fontId="4" fillId="0" borderId="175" xfId="0" applyFont="1" applyBorder="1" applyAlignment="1" applyProtection="1">
      <alignment horizontal="left" vertical="top"/>
      <protection hidden="1"/>
    </xf>
    <xf numFmtId="0" fontId="4" fillId="0" borderId="176" xfId="0" applyFont="1" applyBorder="1" applyAlignment="1" applyProtection="1">
      <alignment horizontal="center"/>
      <protection hidden="1"/>
    </xf>
    <xf numFmtId="0" fontId="4" fillId="0" borderId="176" xfId="0" applyFont="1" applyBorder="1" applyProtection="1">
      <protection hidden="1"/>
    </xf>
    <xf numFmtId="164" fontId="4" fillId="0" borderId="176" xfId="1" applyNumberFormat="1" applyFont="1" applyFill="1" applyBorder="1" applyAlignment="1" applyProtection="1">
      <alignment horizontal="right"/>
      <protection hidden="1"/>
    </xf>
    <xf numFmtId="43" fontId="4" fillId="0" borderId="177" xfId="1" applyFont="1" applyFill="1" applyBorder="1" applyAlignment="1" applyProtection="1">
      <alignment horizontal="right" vertical="center"/>
      <protection hidden="1"/>
    </xf>
    <xf numFmtId="9" fontId="9" fillId="0" borderId="15" xfId="0" applyNumberFormat="1" applyFont="1" applyBorder="1" applyAlignment="1">
      <alignment horizontal="center"/>
    </xf>
    <xf numFmtId="0" fontId="4" fillId="0" borderId="175" xfId="0" quotePrefix="1" applyFont="1" applyBorder="1" applyAlignment="1" applyProtection="1">
      <alignment horizontal="left" vertical="top"/>
      <protection hidden="1"/>
    </xf>
    <xf numFmtId="164" fontId="4" fillId="0" borderId="15" xfId="1" applyNumberFormat="1" applyFont="1" applyFill="1" applyBorder="1" applyAlignment="1" applyProtection="1">
      <alignment horizontal="right"/>
      <protection hidden="1"/>
    </xf>
    <xf numFmtId="0" fontId="4" fillId="25" borderId="162" xfId="0" applyFont="1" applyFill="1" applyBorder="1" applyAlignment="1" applyProtection="1">
      <alignment horizontal="center"/>
      <protection hidden="1"/>
    </xf>
    <xf numFmtId="0" fontId="4" fillId="25" borderId="163" xfId="0" applyFont="1" applyFill="1" applyBorder="1" applyProtection="1">
      <protection hidden="1"/>
    </xf>
    <xf numFmtId="0" fontId="27" fillId="25" borderId="163" xfId="0" applyFont="1" applyFill="1" applyBorder="1" applyAlignment="1" applyProtection="1">
      <alignment horizontal="right"/>
      <protection hidden="1"/>
    </xf>
    <xf numFmtId="164" fontId="27" fillId="25" borderId="164" xfId="1" applyNumberFormat="1" applyFont="1" applyFill="1" applyBorder="1" applyAlignment="1" applyProtection="1">
      <alignment horizontal="right"/>
      <protection hidden="1"/>
    </xf>
    <xf numFmtId="164" fontId="4" fillId="0" borderId="15" xfId="1" applyNumberFormat="1" applyFont="1" applyFill="1" applyBorder="1" applyAlignment="1" applyProtection="1">
      <alignment horizontal="right" vertical="center"/>
      <protection hidden="1"/>
    </xf>
    <xf numFmtId="0" fontId="9" fillId="0" borderId="15" xfId="0" applyFont="1" applyBorder="1" applyAlignment="1" applyProtection="1">
      <alignment horizontal="center" vertical="top"/>
      <protection hidden="1"/>
    </xf>
    <xf numFmtId="0" fontId="9" fillId="0" borderId="15" xfId="0" applyFont="1" applyBorder="1" applyAlignment="1" applyProtection="1">
      <alignment horizontal="right" vertical="top"/>
      <protection locked="0"/>
    </xf>
    <xf numFmtId="165" fontId="9" fillId="0" borderId="15" xfId="1" applyNumberFormat="1" applyFont="1" applyFill="1" applyBorder="1" applyAlignment="1" applyProtection="1">
      <alignment horizontal="right" vertical="top"/>
      <protection hidden="1"/>
    </xf>
    <xf numFmtId="165" fontId="0" fillId="0" borderId="15" xfId="1" applyNumberFormat="1" applyFont="1" applyBorder="1" applyAlignment="1" applyProtection="1">
      <alignment horizontal="right" vertical="top"/>
    </xf>
    <xf numFmtId="165" fontId="0" fillId="0" borderId="15" xfId="1" applyNumberFormat="1" applyFont="1" applyBorder="1" applyAlignment="1" applyProtection="1">
      <alignment horizontal="right" vertical="top"/>
      <protection hidden="1"/>
    </xf>
    <xf numFmtId="4" fontId="46" fillId="5" borderId="47" xfId="0" applyNumberFormat="1" applyFont="1" applyFill="1" applyBorder="1" applyAlignment="1" applyProtection="1">
      <alignment horizontal="left" vertical="top" wrapText="1"/>
      <protection hidden="1"/>
    </xf>
    <xf numFmtId="165" fontId="0" fillId="0" borderId="0" xfId="1" applyNumberFormat="1" applyFont="1" applyFill="1" applyBorder="1" applyAlignment="1" applyProtection="1">
      <alignment horizontal="left" vertical="top" wrapText="1"/>
      <protection hidden="1"/>
    </xf>
    <xf numFmtId="0" fontId="0" fillId="20" borderId="78" xfId="0" applyFill="1" applyBorder="1" applyAlignment="1">
      <alignment horizontal="right"/>
    </xf>
    <xf numFmtId="9" fontId="0" fillId="20" borderId="160" xfId="2" applyFont="1" applyFill="1" applyBorder="1" applyAlignment="1">
      <alignment horizontal="right"/>
    </xf>
    <xf numFmtId="0" fontId="0" fillId="20" borderId="30" xfId="0" applyFill="1" applyBorder="1" applyAlignment="1">
      <alignment horizontal="right"/>
    </xf>
    <xf numFmtId="0" fontId="0" fillId="0" borderId="0" xfId="0" applyAlignment="1">
      <alignment horizontal="right"/>
    </xf>
    <xf numFmtId="0" fontId="0" fillId="5" borderId="69" xfId="0" applyFill="1" applyBorder="1" applyAlignment="1">
      <alignment horizontal="right"/>
    </xf>
    <xf numFmtId="9" fontId="9" fillId="5" borderId="70" xfId="0" applyNumberFormat="1" applyFont="1" applyFill="1" applyBorder="1" applyAlignment="1">
      <alignment horizontal="right"/>
    </xf>
    <xf numFmtId="3" fontId="28" fillId="0" borderId="75" xfId="0" applyNumberFormat="1" applyFont="1" applyBorder="1" applyAlignment="1" applyProtection="1">
      <alignment horizontal="right"/>
      <protection hidden="1"/>
    </xf>
    <xf numFmtId="165" fontId="6" fillId="0" borderId="0" xfId="0" applyNumberFormat="1" applyFont="1" applyProtection="1">
      <protection hidden="1"/>
    </xf>
    <xf numFmtId="3" fontId="28" fillId="0" borderId="0" xfId="0" applyNumberFormat="1" applyFont="1" applyAlignment="1" applyProtection="1">
      <alignment horizontal="right"/>
      <protection hidden="1"/>
    </xf>
    <xf numFmtId="4" fontId="28" fillId="0" borderId="0" xfId="0" applyNumberFormat="1" applyFont="1" applyAlignment="1" applyProtection="1">
      <alignment horizontal="right"/>
      <protection locked="0"/>
    </xf>
    <xf numFmtId="3" fontId="28" fillId="7" borderId="0" xfId="0" applyNumberFormat="1" applyFont="1" applyFill="1" applyAlignment="1" applyProtection="1">
      <alignment horizontal="right"/>
      <protection hidden="1"/>
    </xf>
    <xf numFmtId="0" fontId="7" fillId="12" borderId="155" xfId="3" applyFill="1" applyBorder="1" applyAlignment="1" applyProtection="1">
      <protection hidden="1"/>
    </xf>
    <xf numFmtId="0" fontId="0" fillId="12" borderId="156" xfId="0" applyFill="1" applyBorder="1" applyProtection="1">
      <protection hidden="1"/>
    </xf>
    <xf numFmtId="0" fontId="28" fillId="12" borderId="156" xfId="0" applyFont="1" applyFill="1" applyBorder="1" applyAlignment="1" applyProtection="1">
      <alignment horizontal="right"/>
      <protection hidden="1"/>
    </xf>
    <xf numFmtId="44" fontId="28" fillId="12" borderId="157" xfId="6" applyFont="1" applyFill="1" applyBorder="1" applyAlignment="1" applyProtection="1">
      <alignment horizontal="right"/>
      <protection hidden="1"/>
    </xf>
    <xf numFmtId="44" fontId="28" fillId="12" borderId="178" xfId="6" applyFont="1" applyFill="1" applyBorder="1" applyAlignment="1" applyProtection="1">
      <alignment horizontal="right"/>
      <protection hidden="1"/>
    </xf>
    <xf numFmtId="0" fontId="0" fillId="20" borderId="179" xfId="0" applyFill="1" applyBorder="1" applyAlignment="1">
      <alignment horizontal="right"/>
    </xf>
    <xf numFmtId="165" fontId="0" fillId="20" borderId="180" xfId="0" applyNumberFormat="1" applyFill="1" applyBorder="1" applyAlignment="1">
      <alignment horizontal="left" vertical="top"/>
    </xf>
    <xf numFmtId="0" fontId="0" fillId="20" borderId="159" xfId="0" applyFill="1" applyBorder="1" applyAlignment="1">
      <alignment horizontal="right"/>
    </xf>
    <xf numFmtId="165" fontId="0" fillId="20" borderId="181" xfId="0" applyNumberFormat="1" applyFill="1" applyBorder="1" applyAlignment="1">
      <alignment horizontal="left" vertical="top"/>
    </xf>
    <xf numFmtId="0" fontId="0" fillId="0" borderId="182" xfId="0" applyBorder="1" applyAlignment="1">
      <alignment horizontal="right"/>
    </xf>
    <xf numFmtId="165" fontId="0" fillId="0" borderId="178" xfId="0" applyNumberFormat="1" applyBorder="1" applyAlignment="1">
      <alignment horizontal="left" vertical="top"/>
    </xf>
    <xf numFmtId="0" fontId="0" fillId="5" borderId="158" xfId="0" applyFill="1" applyBorder="1" applyAlignment="1">
      <alignment horizontal="right"/>
    </xf>
    <xf numFmtId="165" fontId="0" fillId="5" borderId="183" xfId="0" applyNumberFormat="1" applyFill="1" applyBorder="1" applyAlignment="1">
      <alignment horizontal="left" vertical="top"/>
    </xf>
    <xf numFmtId="43" fontId="50" fillId="27" borderId="186" xfId="0" applyNumberFormat="1" applyFont="1" applyFill="1" applyBorder="1" applyAlignment="1">
      <alignment horizontal="left" vertical="center"/>
    </xf>
    <xf numFmtId="0" fontId="4" fillId="0" borderId="37" xfId="0" applyFont="1" applyBorder="1" applyAlignment="1" applyProtection="1">
      <alignment vertical="center" wrapText="1"/>
      <protection hidden="1"/>
    </xf>
    <xf numFmtId="0" fontId="4" fillId="0" borderId="32" xfId="0" applyFont="1" applyBorder="1" applyAlignment="1" applyProtection="1">
      <alignment vertical="center" wrapText="1"/>
      <protection hidden="1"/>
    </xf>
    <xf numFmtId="49" fontId="9" fillId="0" borderId="150" xfId="0" applyNumberFormat="1" applyFont="1" applyFill="1" applyBorder="1" applyAlignment="1" applyProtection="1">
      <alignment horizontal="center" vertical="top"/>
      <protection locked="0"/>
    </xf>
    <xf numFmtId="43" fontId="27" fillId="25" borderId="35" xfId="1" applyFont="1" applyFill="1" applyBorder="1" applyAlignment="1" applyProtection="1">
      <alignment horizontal="center" vertical="center"/>
      <protection hidden="1"/>
    </xf>
    <xf numFmtId="0" fontId="17" fillId="28" borderId="0" xfId="0" applyFont="1" applyFill="1" applyAlignment="1" applyProtection="1">
      <alignment horizontal="center" vertical="center" wrapText="1"/>
      <protection hidden="1"/>
    </xf>
    <xf numFmtId="0" fontId="9" fillId="0" borderId="36" xfId="0" applyFont="1" applyBorder="1" applyAlignment="1" applyProtection="1">
      <alignment horizontal="center" vertical="top" wrapText="1"/>
      <protection locked="0"/>
    </xf>
    <xf numFmtId="0" fontId="9" fillId="0" borderId="41" xfId="0" applyFont="1" applyBorder="1" applyAlignment="1" applyProtection="1">
      <alignment horizontal="center" vertical="top" wrapText="1"/>
      <protection locked="0"/>
    </xf>
    <xf numFmtId="0" fontId="9" fillId="0" borderId="37" xfId="0" applyFont="1" applyBorder="1" applyAlignment="1" applyProtection="1">
      <alignment horizontal="left" vertical="top" wrapText="1"/>
      <protection locked="0"/>
    </xf>
    <xf numFmtId="0" fontId="0" fillId="0" borderId="38" xfId="0" applyBorder="1" applyAlignment="1" applyProtection="1">
      <alignment horizontal="left" vertical="top" wrapText="1"/>
      <protection locked="0"/>
    </xf>
    <xf numFmtId="0" fontId="0" fillId="0" borderId="39"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26" fillId="5" borderId="44" xfId="0" applyFont="1" applyFill="1" applyBorder="1" applyAlignment="1" applyProtection="1">
      <alignment horizontal="center" vertical="center" wrapText="1"/>
      <protection hidden="1"/>
    </xf>
    <xf numFmtId="0" fontId="26" fillId="5" borderId="45" xfId="0" applyFont="1" applyFill="1" applyBorder="1" applyAlignment="1" applyProtection="1">
      <alignment horizontal="center" vertical="center" wrapText="1"/>
      <protection hidden="1"/>
    </xf>
    <xf numFmtId="0" fontId="26" fillId="5" borderId="46" xfId="0" applyFont="1" applyFill="1" applyBorder="1" applyAlignment="1" applyProtection="1">
      <alignment horizontal="center" vertical="center" wrapText="1"/>
      <protection hidden="1"/>
    </xf>
    <xf numFmtId="165" fontId="57" fillId="0" borderId="2" xfId="1" applyNumberFormat="1" applyFont="1" applyBorder="1" applyAlignment="1" applyProtection="1">
      <alignment horizontal="left" vertical="top" wrapText="1"/>
      <protection hidden="1"/>
    </xf>
    <xf numFmtId="165" fontId="57" fillId="0" borderId="1" xfId="1" applyNumberFormat="1" applyFont="1" applyBorder="1" applyAlignment="1" applyProtection="1">
      <alignment horizontal="left" vertical="top" wrapText="1"/>
      <protection hidden="1"/>
    </xf>
    <xf numFmtId="165" fontId="57" fillId="0" borderId="84" xfId="1" applyNumberFormat="1" applyFont="1" applyBorder="1" applyAlignment="1" applyProtection="1">
      <alignment horizontal="left" vertical="top" wrapText="1"/>
      <protection hidden="1"/>
    </xf>
    <xf numFmtId="15" fontId="58" fillId="0" borderId="47" xfId="0" applyNumberFormat="1" applyFont="1" applyBorder="1" applyAlignment="1" applyProtection="1">
      <alignment horizontal="center" vertical="center" wrapText="1"/>
      <protection locked="0"/>
    </xf>
    <xf numFmtId="0" fontId="28" fillId="6" borderId="32" xfId="0" applyFont="1" applyFill="1" applyBorder="1" applyAlignment="1" applyProtection="1">
      <alignment horizontal="center"/>
      <protection hidden="1"/>
    </xf>
    <xf numFmtId="0" fontId="28" fillId="6" borderId="30" xfId="0" applyFont="1" applyFill="1" applyBorder="1" applyAlignment="1" applyProtection="1">
      <alignment horizontal="center"/>
      <protection hidden="1"/>
    </xf>
    <xf numFmtId="0" fontId="28" fillId="6" borderId="31" xfId="0" applyFont="1" applyFill="1" applyBorder="1" applyAlignment="1" applyProtection="1">
      <alignment horizontal="center"/>
      <protection hidden="1"/>
    </xf>
    <xf numFmtId="0" fontId="28" fillId="28" borderId="37" xfId="0" applyFont="1" applyFill="1" applyBorder="1" applyAlignment="1" applyProtection="1">
      <alignment horizontal="right" vertical="center" wrapText="1"/>
      <protection hidden="1"/>
    </xf>
    <xf numFmtId="0" fontId="28" fillId="28" borderId="38" xfId="0" applyFont="1" applyFill="1" applyBorder="1" applyAlignment="1" applyProtection="1">
      <alignment horizontal="right" vertical="center" wrapText="1"/>
      <protection hidden="1"/>
    </xf>
    <xf numFmtId="0" fontId="28" fillId="28" borderId="39" xfId="0" applyFont="1" applyFill="1" applyBorder="1" applyAlignment="1" applyProtection="1">
      <alignment horizontal="right" vertical="center" wrapText="1"/>
      <protection hidden="1"/>
    </xf>
    <xf numFmtId="0" fontId="28" fillId="28" borderId="32" xfId="0" applyFont="1" applyFill="1" applyBorder="1" applyAlignment="1" applyProtection="1">
      <alignment horizontal="right" vertical="center" wrapText="1"/>
      <protection hidden="1"/>
    </xf>
    <xf numFmtId="0" fontId="28" fillId="28" borderId="30" xfId="0" applyFont="1" applyFill="1" applyBorder="1" applyAlignment="1" applyProtection="1">
      <alignment horizontal="right" vertical="center" wrapText="1"/>
      <protection hidden="1"/>
    </xf>
    <xf numFmtId="0" fontId="28" fillId="28" borderId="31" xfId="0" applyFont="1" applyFill="1" applyBorder="1" applyAlignment="1" applyProtection="1">
      <alignment horizontal="right" vertical="center" wrapText="1"/>
      <protection hidden="1"/>
    </xf>
    <xf numFmtId="165" fontId="25" fillId="28" borderId="37" xfId="0" applyNumberFormat="1" applyFont="1" applyFill="1" applyBorder="1" applyAlignment="1">
      <alignment horizontal="center" vertical="center"/>
    </xf>
    <xf numFmtId="165" fontId="25" fillId="28" borderId="32" xfId="0" applyNumberFormat="1" applyFont="1" applyFill="1" applyBorder="1" applyAlignment="1">
      <alignment horizontal="center" vertical="center"/>
    </xf>
    <xf numFmtId="0" fontId="8" fillId="3" borderId="1" xfId="0" applyFont="1" applyFill="1" applyBorder="1" applyAlignment="1" applyProtection="1">
      <alignment horizontal="center" wrapText="1"/>
      <protection hidden="1"/>
    </xf>
    <xf numFmtId="0" fontId="20" fillId="0" borderId="0" xfId="0" quotePrefix="1" applyFont="1" applyAlignment="1" applyProtection="1">
      <alignment horizontal="left" vertical="center"/>
      <protection hidden="1"/>
    </xf>
    <xf numFmtId="0" fontId="20" fillId="0" borderId="173" xfId="0" quotePrefix="1" applyFont="1" applyBorder="1" applyAlignment="1" applyProtection="1">
      <alignment horizontal="left" vertical="center"/>
      <protection hidden="1"/>
    </xf>
    <xf numFmtId="165" fontId="14" fillId="4" borderId="3" xfId="1" applyNumberFormat="1" applyFont="1" applyFill="1" applyBorder="1" applyAlignment="1" applyProtection="1">
      <alignment horizontal="center" vertical="center"/>
      <protection hidden="1"/>
    </xf>
    <xf numFmtId="165" fontId="14" fillId="4" borderId="4" xfId="1" applyNumberFormat="1" applyFont="1" applyFill="1" applyBorder="1" applyAlignment="1" applyProtection="1">
      <alignment horizontal="center" vertical="center"/>
      <protection hidden="1"/>
    </xf>
    <xf numFmtId="165" fontId="14" fillId="4" borderId="5" xfId="1" applyNumberFormat="1" applyFont="1" applyFill="1" applyBorder="1" applyAlignment="1" applyProtection="1">
      <alignment horizontal="center" vertical="center"/>
      <protection hidden="1"/>
    </xf>
    <xf numFmtId="165" fontId="14" fillId="4" borderId="21" xfId="1" applyNumberFormat="1" applyFont="1" applyFill="1" applyBorder="1" applyAlignment="1" applyProtection="1">
      <alignment horizontal="center" vertical="center"/>
      <protection hidden="1"/>
    </xf>
    <xf numFmtId="165" fontId="14" fillId="4" borderId="22" xfId="1" applyNumberFormat="1" applyFont="1" applyFill="1" applyBorder="1" applyAlignment="1" applyProtection="1">
      <alignment horizontal="center" vertical="center"/>
      <protection hidden="1"/>
    </xf>
    <xf numFmtId="165" fontId="14" fillId="4" borderId="23" xfId="1" applyNumberFormat="1" applyFont="1" applyFill="1" applyBorder="1" applyAlignment="1" applyProtection="1">
      <alignment horizontal="center" vertical="center"/>
      <protection hidden="1"/>
    </xf>
    <xf numFmtId="0" fontId="55" fillId="0" borderId="69" xfId="0" applyFont="1" applyBorder="1" applyAlignment="1">
      <alignment horizontal="left" vertical="top" wrapText="1"/>
    </xf>
    <xf numFmtId="0" fontId="55" fillId="0" borderId="69" xfId="0" applyFont="1" applyBorder="1" applyAlignment="1">
      <alignment horizontal="left" vertical="top"/>
    </xf>
    <xf numFmtId="0" fontId="55" fillId="0" borderId="161" xfId="0" applyFont="1" applyBorder="1" applyAlignment="1">
      <alignment horizontal="left" vertical="top"/>
    </xf>
    <xf numFmtId="0" fontId="50" fillId="27" borderId="184" xfId="0" applyFont="1" applyFill="1" applyBorder="1" applyAlignment="1">
      <alignment horizontal="right" vertical="center"/>
    </xf>
    <xf numFmtId="0" fontId="50" fillId="27" borderId="185" xfId="0" applyFont="1" applyFill="1" applyBorder="1" applyAlignment="1">
      <alignment horizontal="right" vertical="center"/>
    </xf>
    <xf numFmtId="0" fontId="2" fillId="27" borderId="158" xfId="0" applyFont="1" applyFill="1" applyBorder="1" applyAlignment="1" applyProtection="1">
      <alignment horizontal="right" vertical="center"/>
      <protection hidden="1"/>
    </xf>
    <xf numFmtId="0" fontId="2" fillId="27" borderId="69" xfId="0" applyFont="1" applyFill="1" applyBorder="1" applyAlignment="1" applyProtection="1">
      <alignment horizontal="right" vertical="center"/>
      <protection hidden="1"/>
    </xf>
    <xf numFmtId="0" fontId="2" fillId="27" borderId="70" xfId="0" applyFont="1" applyFill="1" applyBorder="1" applyAlignment="1" applyProtection="1">
      <alignment horizontal="right" vertical="center"/>
      <protection hidden="1"/>
    </xf>
    <xf numFmtId="0" fontId="8" fillId="21" borderId="0" xfId="0" applyFont="1" applyFill="1" applyAlignment="1">
      <alignment horizontal="center" vertical="center" wrapText="1"/>
    </xf>
    <xf numFmtId="0" fontId="8" fillId="21" borderId="0" xfId="0" applyFont="1" applyFill="1" applyAlignment="1">
      <alignment horizontal="center" vertical="center"/>
    </xf>
    <xf numFmtId="0" fontId="8" fillId="21" borderId="30" xfId="0" applyFont="1" applyFill="1" applyBorder="1" applyAlignment="1">
      <alignment horizontal="center" vertical="center"/>
    </xf>
    <xf numFmtId="0" fontId="23" fillId="4" borderId="1" xfId="0" applyFont="1" applyFill="1" applyBorder="1" applyAlignment="1">
      <alignment horizontal="center" vertical="center" wrapText="1"/>
    </xf>
    <xf numFmtId="0" fontId="23" fillId="4" borderId="84" xfId="0" applyFont="1" applyFill="1" applyBorder="1" applyAlignment="1">
      <alignment horizontal="center" vertical="center" wrapText="1"/>
    </xf>
    <xf numFmtId="0" fontId="9" fillId="4" borderId="37" xfId="0" applyFont="1" applyFill="1" applyBorder="1" applyAlignment="1">
      <alignment horizontal="right" vertical="center"/>
    </xf>
    <xf numFmtId="0" fontId="9" fillId="4" borderId="32" xfId="0" applyFont="1" applyFill="1" applyBorder="1" applyAlignment="1">
      <alignment horizontal="right" vertical="center"/>
    </xf>
    <xf numFmtId="164" fontId="27" fillId="4" borderId="39" xfId="1" applyNumberFormat="1" applyFont="1" applyFill="1" applyBorder="1" applyAlignment="1">
      <alignment horizontal="center" vertical="center"/>
    </xf>
    <xf numFmtId="164" fontId="27" fillId="4" borderId="31" xfId="1" applyNumberFormat="1" applyFont="1" applyFill="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center" vertical="center"/>
    </xf>
    <xf numFmtId="0" fontId="26" fillId="0" borderId="31" xfId="0" applyFont="1" applyBorder="1" applyAlignment="1">
      <alignment horizontal="center" vertical="center"/>
    </xf>
    <xf numFmtId="0" fontId="26" fillId="0" borderId="27"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32"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33" xfId="0" applyFont="1" applyBorder="1" applyAlignment="1">
      <alignment horizontal="center" vertical="center" wrapText="1"/>
    </xf>
    <xf numFmtId="0" fontId="27" fillId="12" borderId="24" xfId="0" applyFont="1" applyFill="1" applyBorder="1" applyAlignment="1">
      <alignment horizontal="left" vertical="top" wrapText="1"/>
    </xf>
    <xf numFmtId="0" fontId="27" fillId="12" borderId="25" xfId="0" applyFont="1" applyFill="1" applyBorder="1" applyAlignment="1">
      <alignment horizontal="left" vertical="top" wrapText="1"/>
    </xf>
    <xf numFmtId="0" fontId="27" fillId="12" borderId="92" xfId="0" applyFont="1" applyFill="1" applyBorder="1" applyAlignment="1">
      <alignment horizontal="left" vertical="top" wrapText="1"/>
    </xf>
    <xf numFmtId="0" fontId="27" fillId="12" borderId="78" xfId="0" applyFont="1" applyFill="1" applyBorder="1" applyAlignment="1">
      <alignment horizontal="left" vertical="top" wrapText="1"/>
    </xf>
    <xf numFmtId="0" fontId="2" fillId="0" borderId="22" xfId="0" applyFont="1" applyBorder="1" applyAlignment="1" applyProtection="1">
      <alignment horizontal="center" vertical="center"/>
      <protection hidden="1"/>
    </xf>
    <xf numFmtId="0" fontId="0" fillId="0" borderId="87" xfId="0" applyBorder="1" applyAlignment="1">
      <alignment horizontal="left" vertical="top" wrapText="1"/>
    </xf>
    <xf numFmtId="0" fontId="0" fillId="0" borderId="38" xfId="0" applyBorder="1" applyAlignment="1">
      <alignment horizontal="left" vertical="top" wrapText="1"/>
    </xf>
    <xf numFmtId="0" fontId="0" fillId="0" borderId="76" xfId="0" applyBorder="1" applyAlignment="1">
      <alignment horizontal="left" vertical="top" wrapText="1"/>
    </xf>
    <xf numFmtId="0" fontId="0" fillId="0" borderId="88"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167" fontId="19" fillId="0" borderId="21" xfId="0" applyNumberFormat="1" applyFont="1" applyBorder="1" applyAlignment="1">
      <alignment horizontal="center" vertical="center"/>
    </xf>
    <xf numFmtId="167" fontId="19" fillId="0" borderId="89" xfId="0" applyNumberFormat="1" applyFont="1" applyBorder="1" applyAlignment="1">
      <alignment horizontal="center" vertical="center"/>
    </xf>
    <xf numFmtId="0" fontId="27" fillId="25" borderId="24" xfId="0" applyFont="1" applyFill="1" applyBorder="1" applyAlignment="1">
      <alignment horizontal="left" vertical="top" wrapText="1"/>
    </xf>
    <xf numFmtId="0" fontId="27" fillId="25" borderId="25" xfId="0" applyFont="1" applyFill="1" applyBorder="1" applyAlignment="1">
      <alignment horizontal="left" vertical="top" wrapText="1"/>
    </xf>
    <xf numFmtId="0" fontId="27" fillId="25" borderId="92" xfId="0" applyFont="1" applyFill="1" applyBorder="1" applyAlignment="1">
      <alignment horizontal="left" vertical="top" wrapText="1"/>
    </xf>
    <xf numFmtId="0" fontId="27" fillId="25" borderId="78" xfId="0" applyFont="1" applyFill="1" applyBorder="1" applyAlignment="1">
      <alignment horizontal="left" vertical="top" wrapText="1"/>
    </xf>
    <xf numFmtId="0" fontId="27" fillId="12" borderId="24" xfId="0" applyFont="1" applyFill="1" applyBorder="1" applyAlignment="1" applyProtection="1">
      <alignment horizontal="left" vertical="top" wrapText="1"/>
      <protection hidden="1"/>
    </xf>
    <xf numFmtId="0" fontId="27" fillId="12" borderId="25" xfId="0" applyFont="1" applyFill="1" applyBorder="1" applyAlignment="1" applyProtection="1">
      <alignment horizontal="left" vertical="top" wrapText="1"/>
      <protection hidden="1"/>
    </xf>
    <xf numFmtId="0" fontId="27" fillId="12" borderId="92" xfId="0" applyFont="1" applyFill="1" applyBorder="1" applyAlignment="1" applyProtection="1">
      <alignment horizontal="left" vertical="top" wrapText="1"/>
      <protection hidden="1"/>
    </xf>
    <xf numFmtId="0" fontId="27" fillId="12" borderId="78" xfId="0" applyFont="1" applyFill="1" applyBorder="1" applyAlignment="1" applyProtection="1">
      <alignment horizontal="left" vertical="top" wrapText="1"/>
      <protection hidden="1"/>
    </xf>
    <xf numFmtId="0" fontId="27" fillId="25" borderId="24" xfId="0" applyFont="1" applyFill="1" applyBorder="1" applyAlignment="1" applyProtection="1">
      <alignment horizontal="left" vertical="top" wrapText="1"/>
      <protection hidden="1"/>
    </xf>
    <xf numFmtId="0" fontId="27" fillId="25" borderId="25" xfId="0" applyFont="1" applyFill="1" applyBorder="1" applyAlignment="1" applyProtection="1">
      <alignment horizontal="left" vertical="top" wrapText="1"/>
      <protection hidden="1"/>
    </xf>
    <xf numFmtId="0" fontId="27" fillId="25" borderId="92" xfId="0" applyFont="1" applyFill="1" applyBorder="1" applyAlignment="1" applyProtection="1">
      <alignment horizontal="left" vertical="top" wrapText="1"/>
      <protection hidden="1"/>
    </xf>
    <xf numFmtId="0" fontId="27" fillId="25" borderId="78" xfId="0" applyFont="1" applyFill="1" applyBorder="1" applyAlignment="1" applyProtection="1">
      <alignment horizontal="left" vertical="top" wrapText="1"/>
      <protection hidden="1"/>
    </xf>
    <xf numFmtId="0" fontId="2" fillId="0" borderId="24" xfId="0" applyFont="1" applyBorder="1" applyAlignment="1" applyProtection="1">
      <alignment horizontal="center"/>
      <protection hidden="1"/>
    </xf>
    <xf numFmtId="0" fontId="2" fillId="0" borderId="25" xfId="0" applyFont="1" applyBorder="1" applyAlignment="1" applyProtection="1">
      <alignment horizontal="center"/>
      <protection hidden="1"/>
    </xf>
    <xf numFmtId="0" fontId="2" fillId="0" borderId="28" xfId="0" applyFont="1" applyBorder="1" applyAlignment="1" applyProtection="1">
      <alignment horizontal="center"/>
      <protection hidden="1"/>
    </xf>
    <xf numFmtId="0" fontId="54" fillId="0" borderId="147" xfId="0" applyFont="1" applyBorder="1" applyAlignment="1">
      <alignment horizontal="center"/>
    </xf>
    <xf numFmtId="0" fontId="54" fillId="0" borderId="140" xfId="0" applyFont="1" applyBorder="1" applyAlignment="1">
      <alignment horizontal="center"/>
    </xf>
    <xf numFmtId="0" fontId="54" fillId="0" borderId="148" xfId="0" applyFont="1" applyBorder="1" applyAlignment="1">
      <alignment horizontal="center"/>
    </xf>
    <xf numFmtId="0" fontId="26" fillId="0" borderId="28" xfId="0" applyFont="1" applyBorder="1" applyAlignment="1">
      <alignment horizontal="center" vertical="center"/>
    </xf>
    <xf numFmtId="0" fontId="26" fillId="0" borderId="33" xfId="0" applyFont="1" applyBorder="1" applyAlignment="1">
      <alignment horizontal="center" vertical="center"/>
    </xf>
    <xf numFmtId="0" fontId="40" fillId="0" borderId="87" xfId="0" applyFont="1" applyBorder="1" applyAlignment="1">
      <alignment vertical="top" wrapText="1"/>
    </xf>
    <xf numFmtId="0" fontId="40" fillId="0" borderId="38" xfId="0" applyFont="1" applyBorder="1" applyAlignment="1">
      <alignment vertical="top" wrapText="1"/>
    </xf>
    <xf numFmtId="0" fontId="40" fillId="0" borderId="39" xfId="0" applyFont="1" applyBorder="1" applyAlignment="1">
      <alignment vertical="top" wrapText="1"/>
    </xf>
    <xf numFmtId="0" fontId="40" fillId="0" borderId="88" xfId="0" applyFont="1" applyBorder="1" applyAlignment="1">
      <alignment vertical="top" wrapText="1"/>
    </xf>
    <xf numFmtId="0" fontId="40" fillId="0" borderId="22" xfId="0" applyFont="1" applyBorder="1" applyAlignment="1">
      <alignment vertical="top" wrapText="1"/>
    </xf>
    <xf numFmtId="0" fontId="40" fillId="0" borderId="23" xfId="0" applyFont="1" applyBorder="1" applyAlignment="1">
      <alignment vertical="top" wrapText="1"/>
    </xf>
    <xf numFmtId="43" fontId="4" fillId="0" borderId="42" xfId="1" applyFont="1" applyFill="1" applyBorder="1" applyAlignment="1">
      <alignment horizontal="center" vertical="top"/>
    </xf>
    <xf numFmtId="43" fontId="4" fillId="0" borderId="43" xfId="1" applyFont="1" applyFill="1" applyBorder="1" applyAlignment="1">
      <alignment horizontal="center" vertical="top"/>
    </xf>
    <xf numFmtId="0" fontId="53" fillId="0" borderId="147" xfId="0" applyFont="1" applyBorder="1" applyAlignment="1">
      <alignment horizontal="center"/>
    </xf>
    <xf numFmtId="0" fontId="53" fillId="0" borderId="140" xfId="0" applyFont="1" applyBorder="1" applyAlignment="1">
      <alignment horizontal="center"/>
    </xf>
    <xf numFmtId="0" fontId="53" fillId="0" borderId="148" xfId="0" applyFont="1" applyBorder="1" applyAlignment="1">
      <alignment horizontal="center"/>
    </xf>
  </cellXfs>
  <cellStyles count="7">
    <cellStyle name="Hipervínculo" xfId="3" builtinId="8"/>
    <cellStyle name="Millares" xfId="1" builtinId="3"/>
    <cellStyle name="Moneda" xfId="6" builtinId="4"/>
    <cellStyle name="Normal" xfId="0" builtinId="0"/>
    <cellStyle name="Normal 10" xfId="5"/>
    <cellStyle name="Normal 2 2" xfId="4"/>
    <cellStyle name="Porcentaje" xfId="2" builtinId="5"/>
  </cellStyles>
  <dxfs count="99">
    <dxf>
      <font>
        <condense val="0"/>
        <extend val="0"/>
        <color indexed="9"/>
      </font>
      <border>
        <bottom/>
      </border>
    </dxf>
    <dxf>
      <font>
        <condense val="0"/>
        <extend val="0"/>
        <color indexed="9"/>
      </font>
      <border>
        <bottom/>
      </border>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lor rgb="FFD6D61C"/>
      </font>
      <fill>
        <patternFill>
          <bgColor rgb="FFD6D61C"/>
        </patternFill>
      </fill>
    </dxf>
    <dxf>
      <font>
        <condense val="0"/>
        <extend val="0"/>
        <color indexed="9"/>
      </font>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ont>
        <condense val="0"/>
        <extend val="0"/>
        <color indexed="9"/>
      </font>
      <border>
        <bottom/>
      </border>
    </dxf>
    <dxf>
      <font>
        <b val="0"/>
        <i val="0"/>
        <condense val="0"/>
        <extend val="0"/>
        <color indexed="9"/>
      </font>
      <border>
        <bottom/>
      </border>
    </dxf>
    <dxf>
      <font>
        <condense val="0"/>
        <extend val="0"/>
        <color indexed="9"/>
      </font>
    </dxf>
    <dxf>
      <font>
        <condense val="0"/>
        <extend val="0"/>
        <color indexed="2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22"/>
      </font>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b/>
        <i val="0"/>
        <condense val="0"/>
        <extend val="0"/>
        <color indexed="12"/>
      </font>
      <fill>
        <patternFill>
          <bgColor indexed="13"/>
        </patternFill>
      </fill>
    </dxf>
    <dxf>
      <font>
        <b/>
        <i val="0"/>
        <condense val="0"/>
        <extend val="0"/>
        <color indexed="12"/>
      </font>
      <fill>
        <patternFill>
          <bgColor indexed="13"/>
        </patternFill>
      </fill>
    </dxf>
    <dxf>
      <font>
        <b/>
        <i val="0"/>
        <condense val="0"/>
        <extend val="0"/>
        <color indexed="12"/>
      </font>
      <fill>
        <patternFill>
          <bgColor indexed="13"/>
        </patternFill>
      </fill>
    </dxf>
    <dxf>
      <font>
        <b/>
        <i val="0"/>
        <condense val="0"/>
        <extend val="0"/>
        <color indexed="12"/>
      </font>
      <fill>
        <patternFill>
          <bgColor indexed="13"/>
        </patternFill>
      </fill>
    </dxf>
    <dxf>
      <font>
        <condense val="0"/>
        <extend val="0"/>
        <color indexed="9"/>
      </font>
    </dxf>
    <dxf>
      <font>
        <condense val="0"/>
        <extend val="0"/>
        <color indexed="8"/>
      </font>
      <fill>
        <patternFill>
          <bgColor indexed="13"/>
        </patternFill>
      </fill>
    </dxf>
    <dxf>
      <font>
        <b val="0"/>
        <i val="0"/>
        <color auto="1"/>
      </font>
      <fill>
        <patternFill>
          <bgColor rgb="FFFFFF99"/>
        </patternFill>
      </fill>
    </dxf>
    <dxf>
      <font>
        <b/>
        <i val="0"/>
        <condense val="0"/>
        <extend val="0"/>
        <color indexed="12"/>
      </font>
      <fill>
        <patternFill>
          <bgColor indexed="13"/>
        </patternFill>
      </fill>
    </dxf>
    <dxf>
      <font>
        <b/>
        <i val="0"/>
        <condense val="0"/>
        <extend val="0"/>
        <color indexed="12"/>
      </font>
      <fill>
        <patternFill>
          <bgColor indexed="13"/>
        </patternFill>
      </fill>
    </dxf>
    <dxf>
      <font>
        <condense val="0"/>
        <extend val="0"/>
        <color indexed="9"/>
      </font>
      <fill>
        <patternFill patternType="none">
          <bgColor indexed="65"/>
        </patternFill>
      </fill>
    </dxf>
    <dxf>
      <font>
        <b val="0"/>
        <i/>
        <condense val="0"/>
        <extend val="0"/>
        <color indexed="10"/>
      </font>
      <fill>
        <patternFill>
          <bgColor indexed="13"/>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12"/>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p\AppData\Roaming\Presupuestos\PRESUPUESTO%20PLANTA%20DE%20MEDICAMENTOS%20AJUSTADO%20.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p\Downloads\PLANTA%20DE%20MEDICAMENTOS%20AJUSTADO%20(electric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p\Downloads\PLANTA%20DE%20MEDICAMENTOS%20AJUSTADO%20(electrico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para"/>
      <sheetName val="FORMATO APU"/>
      <sheetName val="PRESUPUESTO"/>
      <sheetName val="USADOS"/>
      <sheetName val="ACTAS"/>
      <sheetName val="ANALISIS"/>
      <sheetName val="Incidencias"/>
      <sheetName val="INSUMOS"/>
      <sheetName val="CostosAdmin"/>
      <sheetName val="F.Prestacional"/>
      <sheetName val="F.Prestacional J"/>
      <sheetName val="INSUM CLASIF"/>
      <sheetName val="RENDIMIENTOS"/>
      <sheetName val="COSTOS"/>
      <sheetName val="SEGUIMIENTO"/>
      <sheetName val="CONTROL"/>
      <sheetName val="PlantillaSeguim"/>
      <sheetName val="PlantillaSeguimCost"/>
      <sheetName val="Datos1_NoEliminar"/>
      <sheetName val="FORMATOS"/>
    </sheetNames>
    <sheetDataSet>
      <sheetData sheetId="0"/>
      <sheetData sheetId="1"/>
      <sheetData sheetId="2">
        <row r="5">
          <cell r="C5" t="str">
            <v>ESCRIBA AQUÍ EL NOMBRE DE LA OBRA</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S"/>
      <sheetName val="FORMATO APU"/>
      <sheetName val="PRESUPUESTO"/>
      <sheetName val="ANALISIS"/>
      <sheetName val="INSUMOS"/>
      <sheetName val="Hoja1"/>
    </sheetNames>
    <sheetDataSet>
      <sheetData sheetId="0" refreshError="1"/>
      <sheetData sheetId="1" refreshError="1"/>
      <sheetData sheetId="2" refreshError="1">
        <row r="13">
          <cell r="B13">
            <v>0</v>
          </cell>
        </row>
        <row r="80">
          <cell r="B80">
            <v>0</v>
          </cell>
        </row>
      </sheetData>
      <sheetData sheetId="3" refreshError="1"/>
      <sheetData sheetId="4" refreshError="1">
        <row r="104">
          <cell r="C104" t="str">
            <v>CRUCETA GALVANIZADA 76,2X76,2X7,93X2.400 mm CENTRO</v>
          </cell>
        </row>
        <row r="125">
          <cell r="D125" t="str">
            <v>Un</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S"/>
      <sheetName val="FORMATO APU"/>
      <sheetName val="PRESUPUESTO"/>
      <sheetName val="ANALISIS"/>
      <sheetName val="INSUMOS"/>
      <sheetName val="Hoja1"/>
    </sheetNames>
    <sheetDataSet>
      <sheetData sheetId="0"/>
      <sheetData sheetId="1"/>
      <sheetData sheetId="2">
        <row r="13">
          <cell r="B13">
            <v>0</v>
          </cell>
        </row>
      </sheetData>
      <sheetData sheetId="3"/>
      <sheetData sheetId="4">
        <row r="143">
          <cell r="C143" t="str">
            <v>CABLE DE COBRE AISLADO No. 250 MCM HALOGENO</v>
          </cell>
        </row>
        <row r="200">
          <cell r="C200" t="str">
            <v>INTERRUPTOR SENCILLO LUMINEX 10A</v>
          </cell>
        </row>
        <row r="232">
          <cell r="C232" t="str">
            <v>M.O. ELECTRICIDAD 1 AYUDANTE ELECTRICISTA</v>
          </cell>
        </row>
        <row r="262">
          <cell r="C262" t="str">
            <v>HERRAMIENTA MENOR ELECTRICISTA</v>
          </cell>
        </row>
      </sheetData>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DX238"/>
  <sheetViews>
    <sheetView showGridLines="0" topLeftCell="B3" zoomScale="87" zoomScaleNormal="87" workbookViewId="0">
      <pane ySplit="5" topLeftCell="A8" activePane="bottomLeft" state="frozen"/>
      <selection activeCell="B3" sqref="B3"/>
      <selection pane="bottomLeft" activeCell="B168" sqref="B168"/>
    </sheetView>
  </sheetViews>
  <sheetFormatPr baseColWidth="10" defaultColWidth="11.44140625" defaultRowHeight="14.4" x14ac:dyDescent="0.3"/>
  <cols>
    <col min="1" max="1" width="0" style="561" hidden="1" customWidth="1"/>
    <col min="2" max="2" width="9" style="561" customWidth="1"/>
    <col min="3" max="3" width="41.5546875" style="561" customWidth="1"/>
    <col min="4" max="4" width="6.21875" style="561" customWidth="1"/>
    <col min="5" max="5" width="12.77734375" style="561" customWidth="1"/>
    <col min="6" max="6" width="16.77734375" style="561" customWidth="1"/>
    <col min="7" max="7" width="34.21875" style="561" bestFit="1" customWidth="1"/>
    <col min="8" max="8" width="5.77734375" customWidth="1"/>
    <col min="9" max="10" width="12.77734375" style="591" hidden="1" customWidth="1"/>
    <col min="11" max="11" width="48.77734375" style="804" hidden="1" customWidth="1"/>
    <col min="12" max="12" width="64" hidden="1" customWidth="1"/>
    <col min="13" max="14" width="13.21875" style="561" hidden="1" customWidth="1"/>
    <col min="15" max="15" width="10.44140625" style="561" hidden="1" customWidth="1"/>
    <col min="16" max="16" width="7.21875" style="561" hidden="1" customWidth="1"/>
    <col min="17" max="17" width="13.21875" style="561" hidden="1" customWidth="1"/>
    <col min="18" max="18" width="14.77734375" style="561" hidden="1" customWidth="1"/>
    <col min="19" max="19" width="16.21875" style="561" hidden="1" customWidth="1"/>
    <col min="20" max="20" width="4.77734375" style="561" hidden="1" customWidth="1"/>
    <col min="21" max="21" width="6.5546875" style="561" hidden="1" customWidth="1"/>
    <col min="22" max="23" width="12.5546875" style="561" hidden="1" customWidth="1"/>
    <col min="24" max="25" width="14.21875" style="561" hidden="1" customWidth="1"/>
    <col min="26" max="26" width="16.21875" style="561" hidden="1" customWidth="1"/>
    <col min="27" max="27" width="6.21875" style="561" hidden="1" customWidth="1"/>
    <col min="28" max="36" width="0" style="561" hidden="1" customWidth="1"/>
    <col min="37" max="37" width="3.77734375" style="561" hidden="1" customWidth="1"/>
    <col min="38" max="38" width="45.44140625" style="561" hidden="1" customWidth="1"/>
    <col min="39" max="39" width="4.44140625" style="561" hidden="1" customWidth="1"/>
    <col min="40" max="42" width="3.77734375" style="561" hidden="1" customWidth="1"/>
    <col min="43" max="43" width="0" style="561" hidden="1" customWidth="1"/>
    <col min="44" max="44" width="1.5546875" style="561" bestFit="1" customWidth="1"/>
    <col min="45" max="45" width="12.77734375" style="561" customWidth="1"/>
    <col min="46" max="46" width="11.44140625" style="561"/>
    <col min="47" max="47" width="11.5546875" style="561" customWidth="1"/>
    <col min="48" max="48" width="11.21875" style="561" customWidth="1"/>
    <col min="49" max="49" width="15.44140625" style="561" customWidth="1"/>
    <col min="50" max="52" width="11.44140625" style="561"/>
    <col min="53" max="53" width="11.44140625" style="561" customWidth="1"/>
    <col min="54" max="113" width="11.44140625" style="561"/>
    <col min="114" max="116" width="0" style="561" hidden="1" customWidth="1"/>
    <col min="117" max="16384" width="11.44140625" style="561"/>
  </cols>
  <sheetData>
    <row r="1" spans="1:128" s="563" customFormat="1" ht="12" hidden="1" customHeight="1" thickTop="1" x14ac:dyDescent="0.3">
      <c r="A1" s="1" t="s">
        <v>0</v>
      </c>
      <c r="B1" s="2">
        <v>2017.1</v>
      </c>
      <c r="C1" s="3"/>
      <c r="D1" s="4"/>
      <c r="E1" s="5" t="s">
        <v>1</v>
      </c>
      <c r="F1" s="895" t="str">
        <f>"Duración  Obra    " &amp; G220 &amp; " Días"</f>
        <v>Duración  Obra     Días</v>
      </c>
      <c r="G1" s="6">
        <f>G213</f>
        <v>0</v>
      </c>
      <c r="H1" s="642"/>
      <c r="I1" s="733"/>
      <c r="J1" s="733"/>
      <c r="K1" s="766"/>
      <c r="L1" s="642"/>
      <c r="M1" s="7" t="s">
        <v>2</v>
      </c>
      <c r="N1" s="7" t="s">
        <v>3</v>
      </c>
      <c r="O1" s="8" t="s">
        <v>4</v>
      </c>
      <c r="P1" s="8" t="s">
        <v>5</v>
      </c>
      <c r="Q1" s="7" t="s">
        <v>6</v>
      </c>
      <c r="R1" s="7" t="s">
        <v>7</v>
      </c>
      <c r="S1" s="9" t="s">
        <v>8</v>
      </c>
      <c r="T1" s="10" t="str">
        <f>B2</f>
        <v>CD</v>
      </c>
      <c r="U1" s="898" t="s">
        <v>9</v>
      </c>
      <c r="V1" s="899"/>
      <c r="W1" s="899"/>
      <c r="X1" s="899"/>
      <c r="Y1" s="900"/>
      <c r="Z1" s="11"/>
      <c r="AA1" s="11"/>
      <c r="AB1" s="11"/>
      <c r="AC1" s="11"/>
      <c r="AD1" s="11"/>
      <c r="AE1" s="11"/>
      <c r="AF1" s="11"/>
      <c r="AG1" s="11"/>
      <c r="AH1" s="11"/>
      <c r="AI1" s="11"/>
      <c r="AJ1" s="12"/>
      <c r="AK1" s="13" t="s">
        <v>10</v>
      </c>
      <c r="AL1" s="14" t="s">
        <v>11</v>
      </c>
      <c r="AM1" s="15" t="s">
        <v>12</v>
      </c>
      <c r="AN1" s="15" t="s">
        <v>13</v>
      </c>
      <c r="AO1" s="15" t="s">
        <v>14</v>
      </c>
      <c r="AP1" s="16" t="s">
        <v>15</v>
      </c>
      <c r="AQ1" s="17"/>
      <c r="AR1" s="562" t="s">
        <v>16</v>
      </c>
      <c r="AT1" s="564" t="s">
        <v>17</v>
      </c>
      <c r="AU1" s="868" t="s">
        <v>18</v>
      </c>
      <c r="AV1" s="565"/>
      <c r="AW1" s="566"/>
      <c r="AX1" s="566"/>
      <c r="AY1" s="566"/>
      <c r="AZ1" s="566"/>
      <c r="BA1" s="566"/>
      <c r="BB1" s="566"/>
      <c r="BC1" s="566"/>
      <c r="CD1" s="567"/>
      <c r="CE1" s="568"/>
      <c r="CF1" s="569"/>
      <c r="CG1" s="570"/>
      <c r="CH1" s="571"/>
      <c r="CI1" s="572">
        <f>IF($A$2="CD",CK1,IF($A$2="CT",CL1,"Correg CT"))</f>
        <v>0</v>
      </c>
      <c r="CJ1" s="573">
        <f>ROUND(CH1 * CI1,$O$2)</f>
        <v>0</v>
      </c>
      <c r="CK1" s="574"/>
      <c r="CL1" s="575"/>
      <c r="CM1" s="572">
        <v>1</v>
      </c>
      <c r="CN1" s="572"/>
      <c r="CO1" s="576">
        <f>ROUND(CL1 * CH1,$O$2)</f>
        <v>0</v>
      </c>
      <c r="CP1" s="577">
        <f>ROUND(CK1 * CH1,$O$2)</f>
        <v>0</v>
      </c>
      <c r="CQ1" s="578">
        <f>CJ1*$S$2</f>
        <v>0</v>
      </c>
      <c r="CR1" s="579"/>
      <c r="CS1" s="580"/>
      <c r="CT1" s="581"/>
      <c r="CU1" s="581"/>
      <c r="CV1" s="582"/>
      <c r="CW1" s="583">
        <f>CS1+CT1+CU1+CV1</f>
        <v>0</v>
      </c>
      <c r="CX1" s="584"/>
      <c r="CY1" s="585"/>
      <c r="CZ1" s="586"/>
      <c r="DA1" s="587"/>
      <c r="DB1" s="587"/>
      <c r="DC1" s="587">
        <v>1</v>
      </c>
      <c r="DD1" s="588"/>
      <c r="DE1" s="589"/>
      <c r="DJ1" s="563">
        <f>G229</f>
        <v>0</v>
      </c>
      <c r="DL1" s="563">
        <v>0</v>
      </c>
    </row>
    <row r="2" spans="1:128" s="563" customFormat="1" ht="12" hidden="1" customHeight="1" thickBot="1" x14ac:dyDescent="0.35">
      <c r="A2" s="1" t="s">
        <v>7</v>
      </c>
      <c r="B2" s="27" t="str">
        <f>IF($A$2="CD","CD",IF($A$2="CT","CT",""))</f>
        <v>CD</v>
      </c>
      <c r="C2" s="28"/>
      <c r="D2" s="29"/>
      <c r="E2" s="30"/>
      <c r="F2" s="895"/>
      <c r="G2" s="31" t="str">
        <f>IF(INSUMOS!J2=1,"CHEQ. INSUMOS","Insumos ok.")</f>
        <v>Insumos ok.</v>
      </c>
      <c r="H2" s="643"/>
      <c r="I2" s="734"/>
      <c r="J2" s="734"/>
      <c r="K2" s="767"/>
      <c r="L2" s="643"/>
      <c r="M2" s="32">
        <v>2</v>
      </c>
      <c r="N2" s="32">
        <v>3</v>
      </c>
      <c r="O2" s="32">
        <f>IF(ANALISIS!A3=2,2,0)</f>
        <v>0</v>
      </c>
      <c r="P2" s="32"/>
      <c r="Q2" s="32"/>
      <c r="R2" s="32"/>
      <c r="S2" s="33">
        <v>1</v>
      </c>
      <c r="T2" s="34"/>
      <c r="U2" s="901"/>
      <c r="V2" s="902"/>
      <c r="W2" s="902"/>
      <c r="X2" s="902"/>
      <c r="Y2" s="903"/>
      <c r="Z2" s="35"/>
      <c r="AA2" s="35"/>
      <c r="AB2" s="35"/>
      <c r="AC2" s="35"/>
      <c r="AD2" s="35"/>
      <c r="AE2" s="35"/>
      <c r="AF2" s="35"/>
      <c r="AG2" s="35"/>
      <c r="AH2" s="35"/>
      <c r="AI2" s="35"/>
      <c r="AJ2" s="36"/>
      <c r="AK2" s="13"/>
      <c r="AL2" s="14"/>
      <c r="AM2" s="15"/>
      <c r="AN2" s="15"/>
      <c r="AO2" s="15"/>
      <c r="AP2" s="16"/>
      <c r="AQ2" s="17"/>
      <c r="AT2" s="590" t="s">
        <v>19</v>
      </c>
      <c r="AU2" s="868"/>
      <c r="AV2" s="565"/>
      <c r="CD2" s="591" t="s">
        <v>20</v>
      </c>
      <c r="CE2" s="591" t="s">
        <v>21</v>
      </c>
      <c r="CF2" s="591" t="s">
        <v>22</v>
      </c>
      <c r="CG2" s="591" t="s">
        <v>23</v>
      </c>
      <c r="CH2" s="591" t="s">
        <v>24</v>
      </c>
      <c r="CI2" s="591" t="s">
        <v>25</v>
      </c>
      <c r="CJ2" s="591" t="s">
        <v>26</v>
      </c>
      <c r="CK2" s="591" t="s">
        <v>27</v>
      </c>
      <c r="CL2" s="591" t="s">
        <v>28</v>
      </c>
      <c r="CM2" s="591" t="s">
        <v>29</v>
      </c>
      <c r="CN2" s="591" t="s">
        <v>30</v>
      </c>
      <c r="CO2" s="591" t="s">
        <v>31</v>
      </c>
      <c r="CP2" s="591" t="s">
        <v>32</v>
      </c>
      <c r="CQ2" s="591" t="s">
        <v>33</v>
      </c>
      <c r="CR2" s="591" t="s">
        <v>34</v>
      </c>
      <c r="CS2" s="591" t="s">
        <v>35</v>
      </c>
      <c r="CT2" s="591" t="s">
        <v>36</v>
      </c>
      <c r="CU2" s="591" t="s">
        <v>37</v>
      </c>
      <c r="CV2" s="591" t="s">
        <v>38</v>
      </c>
      <c r="CW2" s="591" t="s">
        <v>39</v>
      </c>
      <c r="CX2" s="591" t="s">
        <v>40</v>
      </c>
      <c r="CY2" s="591" t="s">
        <v>41</v>
      </c>
      <c r="CZ2" s="591" t="s">
        <v>42</v>
      </c>
      <c r="DA2" s="591" t="s">
        <v>43</v>
      </c>
      <c r="DB2" s="591" t="s">
        <v>44</v>
      </c>
      <c r="DC2" s="591" t="s">
        <v>45</v>
      </c>
      <c r="DD2" s="591" t="s">
        <v>46</v>
      </c>
      <c r="DE2" s="591" t="s">
        <v>47</v>
      </c>
      <c r="DF2" s="591" t="s">
        <v>48</v>
      </c>
      <c r="DG2" s="591" t="s">
        <v>49</v>
      </c>
      <c r="DH2" s="591" t="s">
        <v>50</v>
      </c>
      <c r="DI2" s="591" t="s">
        <v>51</v>
      </c>
      <c r="DJ2" s="591" t="s">
        <v>52</v>
      </c>
      <c r="DK2" s="591" t="s">
        <v>53</v>
      </c>
      <c r="DL2" s="591" t="s">
        <v>54</v>
      </c>
      <c r="DM2" s="591" t="s">
        <v>55</v>
      </c>
      <c r="DN2" s="591" t="s">
        <v>56</v>
      </c>
      <c r="DO2" s="591" t="s">
        <v>57</v>
      </c>
      <c r="DP2" s="591" t="s">
        <v>58</v>
      </c>
      <c r="DQ2" s="591" t="s">
        <v>59</v>
      </c>
      <c r="DR2" s="591" t="s">
        <v>60</v>
      </c>
      <c r="DS2" s="591" t="s">
        <v>61</v>
      </c>
      <c r="DT2" s="591" t="s">
        <v>62</v>
      </c>
      <c r="DU2" s="591" t="s">
        <v>63</v>
      </c>
      <c r="DV2" s="591" t="s">
        <v>64</v>
      </c>
      <c r="DW2" s="591" t="s">
        <v>65</v>
      </c>
      <c r="DX2" s="591" t="s">
        <v>66</v>
      </c>
    </row>
    <row r="3" spans="1:128" s="19" customFormat="1" ht="12" customHeight="1" x14ac:dyDescent="0.3">
      <c r="A3" s="713"/>
      <c r="B3" s="896"/>
      <c r="C3" s="896"/>
      <c r="D3" s="896"/>
      <c r="E3" s="896"/>
      <c r="F3" s="896"/>
      <c r="G3" s="896"/>
      <c r="H3" s="896"/>
      <c r="I3" s="896"/>
      <c r="J3" s="896"/>
      <c r="K3" s="896"/>
      <c r="L3" s="896"/>
      <c r="M3" s="896"/>
      <c r="N3" s="896"/>
      <c r="O3" s="896"/>
      <c r="P3" s="896"/>
      <c r="Q3" s="896"/>
      <c r="R3" s="896"/>
      <c r="S3" s="896"/>
      <c r="T3" s="896"/>
      <c r="U3" s="896"/>
      <c r="V3" s="896"/>
      <c r="W3" s="896"/>
      <c r="X3" s="896"/>
      <c r="Y3" s="896"/>
      <c r="Z3" s="896"/>
      <c r="AA3" s="896"/>
      <c r="AB3" s="896"/>
      <c r="AC3" s="896"/>
      <c r="AD3" s="896"/>
      <c r="AE3" s="896"/>
      <c r="AF3" s="896"/>
      <c r="AG3" s="896"/>
      <c r="AH3" s="896"/>
      <c r="AI3" s="896"/>
      <c r="AJ3" s="896"/>
      <c r="AK3" s="896"/>
      <c r="AL3" s="896"/>
      <c r="AM3" s="896"/>
      <c r="AN3" s="896"/>
      <c r="AO3" s="896"/>
      <c r="AP3" s="897"/>
      <c r="AQ3" s="714"/>
      <c r="AT3" s="715"/>
      <c r="AU3" s="716"/>
      <c r="AV3" s="71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row>
    <row r="4" spans="1:128" s="589" customFormat="1" ht="15" customHeight="1" thickBot="1" x14ac:dyDescent="0.35">
      <c r="A4" s="38"/>
      <c r="B4" s="869" t="s">
        <v>67</v>
      </c>
      <c r="C4" s="871" t="s">
        <v>793</v>
      </c>
      <c r="D4" s="872"/>
      <c r="E4" s="873"/>
      <c r="F4" s="39" t="s">
        <v>847</v>
      </c>
      <c r="G4" s="663"/>
      <c r="H4" s="644"/>
      <c r="I4" s="883" t="s">
        <v>836</v>
      </c>
      <c r="J4" s="883"/>
      <c r="K4" s="883"/>
      <c r="L4" s="644"/>
      <c r="M4" s="40"/>
      <c r="N4" s="40"/>
      <c r="O4" s="40"/>
      <c r="P4" s="40"/>
      <c r="Q4" s="40"/>
      <c r="R4" s="40"/>
      <c r="S4" s="40"/>
      <c r="T4" s="40"/>
      <c r="U4" s="41"/>
      <c r="V4" s="40"/>
      <c r="W4" s="40"/>
      <c r="X4" s="40"/>
      <c r="Y4" s="42"/>
      <c r="Z4" s="43"/>
      <c r="AA4" s="43"/>
      <c r="AB4" s="43"/>
      <c r="AC4" s="43"/>
      <c r="AD4" s="43"/>
      <c r="AE4" s="43"/>
      <c r="AF4" s="43"/>
      <c r="AG4" s="43"/>
      <c r="AH4" s="43"/>
      <c r="AI4" s="43"/>
      <c r="AJ4" s="44"/>
      <c r="AK4" s="13"/>
      <c r="AL4" s="14"/>
      <c r="AM4" s="15"/>
      <c r="AN4" s="15"/>
      <c r="AO4" s="15"/>
      <c r="AP4" s="16"/>
      <c r="AQ4" s="17"/>
    </row>
    <row r="5" spans="1:128" s="589" customFormat="1" ht="60" customHeight="1" thickBot="1" x14ac:dyDescent="0.35">
      <c r="A5" s="38"/>
      <c r="B5" s="870"/>
      <c r="C5" s="874"/>
      <c r="D5" s="875"/>
      <c r="E5" s="876"/>
      <c r="F5" s="904"/>
      <c r="G5" s="905"/>
      <c r="H5" s="906"/>
      <c r="I5" s="883"/>
      <c r="J5" s="883"/>
      <c r="K5" s="883"/>
      <c r="L5" s="45"/>
      <c r="M5" s="45"/>
      <c r="N5" s="45"/>
      <c r="O5" s="45"/>
      <c r="P5" s="45"/>
      <c r="Q5" s="45"/>
      <c r="R5" s="45"/>
      <c r="S5" s="45"/>
      <c r="T5" s="45"/>
      <c r="U5" s="877" t="s">
        <v>69</v>
      </c>
      <c r="V5" s="878"/>
      <c r="W5" s="878"/>
      <c r="X5" s="878"/>
      <c r="Y5" s="879"/>
      <c r="Z5" s="46"/>
      <c r="AA5" s="46"/>
      <c r="AB5" s="46"/>
      <c r="AC5" s="46"/>
      <c r="AD5" s="46"/>
      <c r="AE5" s="46"/>
      <c r="AF5" s="46"/>
      <c r="AG5" s="46"/>
      <c r="AH5" s="46"/>
      <c r="AI5" s="46"/>
      <c r="AJ5" s="47"/>
      <c r="AK5" s="13"/>
      <c r="AL5" s="14"/>
      <c r="AM5" s="15"/>
      <c r="AN5" s="15"/>
      <c r="AO5" s="15"/>
      <c r="AP5" s="16"/>
      <c r="AQ5" s="17"/>
    </row>
    <row r="6" spans="1:128" s="589" customFormat="1" ht="20.100000000000001" customHeight="1" thickTop="1" x14ac:dyDescent="0.3">
      <c r="A6" s="38"/>
      <c r="B6" s="48"/>
      <c r="C6" s="49"/>
      <c r="D6" s="50"/>
      <c r="E6" s="51"/>
      <c r="F6" s="48"/>
      <c r="G6" s="664"/>
      <c r="H6" s="645"/>
      <c r="I6" s="883"/>
      <c r="J6" s="883"/>
      <c r="K6" s="883"/>
      <c r="L6" s="645"/>
      <c r="M6" s="52"/>
      <c r="N6" s="52"/>
      <c r="O6" s="52"/>
      <c r="P6" s="52"/>
      <c r="Q6" s="52"/>
      <c r="R6" s="52"/>
      <c r="S6" s="52"/>
      <c r="T6" s="52"/>
      <c r="U6" s="52"/>
      <c r="V6" s="52"/>
      <c r="W6" s="52"/>
      <c r="X6" s="52"/>
      <c r="Y6" s="52"/>
      <c r="Z6" s="53"/>
      <c r="AA6" s="53"/>
      <c r="AB6" s="53"/>
      <c r="AC6" s="53"/>
      <c r="AD6" s="53"/>
      <c r="AE6" s="53"/>
      <c r="AF6" s="53"/>
      <c r="AG6" s="53"/>
      <c r="AH6" s="53"/>
      <c r="AI6" s="53"/>
      <c r="AJ6" s="54"/>
      <c r="AK6" s="13"/>
      <c r="AL6" s="14"/>
      <c r="AM6" s="15"/>
      <c r="AN6" s="15"/>
      <c r="AO6" s="15"/>
      <c r="AP6" s="16"/>
      <c r="AQ6" s="17"/>
    </row>
    <row r="7" spans="1:128" s="589" customFormat="1" ht="15.75" customHeight="1" x14ac:dyDescent="0.3">
      <c r="A7" s="55" t="s">
        <v>70</v>
      </c>
      <c r="B7" s="56" t="s">
        <v>71</v>
      </c>
      <c r="C7" s="56" t="s">
        <v>72</v>
      </c>
      <c r="D7" s="56" t="s">
        <v>73</v>
      </c>
      <c r="E7" s="56" t="s">
        <v>74</v>
      </c>
      <c r="F7" s="57" t="s">
        <v>75</v>
      </c>
      <c r="G7" s="58" t="str">
        <f>IF(S2&gt;1,"VR.  / " &amp;S1,"VR.TOTAL")</f>
        <v>VR.TOTAL</v>
      </c>
      <c r="H7" s="646"/>
      <c r="I7" s="58" t="s">
        <v>822</v>
      </c>
      <c r="J7" s="58" t="s">
        <v>825</v>
      </c>
      <c r="K7" s="768" t="s">
        <v>823</v>
      </c>
      <c r="L7" s="646" t="s">
        <v>849</v>
      </c>
      <c r="M7" s="59" t="s">
        <v>76</v>
      </c>
      <c r="N7" s="59" t="s">
        <v>77</v>
      </c>
      <c r="O7" s="59"/>
      <c r="P7" s="59" t="s">
        <v>78</v>
      </c>
      <c r="Q7" s="59" t="s">
        <v>79</v>
      </c>
      <c r="R7" s="59" t="s">
        <v>80</v>
      </c>
      <c r="S7" s="60" t="str">
        <f>"Vr.  " &amp; S2 &amp; " " &amp;S1&amp; "S"</f>
        <v>Vr.  1 CASAS</v>
      </c>
      <c r="T7" s="52"/>
      <c r="U7" s="61" t="s">
        <v>81</v>
      </c>
      <c r="V7" s="61" t="s">
        <v>82</v>
      </c>
      <c r="W7" s="61" t="s">
        <v>83</v>
      </c>
      <c r="X7" s="61" t="s">
        <v>84</v>
      </c>
      <c r="Y7" s="62" t="s">
        <v>85</v>
      </c>
      <c r="Z7" s="53"/>
      <c r="AA7" s="53">
        <v>1</v>
      </c>
      <c r="AB7" s="53"/>
      <c r="AC7" s="53"/>
      <c r="AD7" s="53"/>
      <c r="AE7" s="53"/>
      <c r="AF7" s="53"/>
      <c r="AG7" s="53"/>
      <c r="AH7" s="53"/>
      <c r="AI7" s="53"/>
      <c r="AJ7" s="54"/>
      <c r="AK7" s="13"/>
      <c r="AL7" s="14"/>
      <c r="AM7" s="15"/>
      <c r="AN7" s="15"/>
      <c r="AO7" s="15"/>
      <c r="AP7" s="16"/>
      <c r="AQ7" s="17"/>
      <c r="AS7" s="592"/>
    </row>
    <row r="8" spans="1:128" ht="22.95" customHeight="1" thickBot="1" x14ac:dyDescent="0.35">
      <c r="A8" s="38"/>
      <c r="B8" s="665"/>
      <c r="C8" s="666"/>
      <c r="D8" s="667"/>
      <c r="E8" s="668"/>
      <c r="F8" s="665"/>
      <c r="G8" s="669"/>
      <c r="H8" s="647"/>
      <c r="I8" s="735"/>
      <c r="J8" s="735"/>
      <c r="K8" s="769"/>
      <c r="L8" s="647"/>
      <c r="M8" s="718"/>
      <c r="N8"/>
      <c r="O8"/>
      <c r="P8"/>
      <c r="Q8"/>
      <c r="R8"/>
      <c r="S8"/>
      <c r="T8"/>
      <c r="U8"/>
      <c r="V8"/>
      <c r="W8"/>
      <c r="X8"/>
      <c r="Y8"/>
      <c r="Z8"/>
      <c r="AA8" s="19"/>
      <c r="AB8"/>
      <c r="AC8"/>
      <c r="AD8"/>
      <c r="AE8"/>
      <c r="AF8"/>
      <c r="AG8"/>
      <c r="AH8"/>
      <c r="AI8"/>
      <c r="AJ8"/>
      <c r="AK8" s="13"/>
      <c r="AL8" s="14"/>
      <c r="AM8" s="15"/>
      <c r="AN8" s="15"/>
      <c r="AO8" s="15"/>
      <c r="AP8" s="16"/>
      <c r="AQ8" s="17"/>
    </row>
    <row r="9" spans="1:128" ht="55.2" x14ac:dyDescent="0.3">
      <c r="A9" s="63" t="s">
        <v>86</v>
      </c>
      <c r="B9" s="64">
        <v>1</v>
      </c>
      <c r="C9" s="65" t="s">
        <v>861</v>
      </c>
      <c r="D9" s="66"/>
      <c r="E9" s="66"/>
      <c r="F9" s="66"/>
      <c r="G9" s="670">
        <f>SUM(G10:G17)</f>
        <v>0</v>
      </c>
      <c r="H9" s="648"/>
      <c r="I9" s="736"/>
      <c r="J9" s="736"/>
      <c r="K9" s="837" t="s">
        <v>846</v>
      </c>
      <c r="L9" s="648"/>
      <c r="M9" s="719"/>
      <c r="N9" s="19"/>
      <c r="O9" s="19"/>
      <c r="P9" s="19"/>
      <c r="Q9" s="19"/>
      <c r="R9" s="19"/>
      <c r="S9" s="67">
        <f>SUM(S10:S17)</f>
        <v>0</v>
      </c>
      <c r="T9" s="26"/>
      <c r="U9" s="68"/>
      <c r="V9" s="69"/>
      <c r="W9" s="69"/>
      <c r="X9" s="70"/>
      <c r="Y9" s="71"/>
      <c r="Z9" s="26">
        <f>IF(G9&lt;&gt;"",S9-G9*$S$2,0)</f>
        <v>0</v>
      </c>
      <c r="AA9" s="72" t="s">
        <v>87</v>
      </c>
      <c r="AB9"/>
      <c r="AC9"/>
      <c r="AD9"/>
      <c r="AE9"/>
      <c r="AF9"/>
      <c r="AG9"/>
      <c r="AH9"/>
      <c r="AI9"/>
      <c r="AJ9"/>
      <c r="AK9" s="13"/>
      <c r="AL9" s="14" t="str">
        <f t="shared" ref="AL9:AL18" si="0">"CAP. " &amp; $B$9 &amp; ": " &amp; $C$9</f>
        <v>CAP. 1: CAPITULO 1 PRELIMINARES</v>
      </c>
      <c r="AM9" s="15">
        <f t="shared" ref="AM9:AM18" si="1">ROW($B$9)</f>
        <v>9</v>
      </c>
      <c r="AN9" s="15"/>
      <c r="AO9" s="15"/>
      <c r="AP9" s="16"/>
      <c r="AQ9" s="17"/>
    </row>
    <row r="10" spans="1:128" x14ac:dyDescent="0.3">
      <c r="A10" s="73" t="s">
        <v>88</v>
      </c>
      <c r="B10" s="74"/>
      <c r="C10" s="75"/>
      <c r="D10" s="76"/>
      <c r="E10" s="77"/>
      <c r="F10" s="78"/>
      <c r="G10" s="81"/>
      <c r="H10" s="639"/>
      <c r="I10" s="737"/>
      <c r="J10" s="737"/>
      <c r="K10" s="771"/>
      <c r="L10" s="639"/>
      <c r="M10" s="720"/>
      <c r="N10" s="79"/>
      <c r="O10" s="78"/>
      <c r="P10" s="78"/>
      <c r="Q10" s="80"/>
      <c r="R10" s="81"/>
      <c r="S10" s="82"/>
      <c r="T10" s="21"/>
      <c r="U10" s="22"/>
      <c r="V10" s="23"/>
      <c r="W10" s="23"/>
      <c r="X10" s="24"/>
      <c r="Y10" s="25"/>
      <c r="Z10" s="26"/>
      <c r="AA10" s="19"/>
      <c r="AB10"/>
      <c r="AC10"/>
      <c r="AD10"/>
      <c r="AE10"/>
      <c r="AF10"/>
      <c r="AG10"/>
      <c r="AH10"/>
      <c r="AI10"/>
      <c r="AJ10"/>
      <c r="AK10" s="13"/>
      <c r="AL10" s="14" t="str">
        <f t="shared" si="0"/>
        <v>CAP. 1: CAPITULO 1 PRELIMINARES</v>
      </c>
      <c r="AM10" s="15">
        <f t="shared" si="1"/>
        <v>9</v>
      </c>
      <c r="AN10" s="15"/>
      <c r="AO10" s="15"/>
      <c r="AP10" s="16"/>
      <c r="AQ10" s="17"/>
    </row>
    <row r="11" spans="1:128" x14ac:dyDescent="0.3">
      <c r="A11" s="20" t="s">
        <v>89</v>
      </c>
      <c r="B11" s="476" t="s">
        <v>969</v>
      </c>
      <c r="C11" s="477" t="s">
        <v>90</v>
      </c>
      <c r="D11" s="478" t="s">
        <v>91</v>
      </c>
      <c r="E11" s="479">
        <v>955</v>
      </c>
      <c r="F11" s="480"/>
      <c r="G11" s="483">
        <f>ROUND(E11 * F11,$O$2)</f>
        <v>0</v>
      </c>
      <c r="H11" s="639"/>
      <c r="I11" s="737">
        <v>944.25</v>
      </c>
      <c r="J11" s="737" t="s">
        <v>792</v>
      </c>
      <c r="K11" s="771" t="s">
        <v>824</v>
      </c>
      <c r="L11" s="639"/>
      <c r="M11" s="721">
        <f>ANALISIS!H158</f>
        <v>0</v>
      </c>
      <c r="N11" s="481">
        <f>ANALISIS!H165</f>
        <v>0</v>
      </c>
      <c r="O11" s="480">
        <v>1</v>
      </c>
      <c r="P11" s="480" t="e">
        <f>ROUNDUP((ANALISIS!$I$149/8)/$O$11,0)</f>
        <v>#DIV/0!</v>
      </c>
      <c r="Q11" s="482">
        <f>ROUND(N11 * E11,$O$2)</f>
        <v>0</v>
      </c>
      <c r="R11" s="483">
        <f>ROUND(M11 * E11,$O$2)</f>
        <v>0</v>
      </c>
      <c r="S11" s="532">
        <f>G11*$S$2</f>
        <v>0</v>
      </c>
      <c r="T11" s="21"/>
      <c r="U11" s="22">
        <f>ROUND(ANALISIS!H156*E11,0)</f>
        <v>0</v>
      </c>
      <c r="V11" s="23">
        <f>ROUND(ANALISIS!H153*E11,0)</f>
        <v>0</v>
      </c>
      <c r="W11" s="23">
        <f>ROUND(ANALISIS!H150*E11,0)</f>
        <v>0</v>
      </c>
      <c r="X11" s="24">
        <f>ROUND(ANALISIS!H147*E11,0)</f>
        <v>0</v>
      </c>
      <c r="Y11" s="25">
        <f>U11+V11+W11+X11</f>
        <v>0</v>
      </c>
      <c r="Z11" s="26"/>
      <c r="AA11" s="19"/>
      <c r="AB11"/>
      <c r="AC11"/>
      <c r="AD11"/>
      <c r="AE11"/>
      <c r="AF11"/>
      <c r="AG11"/>
      <c r="AH11"/>
      <c r="AI11"/>
      <c r="AJ11"/>
      <c r="AK11" s="13"/>
      <c r="AL11" s="14" t="str">
        <f t="shared" si="0"/>
        <v>CAP. 1: CAPITULO 1 PRELIMINARES</v>
      </c>
      <c r="AM11" s="15">
        <f t="shared" si="1"/>
        <v>9</v>
      </c>
      <c r="AN11" s="15"/>
      <c r="AO11" s="15"/>
      <c r="AP11" s="16"/>
      <c r="AQ11" s="17"/>
    </row>
    <row r="12" spans="1:128" x14ac:dyDescent="0.3">
      <c r="A12" s="20" t="s">
        <v>92</v>
      </c>
      <c r="B12" s="476" t="s">
        <v>970</v>
      </c>
      <c r="C12" s="477" t="s">
        <v>848</v>
      </c>
      <c r="D12" s="478" t="s">
        <v>837</v>
      </c>
      <c r="E12" s="479">
        <v>1</v>
      </c>
      <c r="F12" s="480"/>
      <c r="G12" s="483">
        <f>ROUND(E12 * F12,$O$2)</f>
        <v>0</v>
      </c>
      <c r="H12" s="639"/>
      <c r="I12" s="737">
        <v>1</v>
      </c>
      <c r="J12" s="737" t="s">
        <v>826</v>
      </c>
      <c r="K12" s="771" t="s">
        <v>827</v>
      </c>
      <c r="L12" s="639"/>
      <c r="M12" s="721">
        <f>ANALISIS!H194</f>
        <v>0</v>
      </c>
      <c r="N12" s="481">
        <f>ANALISIS!H201</f>
        <v>0</v>
      </c>
      <c r="O12" s="480">
        <v>1</v>
      </c>
      <c r="P12" s="480" t="e">
        <f>ROUNDUP((ANALISIS!$I$184/8)/$O$12,0)</f>
        <v>#DIV/0!</v>
      </c>
      <c r="Q12" s="482">
        <f>ROUND(N12 * E12,$O$2)</f>
        <v>0</v>
      </c>
      <c r="R12" s="483">
        <f>ROUND(M12 * E12,$O$2)</f>
        <v>0</v>
      </c>
      <c r="S12" s="532">
        <f>G12*$S$2</f>
        <v>0</v>
      </c>
      <c r="T12" s="21"/>
      <c r="U12" s="22">
        <f>ROUND(ANALISIS!H192*E12,0)</f>
        <v>0</v>
      </c>
      <c r="V12" s="23">
        <f>ROUND(ANALISIS!H189*E12,0)</f>
        <v>0</v>
      </c>
      <c r="W12" s="23">
        <f>ROUND(ANALISIS!H185*E12,0)</f>
        <v>0</v>
      </c>
      <c r="X12" s="24">
        <f>ROUND(ANALISIS!H182*E12,0)</f>
        <v>0</v>
      </c>
      <c r="Y12" s="25">
        <f>U12+V12+W12+X12</f>
        <v>0</v>
      </c>
      <c r="Z12" s="26"/>
      <c r="AA12" s="19"/>
      <c r="AB12"/>
      <c r="AC12"/>
      <c r="AD12"/>
      <c r="AE12"/>
      <c r="AF12"/>
      <c r="AG12"/>
      <c r="AH12"/>
      <c r="AI12"/>
      <c r="AJ12"/>
      <c r="AK12" s="13"/>
      <c r="AL12" s="14" t="str">
        <f t="shared" si="0"/>
        <v>CAP. 1: CAPITULO 1 PRELIMINARES</v>
      </c>
      <c r="AM12" s="15">
        <f t="shared" si="1"/>
        <v>9</v>
      </c>
      <c r="AN12" s="15"/>
      <c r="AO12" s="15"/>
      <c r="AP12" s="16"/>
      <c r="AQ12" s="17"/>
    </row>
    <row r="13" spans="1:128" x14ac:dyDescent="0.3">
      <c r="A13" s="83" t="s">
        <v>93</v>
      </c>
      <c r="B13" s="476" t="s">
        <v>971</v>
      </c>
      <c r="C13" s="477" t="s">
        <v>94</v>
      </c>
      <c r="D13" s="478" t="s">
        <v>91</v>
      </c>
      <c r="E13" s="479">
        <v>955</v>
      </c>
      <c r="F13" s="480"/>
      <c r="G13" s="483">
        <f>ROUND(E13 * F13,$O$2)</f>
        <v>0</v>
      </c>
      <c r="H13" s="639"/>
      <c r="I13" s="737">
        <f>+I11</f>
        <v>944.25</v>
      </c>
      <c r="J13" s="737" t="s">
        <v>91</v>
      </c>
      <c r="K13" s="771" t="s">
        <v>824</v>
      </c>
      <c r="L13" s="639"/>
      <c r="M13" s="721">
        <f>ANALISIS!H216</f>
        <v>0</v>
      </c>
      <c r="N13" s="481">
        <f>ANALISIS!H223</f>
        <v>0</v>
      </c>
      <c r="O13" s="480">
        <v>1</v>
      </c>
      <c r="P13" s="480"/>
      <c r="Q13" s="482">
        <f>ROUND(N13 * E13,$O$2)</f>
        <v>0</v>
      </c>
      <c r="R13" s="483">
        <f>ROUND(M13 * E13,$O$2)</f>
        <v>0</v>
      </c>
      <c r="S13" s="532">
        <f>G13*$S$2</f>
        <v>0</v>
      </c>
      <c r="T13" s="21"/>
      <c r="U13" s="22">
        <f>ROUND(ANALISIS!H214*E13,0)</f>
        <v>0</v>
      </c>
      <c r="V13" s="23">
        <f>ROUND(ANALISIS!H211*E13,0)</f>
        <v>0</v>
      </c>
      <c r="W13" s="23"/>
      <c r="X13" s="24"/>
      <c r="Y13" s="25">
        <f>U13+V13+W13+X13</f>
        <v>0</v>
      </c>
      <c r="Z13" s="26"/>
      <c r="AA13" s="19"/>
      <c r="AB13"/>
      <c r="AC13"/>
      <c r="AD13"/>
      <c r="AE13"/>
      <c r="AF13"/>
      <c r="AG13"/>
      <c r="AH13"/>
      <c r="AI13"/>
      <c r="AJ13"/>
      <c r="AK13" s="13"/>
      <c r="AL13" s="14" t="str">
        <f t="shared" si="0"/>
        <v>CAP. 1: CAPITULO 1 PRELIMINARES</v>
      </c>
      <c r="AM13" s="15">
        <f t="shared" si="1"/>
        <v>9</v>
      </c>
      <c r="AN13" s="15"/>
      <c r="AO13" s="15"/>
      <c r="AP13" s="16"/>
      <c r="AQ13" s="17"/>
    </row>
    <row r="14" spans="1:128" ht="29.25" customHeight="1" x14ac:dyDescent="0.3">
      <c r="A14" s="83"/>
      <c r="B14" s="476" t="s">
        <v>972</v>
      </c>
      <c r="C14" s="477" t="s">
        <v>96</v>
      </c>
      <c r="D14" s="478" t="s">
        <v>97</v>
      </c>
      <c r="E14" s="479">
        <v>50</v>
      </c>
      <c r="F14" s="480"/>
      <c r="G14" s="483">
        <f>ROUND(E14 * F14,$O$2)</f>
        <v>0</v>
      </c>
      <c r="H14" s="639"/>
      <c r="I14" s="737">
        <v>50</v>
      </c>
      <c r="J14" s="737" t="s">
        <v>97</v>
      </c>
      <c r="K14" s="771" t="s">
        <v>824</v>
      </c>
      <c r="L14" s="639"/>
      <c r="M14" s="721"/>
      <c r="N14" s="481"/>
      <c r="O14" s="480"/>
      <c r="P14" s="480"/>
      <c r="Q14" s="482"/>
      <c r="R14" s="483"/>
      <c r="S14" s="532"/>
      <c r="T14" s="21"/>
      <c r="U14" s="484"/>
      <c r="V14" s="485"/>
      <c r="W14" s="485"/>
      <c r="X14" s="486"/>
      <c r="Y14" s="487"/>
      <c r="Z14" s="26"/>
      <c r="AA14" s="19"/>
      <c r="AB14"/>
      <c r="AC14"/>
      <c r="AD14"/>
      <c r="AE14"/>
      <c r="AF14"/>
      <c r="AG14"/>
      <c r="AH14"/>
      <c r="AI14"/>
      <c r="AJ14"/>
      <c r="AK14" s="13"/>
      <c r="AL14" s="14"/>
      <c r="AM14" s="15"/>
      <c r="AN14" s="15"/>
      <c r="AO14" s="15"/>
      <c r="AP14" s="16"/>
      <c r="AQ14" s="17"/>
    </row>
    <row r="15" spans="1:128" ht="28.8" x14ac:dyDescent="0.3">
      <c r="A15" s="83"/>
      <c r="B15" s="476" t="s">
        <v>973</v>
      </c>
      <c r="C15" s="477" t="s">
        <v>841</v>
      </c>
      <c r="D15" s="813" t="s">
        <v>97</v>
      </c>
      <c r="E15" s="814">
        <v>3048.65</v>
      </c>
      <c r="F15" s="815"/>
      <c r="G15" s="816"/>
      <c r="H15" s="639"/>
      <c r="I15" s="737">
        <f>E15</f>
        <v>3048.65</v>
      </c>
      <c r="J15" s="737" t="str">
        <f>D15</f>
        <v>M3</v>
      </c>
      <c r="K15" s="809"/>
      <c r="L15" s="809" t="s">
        <v>850</v>
      </c>
      <c r="M15" s="721"/>
      <c r="N15" s="481"/>
      <c r="O15" s="480"/>
      <c r="P15" s="480"/>
      <c r="Q15" s="482"/>
      <c r="R15" s="483"/>
      <c r="S15" s="532"/>
      <c r="T15" s="21"/>
      <c r="U15" s="484"/>
      <c r="V15" s="485"/>
      <c r="W15" s="485"/>
      <c r="X15" s="486"/>
      <c r="Y15" s="487"/>
      <c r="Z15" s="26"/>
      <c r="AA15" s="19"/>
      <c r="AB15"/>
      <c r="AC15"/>
      <c r="AD15"/>
      <c r="AE15"/>
      <c r="AF15"/>
      <c r="AG15"/>
      <c r="AH15"/>
      <c r="AI15"/>
      <c r="AJ15"/>
      <c r="AK15" s="13"/>
      <c r="AL15" s="14"/>
      <c r="AM15" s="15"/>
      <c r="AN15" s="15"/>
      <c r="AO15" s="15"/>
      <c r="AP15" s="16"/>
      <c r="AQ15" s="17"/>
    </row>
    <row r="16" spans="1:128" ht="28.8" x14ac:dyDescent="0.3">
      <c r="A16" s="83"/>
      <c r="B16" s="476" t="s">
        <v>974</v>
      </c>
      <c r="C16" s="477" t="s">
        <v>842</v>
      </c>
      <c r="D16" s="813" t="s">
        <v>97</v>
      </c>
      <c r="E16" s="814">
        <v>5102.55</v>
      </c>
      <c r="F16" s="815"/>
      <c r="G16" s="816"/>
      <c r="H16" s="639"/>
      <c r="I16" s="737">
        <f>E16</f>
        <v>5102.55</v>
      </c>
      <c r="J16" s="737" t="str">
        <f>D16</f>
        <v>M3</v>
      </c>
      <c r="K16" s="809"/>
      <c r="L16" s="809" t="s">
        <v>851</v>
      </c>
      <c r="M16" s="721"/>
      <c r="N16" s="835"/>
      <c r="O16" s="836"/>
      <c r="P16" s="836"/>
      <c r="Q16" s="482"/>
      <c r="R16" s="483"/>
      <c r="S16" s="532"/>
      <c r="T16" s="21"/>
      <c r="U16" s="484"/>
      <c r="V16" s="23"/>
      <c r="W16" s="23"/>
      <c r="X16" s="486"/>
      <c r="Y16" s="487"/>
      <c r="Z16" s="26"/>
      <c r="AA16" s="19"/>
      <c r="AB16"/>
      <c r="AC16"/>
      <c r="AD16"/>
      <c r="AE16"/>
      <c r="AF16"/>
      <c r="AG16"/>
      <c r="AH16"/>
      <c r="AI16"/>
      <c r="AJ16"/>
      <c r="AK16" s="13"/>
      <c r="AL16" s="14"/>
      <c r="AM16" s="15"/>
      <c r="AN16" s="15"/>
      <c r="AO16" s="15"/>
      <c r="AP16" s="16"/>
      <c r="AQ16" s="17"/>
    </row>
    <row r="17" spans="1:43" x14ac:dyDescent="0.3">
      <c r="A17" s="20" t="s">
        <v>95</v>
      </c>
      <c r="B17" s="476" t="s">
        <v>975</v>
      </c>
      <c r="C17" s="533" t="s">
        <v>852</v>
      </c>
      <c r="D17" s="832" t="s">
        <v>91</v>
      </c>
      <c r="E17" s="833">
        <v>955</v>
      </c>
      <c r="F17" s="834"/>
      <c r="G17" s="816"/>
      <c r="H17" s="639"/>
      <c r="I17" s="737">
        <f>E17</f>
        <v>955</v>
      </c>
      <c r="J17" s="737" t="str">
        <f>D17</f>
        <v>M2</v>
      </c>
      <c r="K17" s="771"/>
      <c r="L17" s="771" t="s">
        <v>844</v>
      </c>
      <c r="M17" s="721">
        <f>ANALISIS!H242</f>
        <v>0</v>
      </c>
      <c r="N17" s="481">
        <f>ANALISIS!H249</f>
        <v>0</v>
      </c>
      <c r="O17" s="480">
        <v>1</v>
      </c>
      <c r="P17" s="480" t="e">
        <f>ROUNDUP((ANALISIS!$I$232/8)/$O$17,0)</f>
        <v>#DIV/0!</v>
      </c>
      <c r="Q17" s="482">
        <f>ROUND(N17 * E17,$O$2)</f>
        <v>0</v>
      </c>
      <c r="R17" s="483">
        <f>ROUND(M17 * E17,$O$2)</f>
        <v>0</v>
      </c>
      <c r="S17" s="532">
        <f>G17*$S$2</f>
        <v>0</v>
      </c>
      <c r="T17" s="21"/>
      <c r="U17" s="22">
        <f>ROUND(ANALISIS!H240*E17,0)</f>
        <v>0</v>
      </c>
      <c r="V17" s="23">
        <f>ROUND(ANALISIS!H237*E17,0)</f>
        <v>0</v>
      </c>
      <c r="W17" s="23">
        <f>ROUND(ANALISIS!H233*E17,0)</f>
        <v>0</v>
      </c>
      <c r="X17" s="24"/>
      <c r="Y17" s="25">
        <f>U17+V17+W17+X17</f>
        <v>0</v>
      </c>
      <c r="Z17" s="26"/>
      <c r="AA17" s="19"/>
      <c r="AB17"/>
      <c r="AC17"/>
      <c r="AD17"/>
      <c r="AE17"/>
      <c r="AF17"/>
      <c r="AG17"/>
      <c r="AH17"/>
      <c r="AI17"/>
      <c r="AJ17"/>
      <c r="AK17" s="13"/>
      <c r="AL17" s="14" t="str">
        <f t="shared" si="0"/>
        <v>CAP. 1: CAPITULO 1 PRELIMINARES</v>
      </c>
      <c r="AM17" s="15">
        <f t="shared" si="1"/>
        <v>9</v>
      </c>
      <c r="AN17" s="15"/>
      <c r="AO17" s="15"/>
      <c r="AP17" s="16"/>
      <c r="AQ17" s="17"/>
    </row>
    <row r="18" spans="1:43" ht="15" thickBot="1" x14ac:dyDescent="0.35">
      <c r="A18" s="86" t="s">
        <v>98</v>
      </c>
      <c r="B18" s="87"/>
      <c r="C18" s="88"/>
      <c r="D18" s="89"/>
      <c r="E18" s="90"/>
      <c r="F18" s="91" t="str">
        <f>IF(C9="ESCRIBA AQUÍ EL NOMBRE DEL CAPITULO","SUBTOTAL","SUBTOTAL CAP "&amp;B9 &amp; "  " &amp; C9 &amp; ":")</f>
        <v>SUBTOTAL CAP 1  CAPITULO 1 PRELIMINARES:</v>
      </c>
      <c r="G18" s="673">
        <f>SUM(G10:G17)</f>
        <v>0</v>
      </c>
      <c r="H18" s="649"/>
      <c r="I18" s="805"/>
      <c r="J18" s="805"/>
      <c r="K18" s="806"/>
      <c r="L18" s="649"/>
      <c r="M18" s="722"/>
      <c r="N18" s="679"/>
      <c r="O18" s="480"/>
      <c r="P18" s="480"/>
      <c r="Q18" s="482"/>
      <c r="R18" s="483"/>
      <c r="S18" s="92">
        <f>SUM(S10:S17)</f>
        <v>0</v>
      </c>
      <c r="T18" s="21"/>
      <c r="U18" s="93">
        <f>SUM(U9:U17)</f>
        <v>0</v>
      </c>
      <c r="V18" s="94">
        <f>SUM(V9:V17)</f>
        <v>0</v>
      </c>
      <c r="W18" s="94">
        <f>SUM(W9:W17)</f>
        <v>0</v>
      </c>
      <c r="X18" s="95">
        <f>SUM(X9:X17)</f>
        <v>0</v>
      </c>
      <c r="Y18" s="96">
        <f>SUM(Y9:Y17)</f>
        <v>0</v>
      </c>
      <c r="Z18" s="26"/>
      <c r="AA18" s="19"/>
      <c r="AB18"/>
      <c r="AC18"/>
      <c r="AD18"/>
      <c r="AE18"/>
      <c r="AF18"/>
      <c r="AG18"/>
      <c r="AH18"/>
      <c r="AI18"/>
      <c r="AJ18"/>
      <c r="AK18" s="13"/>
      <c r="AL18" s="14" t="str">
        <f t="shared" si="0"/>
        <v>CAP. 1: CAPITULO 1 PRELIMINARES</v>
      </c>
      <c r="AM18" s="15">
        <f t="shared" si="1"/>
        <v>9</v>
      </c>
      <c r="AN18" s="15"/>
      <c r="AO18" s="15"/>
      <c r="AP18" s="16"/>
      <c r="AQ18" s="17"/>
    </row>
    <row r="19" spans="1:43" x14ac:dyDescent="0.3">
      <c r="A19" s="63" t="s">
        <v>86</v>
      </c>
      <c r="B19" s="64">
        <v>2</v>
      </c>
      <c r="C19" s="65" t="s">
        <v>869</v>
      </c>
      <c r="D19" s="66"/>
      <c r="E19" s="66"/>
      <c r="F19" s="66"/>
      <c r="G19" s="670">
        <f>SUM(G20:G23)</f>
        <v>0</v>
      </c>
      <c r="H19" s="648"/>
      <c r="I19" s="736"/>
      <c r="J19" s="736"/>
      <c r="K19" s="770"/>
      <c r="L19" s="648"/>
      <c r="M19" s="719"/>
      <c r="N19" s="19"/>
      <c r="O19" s="19"/>
      <c r="P19" s="19"/>
      <c r="Q19" s="19"/>
      <c r="R19" s="19"/>
      <c r="S19" s="67">
        <f>SUM(S20:S23)</f>
        <v>0</v>
      </c>
      <c r="T19" s="26"/>
      <c r="U19" s="68"/>
      <c r="V19" s="69"/>
      <c r="W19" s="69"/>
      <c r="X19" s="70"/>
      <c r="Y19" s="71"/>
      <c r="Z19" s="26">
        <f>IF(G19&lt;&gt;"",S19-G19*$S$2,0)</f>
        <v>0</v>
      </c>
      <c r="AA19" s="72" t="s">
        <v>87</v>
      </c>
      <c r="AB19"/>
      <c r="AC19"/>
      <c r="AD19"/>
      <c r="AE19"/>
      <c r="AF19"/>
      <c r="AG19"/>
      <c r="AH19"/>
      <c r="AI19"/>
      <c r="AJ19"/>
      <c r="AK19" s="13"/>
      <c r="AL19" s="14" t="str">
        <f t="shared" ref="AL19:AL24" si="2">"CAP. " &amp; $B$19 &amp; ": " &amp; $C$19</f>
        <v xml:space="preserve">CAP. 2: CAPITULO 2 EXCAVACION PARA CIMENTACIONES </v>
      </c>
      <c r="AM19" s="15">
        <f t="shared" ref="AM19:AM24" si="3">ROW($B$19)</f>
        <v>19</v>
      </c>
      <c r="AN19" s="15"/>
      <c r="AO19" s="15"/>
      <c r="AP19" s="16"/>
      <c r="AQ19" s="17"/>
    </row>
    <row r="20" spans="1:43" hidden="1" x14ac:dyDescent="0.3">
      <c r="A20" s="73" t="s">
        <v>88</v>
      </c>
      <c r="B20" s="74"/>
      <c r="C20" s="75"/>
      <c r="D20" s="76"/>
      <c r="E20" s="77"/>
      <c r="F20" s="78"/>
      <c r="G20" s="81"/>
      <c r="H20" s="639"/>
      <c r="I20" s="737"/>
      <c r="J20" s="737"/>
      <c r="K20" s="771"/>
      <c r="L20" s="639"/>
      <c r="M20" s="723"/>
      <c r="N20" s="78"/>
      <c r="O20" s="78"/>
      <c r="P20" s="78"/>
      <c r="Q20" s="80"/>
      <c r="R20" s="81"/>
      <c r="S20" s="82"/>
      <c r="T20" s="21"/>
      <c r="U20" s="22"/>
      <c r="V20" s="23"/>
      <c r="W20" s="23"/>
      <c r="X20" s="24"/>
      <c r="Y20" s="25"/>
      <c r="Z20" s="26"/>
      <c r="AA20" s="19"/>
      <c r="AB20"/>
      <c r="AC20"/>
      <c r="AD20"/>
      <c r="AE20"/>
      <c r="AF20"/>
      <c r="AG20"/>
      <c r="AH20"/>
      <c r="AI20"/>
      <c r="AJ20"/>
      <c r="AK20" s="13"/>
      <c r="AL20" s="14" t="str">
        <f t="shared" si="2"/>
        <v xml:space="preserve">CAP. 2: CAPITULO 2 EXCAVACION PARA CIMENTACIONES </v>
      </c>
      <c r="AM20" s="15">
        <f t="shared" si="3"/>
        <v>19</v>
      </c>
      <c r="AN20" s="15"/>
      <c r="AO20" s="15"/>
      <c r="AP20" s="16"/>
      <c r="AQ20" s="17"/>
    </row>
    <row r="21" spans="1:43" ht="27.6" x14ac:dyDescent="0.3">
      <c r="A21" s="83" t="s">
        <v>99</v>
      </c>
      <c r="B21" s="476" t="s">
        <v>976</v>
      </c>
      <c r="C21" s="477" t="s">
        <v>100</v>
      </c>
      <c r="D21" s="478" t="s">
        <v>97</v>
      </c>
      <c r="E21" s="479">
        <v>41</v>
      </c>
      <c r="F21" s="480"/>
      <c r="G21" s="483">
        <f>ROUND(E21 * F21,$O$2)</f>
        <v>0</v>
      </c>
      <c r="H21" s="639"/>
      <c r="I21" s="737">
        <f>152.07*(0.35-0.1)</f>
        <v>38.017499999999991</v>
      </c>
      <c r="J21" s="737" t="s">
        <v>97</v>
      </c>
      <c r="K21" s="771" t="s">
        <v>824</v>
      </c>
      <c r="L21" s="639"/>
      <c r="M21" s="721">
        <f>ANALISIS!H356</f>
        <v>0</v>
      </c>
      <c r="N21" s="481">
        <f>ANALISIS!H363</f>
        <v>0</v>
      </c>
      <c r="O21" s="480">
        <v>1</v>
      </c>
      <c r="P21" s="480" t="e">
        <f>ROUNDUP((ANALISIS!$I$347/8)/$O$21,0)</f>
        <v>#DIV/0!</v>
      </c>
      <c r="Q21" s="482">
        <f>ROUND(N21 * E21,$O$2)</f>
        <v>0</v>
      </c>
      <c r="R21" s="483">
        <f>ROUND(M21 * E21,$O$2)</f>
        <v>0</v>
      </c>
      <c r="S21" s="532">
        <f>G21*$S$2</f>
        <v>0</v>
      </c>
      <c r="T21" s="21"/>
      <c r="U21" s="22">
        <f>ROUND(ANALISIS!H354*E21,0)</f>
        <v>0</v>
      </c>
      <c r="V21" s="23">
        <f>ROUND(ANALISIS!H351*E21,0)</f>
        <v>0</v>
      </c>
      <c r="W21" s="23">
        <f>ROUND(ANALISIS!H348*E21,0)</f>
        <v>0</v>
      </c>
      <c r="X21" s="24"/>
      <c r="Y21" s="25">
        <f>U21+V21+W21+X21</f>
        <v>0</v>
      </c>
      <c r="Z21" s="26"/>
      <c r="AA21" s="19"/>
      <c r="AB21"/>
      <c r="AC21"/>
      <c r="AD21"/>
      <c r="AE21"/>
      <c r="AF21"/>
      <c r="AG21"/>
      <c r="AH21"/>
      <c r="AI21"/>
      <c r="AJ21"/>
      <c r="AK21" s="13"/>
      <c r="AL21" s="14" t="str">
        <f t="shared" si="2"/>
        <v xml:space="preserve">CAP. 2: CAPITULO 2 EXCAVACION PARA CIMENTACIONES </v>
      </c>
      <c r="AM21" s="15">
        <f t="shared" si="3"/>
        <v>19</v>
      </c>
      <c r="AN21" s="15"/>
      <c r="AO21" s="15"/>
      <c r="AP21" s="16"/>
      <c r="AQ21" s="17"/>
    </row>
    <row r="22" spans="1:43" ht="28.8" x14ac:dyDescent="0.3">
      <c r="A22" s="20" t="s">
        <v>101</v>
      </c>
      <c r="B22" s="476" t="s">
        <v>977</v>
      </c>
      <c r="C22" s="477" t="s">
        <v>845</v>
      </c>
      <c r="D22" s="478" t="s">
        <v>97</v>
      </c>
      <c r="E22" s="479">
        <v>32</v>
      </c>
      <c r="F22" s="480"/>
      <c r="G22" s="483">
        <f>ROUND(E22 * F22,$O$2)</f>
        <v>0</v>
      </c>
      <c r="H22" s="639"/>
      <c r="I22" s="811"/>
      <c r="J22" s="737" t="s">
        <v>97</v>
      </c>
      <c r="K22" s="771" t="s">
        <v>828</v>
      </c>
      <c r="L22" s="838" t="s">
        <v>853</v>
      </c>
      <c r="M22" s="721">
        <f>ANALISIS!H386</f>
        <v>0</v>
      </c>
      <c r="N22" s="481">
        <f>ANALISIS!H393</f>
        <v>0</v>
      </c>
      <c r="O22" s="480">
        <v>1</v>
      </c>
      <c r="P22" s="480" t="e">
        <f>ROUNDUP((ANALISIS!$I$376/8)/$O$22,0)</f>
        <v>#DIV/0!</v>
      </c>
      <c r="Q22" s="482">
        <f>ROUND(N22 * E22,$O$2)</f>
        <v>0</v>
      </c>
      <c r="R22" s="483">
        <f>ROUND(M22 * E22,$O$2)</f>
        <v>0</v>
      </c>
      <c r="S22" s="532">
        <f>G22*$S$2</f>
        <v>0</v>
      </c>
      <c r="T22" s="21"/>
      <c r="U22" s="22">
        <f>ROUND(ANALISIS!H384*E22,0)</f>
        <v>0</v>
      </c>
      <c r="V22" s="23">
        <f>ROUND(ANALISIS!H381*E22,0)</f>
        <v>0</v>
      </c>
      <c r="W22" s="23">
        <f>ROUND(ANALISIS!H377*E22,0)</f>
        <v>0</v>
      </c>
      <c r="X22" s="24">
        <f>ROUND(ANALISIS!H374*E22,0)</f>
        <v>0</v>
      </c>
      <c r="Y22" s="25">
        <f>U22+V22+W22+X22</f>
        <v>0</v>
      </c>
      <c r="Z22" s="26"/>
      <c r="AA22" s="19"/>
      <c r="AB22"/>
      <c r="AC22"/>
      <c r="AD22"/>
      <c r="AE22"/>
      <c r="AF22"/>
      <c r="AG22"/>
      <c r="AH22"/>
      <c r="AI22"/>
      <c r="AJ22"/>
      <c r="AK22" s="13"/>
      <c r="AL22" s="14" t="str">
        <f t="shared" si="2"/>
        <v xml:space="preserve">CAP. 2: CAPITULO 2 EXCAVACION PARA CIMENTACIONES </v>
      </c>
      <c r="AM22" s="15">
        <f t="shared" si="3"/>
        <v>19</v>
      </c>
      <c r="AN22" s="15"/>
      <c r="AO22" s="15"/>
      <c r="AP22" s="16"/>
      <c r="AQ22" s="17"/>
    </row>
    <row r="23" spans="1:43" ht="57.6" x14ac:dyDescent="0.3">
      <c r="A23" s="83" t="s">
        <v>102</v>
      </c>
      <c r="B23" s="476" t="s">
        <v>978</v>
      </c>
      <c r="C23" s="477" t="s">
        <v>103</v>
      </c>
      <c r="D23" s="478" t="s">
        <v>97</v>
      </c>
      <c r="E23" s="479">
        <f>64.13</f>
        <v>64.13</v>
      </c>
      <c r="F23" s="480"/>
      <c r="G23" s="483">
        <f>ROUND(E23 * F23,$O$2)</f>
        <v>0</v>
      </c>
      <c r="H23" s="639"/>
      <c r="I23" s="737">
        <f>64.14*(0.35+0.35+0.35)</f>
        <v>67.346999999999994</v>
      </c>
      <c r="J23" s="737" t="s">
        <v>97</v>
      </c>
      <c r="K23" s="809" t="s">
        <v>829</v>
      </c>
      <c r="L23" s="838" t="s">
        <v>854</v>
      </c>
      <c r="M23" s="721">
        <f>ANALISIS!H407</f>
        <v>0</v>
      </c>
      <c r="N23" s="481">
        <f>ANALISIS!H414</f>
        <v>0</v>
      </c>
      <c r="O23" s="480">
        <v>1</v>
      </c>
      <c r="P23" s="480"/>
      <c r="Q23" s="482">
        <f>ROUND(N23 * E23,$O$2)</f>
        <v>0</v>
      </c>
      <c r="R23" s="483">
        <f>ROUND(M23 * E23,$O$2)</f>
        <v>0</v>
      </c>
      <c r="S23" s="532">
        <f>G23*$S$2</f>
        <v>0</v>
      </c>
      <c r="T23" s="21"/>
      <c r="U23" s="22">
        <f>ROUND(ANALISIS!H405*E23,0)</f>
        <v>0</v>
      </c>
      <c r="V23" s="23">
        <f>ROUND(ANALISIS!H402*E23,0)</f>
        <v>0</v>
      </c>
      <c r="W23" s="23"/>
      <c r="X23" s="24"/>
      <c r="Y23" s="25">
        <f>U23+V23+W23+X23</f>
        <v>0</v>
      </c>
      <c r="Z23" s="26"/>
      <c r="AA23" s="19"/>
      <c r="AB23"/>
      <c r="AC23"/>
      <c r="AD23"/>
      <c r="AE23"/>
      <c r="AF23"/>
      <c r="AG23"/>
      <c r="AH23"/>
      <c r="AI23"/>
      <c r="AJ23"/>
      <c r="AK23" s="13"/>
      <c r="AL23" s="14" t="str">
        <f t="shared" si="2"/>
        <v xml:space="preserve">CAP. 2: CAPITULO 2 EXCAVACION PARA CIMENTACIONES </v>
      </c>
      <c r="AM23" s="15">
        <f t="shared" si="3"/>
        <v>19</v>
      </c>
      <c r="AN23" s="15"/>
      <c r="AO23" s="15"/>
      <c r="AP23" s="16"/>
      <c r="AQ23" s="17"/>
    </row>
    <row r="24" spans="1:43" ht="15" thickBot="1" x14ac:dyDescent="0.35">
      <c r="A24" s="86" t="s">
        <v>98</v>
      </c>
      <c r="B24" s="87"/>
      <c r="C24" s="88"/>
      <c r="D24" s="89"/>
      <c r="E24" s="90"/>
      <c r="F24" s="91" t="str">
        <f>IF(C19="ESCRIBA AQUÍ EL NOMBRE DEL CAPITULO","SUBTOTAL","SUBTOTAL CAP. "&amp;B19&amp;"  "&amp;C19&amp;":")</f>
        <v>SUBTOTAL CAP. 2  CAPITULO 2 EXCAVACION PARA CIMENTACIONES :</v>
      </c>
      <c r="G24" s="673">
        <f>SUM(G20:G23)</f>
        <v>0</v>
      </c>
      <c r="H24" s="649"/>
      <c r="I24" s="805"/>
      <c r="J24" s="805"/>
      <c r="K24" s="806"/>
      <c r="L24" s="649"/>
      <c r="M24" s="724"/>
      <c r="N24" s="480"/>
      <c r="O24" s="480"/>
      <c r="P24" s="480"/>
      <c r="Q24" s="482"/>
      <c r="R24" s="483"/>
      <c r="S24" s="92">
        <f>SUM(S20:S23)</f>
        <v>0</v>
      </c>
      <c r="T24" s="21"/>
      <c r="U24" s="93">
        <f>SUM(U19:U23)</f>
        <v>0</v>
      </c>
      <c r="V24" s="94">
        <f>SUM(V19:V23)</f>
        <v>0</v>
      </c>
      <c r="W24" s="94">
        <f>SUM(W19:W23)</f>
        <v>0</v>
      </c>
      <c r="X24" s="95">
        <f>SUM(X19:X23)</f>
        <v>0</v>
      </c>
      <c r="Y24" s="96">
        <f>SUM(Y19:Y23)</f>
        <v>0</v>
      </c>
      <c r="Z24" s="26"/>
      <c r="AA24" s="19"/>
      <c r="AB24"/>
      <c r="AC24"/>
      <c r="AD24"/>
      <c r="AE24"/>
      <c r="AF24"/>
      <c r="AG24"/>
      <c r="AH24"/>
      <c r="AI24"/>
      <c r="AJ24"/>
      <c r="AK24" s="13"/>
      <c r="AL24" s="14" t="str">
        <f t="shared" si="2"/>
        <v xml:space="preserve">CAP. 2: CAPITULO 2 EXCAVACION PARA CIMENTACIONES </v>
      </c>
      <c r="AM24" s="15">
        <f t="shared" si="3"/>
        <v>19</v>
      </c>
      <c r="AN24" s="15"/>
      <c r="AO24" s="15"/>
      <c r="AP24" s="16"/>
      <c r="AQ24" s="17"/>
    </row>
    <row r="25" spans="1:43" x14ac:dyDescent="0.3">
      <c r="A25" s="63" t="s">
        <v>86</v>
      </c>
      <c r="B25" s="64">
        <v>3</v>
      </c>
      <c r="C25" s="65" t="s">
        <v>873</v>
      </c>
      <c r="D25" s="66"/>
      <c r="E25" s="66"/>
      <c r="F25" s="66"/>
      <c r="G25" s="670">
        <f>SUM(G26:G36)</f>
        <v>0</v>
      </c>
      <c r="H25" s="648"/>
      <c r="I25" s="736"/>
      <c r="J25" s="736"/>
      <c r="K25" s="770"/>
      <c r="L25" s="648"/>
      <c r="M25" s="719"/>
      <c r="N25" s="19"/>
      <c r="O25" s="19"/>
      <c r="P25" s="19"/>
      <c r="Q25" s="19"/>
      <c r="R25" s="19"/>
      <c r="S25" s="67">
        <f>SUM(S26:S36)</f>
        <v>0</v>
      </c>
      <c r="T25" s="26"/>
      <c r="U25" s="68"/>
      <c r="V25" s="69"/>
      <c r="W25" s="69"/>
      <c r="X25" s="70"/>
      <c r="Y25" s="71"/>
      <c r="Z25" s="26">
        <f>IF(G25&lt;&gt;"",S25-G25*$S$2,0)</f>
        <v>0</v>
      </c>
      <c r="AA25" s="72" t="s">
        <v>87</v>
      </c>
      <c r="AB25"/>
      <c r="AC25"/>
      <c r="AD25"/>
      <c r="AE25"/>
      <c r="AF25"/>
      <c r="AG25"/>
      <c r="AH25"/>
      <c r="AI25"/>
      <c r="AJ25"/>
      <c r="AK25" s="13"/>
      <c r="AL25" s="14" t="str">
        <f t="shared" ref="AL25:AL37" si="4">"CAP. " &amp; $B$25 &amp; ": " &amp; $C$25</f>
        <v>CAP. 3: CAPITULO 3 ESTRUCTURA EN CONCRETO</v>
      </c>
      <c r="AM25" s="15">
        <f t="shared" ref="AM25:AM37" si="5">ROW($B$25)</f>
        <v>25</v>
      </c>
      <c r="AN25" s="15"/>
      <c r="AO25" s="15"/>
      <c r="AP25" s="16"/>
      <c r="AQ25" s="17"/>
    </row>
    <row r="26" spans="1:43" hidden="1" x14ac:dyDescent="0.3">
      <c r="A26" s="73" t="s">
        <v>88</v>
      </c>
      <c r="B26" s="74"/>
      <c r="C26" s="75"/>
      <c r="D26" s="76"/>
      <c r="E26" s="77"/>
      <c r="F26" s="78"/>
      <c r="G26" s="81"/>
      <c r="H26" s="639"/>
      <c r="I26" s="737"/>
      <c r="J26" s="737"/>
      <c r="K26" s="771"/>
      <c r="L26" s="639"/>
      <c r="M26" s="723"/>
      <c r="N26" s="78"/>
      <c r="O26" s="78"/>
      <c r="P26" s="78"/>
      <c r="Q26" s="80"/>
      <c r="R26" s="81"/>
      <c r="S26" s="82"/>
      <c r="T26" s="21"/>
      <c r="U26" s="22"/>
      <c r="V26" s="23"/>
      <c r="W26" s="23"/>
      <c r="X26" s="24"/>
      <c r="Y26" s="25"/>
      <c r="Z26" s="26"/>
      <c r="AA26" s="19"/>
      <c r="AB26"/>
      <c r="AC26"/>
      <c r="AD26"/>
      <c r="AE26"/>
      <c r="AF26"/>
      <c r="AG26"/>
      <c r="AH26"/>
      <c r="AI26"/>
      <c r="AJ26"/>
      <c r="AK26" s="13"/>
      <c r="AL26" s="14" t="str">
        <f t="shared" si="4"/>
        <v>CAP. 3: CAPITULO 3 ESTRUCTURA EN CONCRETO</v>
      </c>
      <c r="AM26" s="15">
        <f t="shared" si="5"/>
        <v>25</v>
      </c>
      <c r="AN26" s="15"/>
      <c r="AO26" s="15"/>
      <c r="AP26" s="16"/>
      <c r="AQ26" s="17"/>
    </row>
    <row r="27" spans="1:43" ht="27.6" x14ac:dyDescent="0.3">
      <c r="A27" s="83" t="s">
        <v>104</v>
      </c>
      <c r="B27" s="476" t="s">
        <v>979</v>
      </c>
      <c r="C27" s="477" t="s">
        <v>105</v>
      </c>
      <c r="D27" s="478" t="s">
        <v>91</v>
      </c>
      <c r="E27" s="479">
        <v>216</v>
      </c>
      <c r="F27" s="480"/>
      <c r="G27" s="483">
        <f t="shared" ref="G27:G35" si="6">ROUND(E27 * F27,$O$2)</f>
        <v>0</v>
      </c>
      <c r="H27" s="639"/>
      <c r="I27" s="737">
        <f>64.14+152</f>
        <v>216.14</v>
      </c>
      <c r="J27" s="737" t="s">
        <v>91</v>
      </c>
      <c r="K27" s="771" t="s">
        <v>830</v>
      </c>
      <c r="L27" s="639"/>
      <c r="M27" s="721">
        <f>ANALISIS!H437</f>
        <v>0</v>
      </c>
      <c r="N27" s="481">
        <f>ANALISIS!H444</f>
        <v>0</v>
      </c>
      <c r="O27" s="480">
        <v>1</v>
      </c>
      <c r="P27" s="480">
        <f>ROUNDUP((ANALISIS!$I$398/8)/$O$27,0)</f>
        <v>0</v>
      </c>
      <c r="Q27" s="482">
        <f t="shared" ref="Q27:Q35" si="7">ROUND(N27 * E27,$O$2)</f>
        <v>0</v>
      </c>
      <c r="R27" s="483">
        <f t="shared" ref="R27:R35" si="8">ROUND(M27 * E27,$O$2)</f>
        <v>0</v>
      </c>
      <c r="S27" s="532">
        <f t="shared" ref="S27:S36" si="9">G27*$S$2</f>
        <v>0</v>
      </c>
      <c r="T27" s="21"/>
      <c r="U27" s="22">
        <f>ROUND(ANALISIS!H435*E27,0)</f>
        <v>0</v>
      </c>
      <c r="V27" s="23">
        <f>ROUND(ANALISIS!H432*E27,0)</f>
        <v>0</v>
      </c>
      <c r="W27" s="23">
        <f>ROUND(ANALISIS!H428*E27,0)</f>
        <v>0</v>
      </c>
      <c r="X27" s="24">
        <f>ROUND(ANALISIS!H425*E27,0)</f>
        <v>0</v>
      </c>
      <c r="Y27" s="25">
        <f t="shared" ref="Y27:Y32" si="10">U27+V27+W27+X27</f>
        <v>0</v>
      </c>
      <c r="Z27" s="26"/>
      <c r="AA27" s="19"/>
      <c r="AB27"/>
      <c r="AC27"/>
      <c r="AD27"/>
      <c r="AE27"/>
      <c r="AF27"/>
      <c r="AG27"/>
      <c r="AH27"/>
      <c r="AI27"/>
      <c r="AJ27"/>
      <c r="AK27" s="13"/>
      <c r="AL27" s="14" t="str">
        <f t="shared" si="4"/>
        <v>CAP. 3: CAPITULO 3 ESTRUCTURA EN CONCRETO</v>
      </c>
      <c r="AM27" s="15">
        <f t="shared" si="5"/>
        <v>25</v>
      </c>
      <c r="AN27" s="15"/>
      <c r="AO27" s="15"/>
      <c r="AP27" s="16"/>
      <c r="AQ27" s="17"/>
    </row>
    <row r="28" spans="1:43" ht="27.6" x14ac:dyDescent="0.3">
      <c r="A28" s="83" t="s">
        <v>106</v>
      </c>
      <c r="B28" s="476" t="s">
        <v>980</v>
      </c>
      <c r="C28" s="477" t="s">
        <v>107</v>
      </c>
      <c r="D28" s="478" t="s">
        <v>97</v>
      </c>
      <c r="E28" s="479">
        <v>19.23</v>
      </c>
      <c r="F28" s="480"/>
      <c r="G28" s="483">
        <f t="shared" si="6"/>
        <v>0</v>
      </c>
      <c r="H28" s="639"/>
      <c r="I28" s="737">
        <f>64.14*(0.35)</f>
        <v>22.448999999999998</v>
      </c>
      <c r="J28" s="737" t="s">
        <v>97</v>
      </c>
      <c r="K28" s="771" t="s">
        <v>830</v>
      </c>
      <c r="L28" s="639"/>
      <c r="M28" s="721">
        <f>ANALISIS!H468</f>
        <v>0</v>
      </c>
      <c r="N28" s="481">
        <f>ANALISIS!H475</f>
        <v>0</v>
      </c>
      <c r="O28" s="480">
        <v>1</v>
      </c>
      <c r="P28" s="480" t="e">
        <f>ROUNDUP((ANALISIS!$I$458/8)/$O$28,0)</f>
        <v>#DIV/0!</v>
      </c>
      <c r="Q28" s="482">
        <f t="shared" si="7"/>
        <v>0</v>
      </c>
      <c r="R28" s="483">
        <f t="shared" si="8"/>
        <v>0</v>
      </c>
      <c r="S28" s="532">
        <f t="shared" si="9"/>
        <v>0</v>
      </c>
      <c r="T28" s="21"/>
      <c r="U28" s="22">
        <f>ROUND(ANALISIS!H466*E28,0)</f>
        <v>0</v>
      </c>
      <c r="V28" s="23">
        <f>ROUND(ANALISIS!H463*E28,0)</f>
        <v>0</v>
      </c>
      <c r="W28" s="23">
        <f>ROUND(ANALISIS!H459*E28,0)</f>
        <v>0</v>
      </c>
      <c r="X28" s="24">
        <f>ROUND(ANALISIS!H456*E28,0)</f>
        <v>0</v>
      </c>
      <c r="Y28" s="25">
        <f>U28+V28+W28+X28</f>
        <v>0</v>
      </c>
      <c r="Z28" s="26"/>
      <c r="AA28" s="19"/>
      <c r="AB28"/>
      <c r="AC28"/>
      <c r="AD28"/>
      <c r="AE28"/>
      <c r="AF28"/>
      <c r="AG28"/>
      <c r="AH28"/>
      <c r="AI28"/>
      <c r="AJ28"/>
      <c r="AK28" s="13"/>
      <c r="AL28" s="14" t="str">
        <f t="shared" si="4"/>
        <v>CAP. 3: CAPITULO 3 ESTRUCTURA EN CONCRETO</v>
      </c>
      <c r="AM28" s="15">
        <f t="shared" si="5"/>
        <v>25</v>
      </c>
      <c r="AN28" s="15"/>
      <c r="AO28" s="15"/>
      <c r="AP28" s="16"/>
      <c r="AQ28" s="17"/>
    </row>
    <row r="29" spans="1:43" x14ac:dyDescent="0.3">
      <c r="A29" s="83" t="s">
        <v>108</v>
      </c>
      <c r="B29" s="476" t="s">
        <v>981</v>
      </c>
      <c r="C29" s="477" t="s">
        <v>821</v>
      </c>
      <c r="D29" s="478" t="s">
        <v>97</v>
      </c>
      <c r="E29" s="479">
        <v>2</v>
      </c>
      <c r="F29" s="480"/>
      <c r="G29" s="483">
        <f t="shared" si="6"/>
        <v>0</v>
      </c>
      <c r="H29" s="639"/>
      <c r="I29" s="737">
        <f>6.49*0.35</f>
        <v>2.2715000000000001</v>
      </c>
      <c r="J29" s="737" t="s">
        <v>97</v>
      </c>
      <c r="K29" s="771" t="s">
        <v>824</v>
      </c>
      <c r="L29" s="639"/>
      <c r="M29" s="721">
        <f>ANALISIS!H498</f>
        <v>0</v>
      </c>
      <c r="N29" s="481">
        <f>ANALISIS!H505</f>
        <v>0</v>
      </c>
      <c r="O29" s="480">
        <v>1</v>
      </c>
      <c r="P29" s="480" t="e">
        <f>ROUNDUP((ANALISIS!$I$489/8)/$O$29,0)</f>
        <v>#DIV/0!</v>
      </c>
      <c r="Q29" s="482">
        <f t="shared" si="7"/>
        <v>0</v>
      </c>
      <c r="R29" s="483">
        <f t="shared" si="8"/>
        <v>0</v>
      </c>
      <c r="S29" s="532">
        <f t="shared" si="9"/>
        <v>0</v>
      </c>
      <c r="T29" s="21"/>
      <c r="U29" s="22">
        <f>ROUND(ANALISIS!H496*E29,0)</f>
        <v>0</v>
      </c>
      <c r="V29" s="23">
        <f>ROUND(ANALISIS!H493*E29,0)</f>
        <v>0</v>
      </c>
      <c r="W29" s="23">
        <f>ROUND(ANALISIS!H490*E29,0)</f>
        <v>0</v>
      </c>
      <c r="X29" s="24">
        <f>ROUND(ANALISIS!H487*E29,0)</f>
        <v>0</v>
      </c>
      <c r="Y29" s="25">
        <f>U29+V29+W29+X29</f>
        <v>0</v>
      </c>
      <c r="Z29" s="26"/>
      <c r="AA29" s="19"/>
      <c r="AB29"/>
      <c r="AC29"/>
      <c r="AD29"/>
      <c r="AE29"/>
      <c r="AF29"/>
      <c r="AG29"/>
      <c r="AH29"/>
      <c r="AI29"/>
      <c r="AJ29"/>
      <c r="AK29" s="13"/>
      <c r="AL29" s="14" t="str">
        <f t="shared" si="4"/>
        <v>CAP. 3: CAPITULO 3 ESTRUCTURA EN CONCRETO</v>
      </c>
      <c r="AM29" s="15">
        <f t="shared" si="5"/>
        <v>25</v>
      </c>
      <c r="AN29" s="15"/>
      <c r="AO29" s="15"/>
      <c r="AP29" s="16"/>
      <c r="AQ29" s="17"/>
    </row>
    <row r="30" spans="1:43" ht="41.4" x14ac:dyDescent="0.3">
      <c r="A30" s="83" t="s">
        <v>109</v>
      </c>
      <c r="B30" s="476" t="s">
        <v>982</v>
      </c>
      <c r="C30" s="477" t="s">
        <v>110</v>
      </c>
      <c r="D30" s="674" t="s">
        <v>97</v>
      </c>
      <c r="E30" s="675">
        <v>30</v>
      </c>
      <c r="F30" s="676"/>
      <c r="G30" s="677">
        <f t="shared" si="6"/>
        <v>0</v>
      </c>
      <c r="H30" s="639"/>
      <c r="I30" s="738">
        <f>6.49*3.65</f>
        <v>23.688500000000001</v>
      </c>
      <c r="J30" s="738" t="s">
        <v>97</v>
      </c>
      <c r="K30" s="772" t="s">
        <v>830</v>
      </c>
      <c r="M30" s="721">
        <f>ANALISIS!H534</f>
        <v>0</v>
      </c>
      <c r="N30" s="481">
        <f>ANALISIS!H541</f>
        <v>0</v>
      </c>
      <c r="O30" s="480">
        <v>1</v>
      </c>
      <c r="P30" s="480" t="e">
        <f>ROUNDUP((ANALISIS!$I$523/8)/$O$30,0)</f>
        <v>#DIV/0!</v>
      </c>
      <c r="Q30" s="482">
        <f t="shared" si="7"/>
        <v>0</v>
      </c>
      <c r="R30" s="483">
        <f t="shared" si="8"/>
        <v>0</v>
      </c>
      <c r="S30" s="532">
        <f t="shared" si="9"/>
        <v>0</v>
      </c>
      <c r="T30" s="21"/>
      <c r="U30" s="22">
        <f>ROUND(ANALISIS!H532*E30,0)</f>
        <v>0</v>
      </c>
      <c r="V30" s="23">
        <f>ROUND(ANALISIS!H529*E30,0)</f>
        <v>0</v>
      </c>
      <c r="W30" s="23">
        <f>ROUND(ANALISIS!H524*E30,0)</f>
        <v>0</v>
      </c>
      <c r="X30" s="24">
        <f>ROUND(ANALISIS!H521*E30,0)</f>
        <v>0</v>
      </c>
      <c r="Y30" s="25">
        <f>U30+V30+W30+X30</f>
        <v>0</v>
      </c>
      <c r="Z30" s="26"/>
      <c r="AA30" s="19"/>
      <c r="AB30"/>
      <c r="AC30"/>
      <c r="AD30"/>
      <c r="AE30"/>
      <c r="AF30"/>
      <c r="AG30"/>
      <c r="AH30"/>
      <c r="AI30"/>
      <c r="AJ30"/>
      <c r="AK30" s="13"/>
      <c r="AL30" s="14" t="str">
        <f t="shared" si="4"/>
        <v>CAP. 3: CAPITULO 3 ESTRUCTURA EN CONCRETO</v>
      </c>
      <c r="AM30" s="15">
        <f t="shared" si="5"/>
        <v>25</v>
      </c>
      <c r="AN30" s="15"/>
      <c r="AO30" s="15"/>
      <c r="AP30" s="16"/>
      <c r="AQ30" s="17"/>
    </row>
    <row r="31" spans="1:43" ht="41.4" x14ac:dyDescent="0.3">
      <c r="A31" s="83" t="s">
        <v>111</v>
      </c>
      <c r="B31" s="476" t="s">
        <v>983</v>
      </c>
      <c r="C31" s="477" t="s">
        <v>819</v>
      </c>
      <c r="D31" s="478" t="s">
        <v>97</v>
      </c>
      <c r="E31" s="479">
        <v>48</v>
      </c>
      <c r="F31" s="480"/>
      <c r="G31" s="483">
        <f t="shared" si="6"/>
        <v>0</v>
      </c>
      <c r="H31" s="639"/>
      <c r="I31" s="737">
        <f>152*0.35</f>
        <v>53.199999999999996</v>
      </c>
      <c r="J31" s="737" t="s">
        <v>97</v>
      </c>
      <c r="K31" s="771" t="s">
        <v>830</v>
      </c>
      <c r="L31" s="838"/>
      <c r="M31" s="721">
        <f>ANALISIS!H564</f>
        <v>0</v>
      </c>
      <c r="N31" s="481">
        <f>ANALISIS!H571</f>
        <v>0</v>
      </c>
      <c r="O31" s="480">
        <v>1</v>
      </c>
      <c r="P31" s="480" t="e">
        <f>ROUNDUP((ANALISIS!$I$555/8)/$O$31,0)</f>
        <v>#DIV/0!</v>
      </c>
      <c r="Q31" s="482">
        <f t="shared" si="7"/>
        <v>0</v>
      </c>
      <c r="R31" s="483">
        <f t="shared" si="8"/>
        <v>0</v>
      </c>
      <c r="S31" s="532">
        <f t="shared" si="9"/>
        <v>0</v>
      </c>
      <c r="T31" s="21"/>
      <c r="U31" s="22">
        <f>ROUND(ANALISIS!H562*E31,0)</f>
        <v>0</v>
      </c>
      <c r="V31" s="23">
        <f>ROUND(ANALISIS!H559*E31,0)</f>
        <v>0</v>
      </c>
      <c r="W31" s="23">
        <f>ROUND(ANALISIS!H556*E31,0)</f>
        <v>0</v>
      </c>
      <c r="X31" s="24">
        <f>ROUND(ANALISIS!H553*E31,0)</f>
        <v>0</v>
      </c>
      <c r="Y31" s="25">
        <f t="shared" si="10"/>
        <v>0</v>
      </c>
      <c r="Z31" s="26"/>
      <c r="AA31" s="19"/>
      <c r="AB31"/>
      <c r="AC31"/>
      <c r="AD31"/>
      <c r="AE31"/>
      <c r="AF31"/>
      <c r="AG31"/>
      <c r="AH31"/>
      <c r="AI31"/>
      <c r="AJ31"/>
      <c r="AK31" s="13"/>
      <c r="AL31" s="14" t="str">
        <f t="shared" si="4"/>
        <v>CAP. 3: CAPITULO 3 ESTRUCTURA EN CONCRETO</v>
      </c>
      <c r="AM31" s="15">
        <f t="shared" si="5"/>
        <v>25</v>
      </c>
      <c r="AN31" s="15"/>
      <c r="AO31" s="15"/>
      <c r="AP31" s="16"/>
      <c r="AQ31" s="17"/>
    </row>
    <row r="32" spans="1:43" ht="27.6" x14ac:dyDescent="0.3">
      <c r="A32" s="83" t="s">
        <v>112</v>
      </c>
      <c r="B32" s="476" t="s">
        <v>984</v>
      </c>
      <c r="C32" s="477" t="s">
        <v>113</v>
      </c>
      <c r="D32" s="478" t="s">
        <v>97</v>
      </c>
      <c r="E32" s="479">
        <v>45</v>
      </c>
      <c r="F32" s="480"/>
      <c r="G32" s="483">
        <f t="shared" si="6"/>
        <v>0</v>
      </c>
      <c r="H32" s="639"/>
      <c r="I32" s="810">
        <f>134.81*0.35</f>
        <v>47.183499999999995</v>
      </c>
      <c r="J32" s="737" t="s">
        <v>97</v>
      </c>
      <c r="K32" s="771" t="s">
        <v>830</v>
      </c>
      <c r="L32" s="639"/>
      <c r="M32" s="721">
        <f>ANALISIS!H597</f>
        <v>0</v>
      </c>
      <c r="N32" s="481">
        <f>ANALISIS!H604</f>
        <v>0</v>
      </c>
      <c r="O32" s="480">
        <v>1</v>
      </c>
      <c r="P32" s="480" t="e">
        <f>ROUNDUP((ANALISIS!$I$587/8)/$O$32,0)</f>
        <v>#DIV/0!</v>
      </c>
      <c r="Q32" s="482">
        <f t="shared" si="7"/>
        <v>0</v>
      </c>
      <c r="R32" s="483">
        <f t="shared" si="8"/>
        <v>0</v>
      </c>
      <c r="S32" s="532">
        <f t="shared" si="9"/>
        <v>0</v>
      </c>
      <c r="T32" s="21"/>
      <c r="U32" s="22">
        <f>ROUND(ANALISIS!H595*E32,0)</f>
        <v>0</v>
      </c>
      <c r="V32" s="23">
        <f>ROUND(ANALISIS!H592*E32,0)</f>
        <v>0</v>
      </c>
      <c r="W32" s="23">
        <f>ROUND(ANALISIS!H588*E32,0)</f>
        <v>0</v>
      </c>
      <c r="X32" s="24">
        <f>ROUND(ANALISIS!H585*E32,0)</f>
        <v>0</v>
      </c>
      <c r="Y32" s="25">
        <f t="shared" si="10"/>
        <v>0</v>
      </c>
      <c r="Z32" s="26"/>
      <c r="AA32" s="19"/>
      <c r="AB32"/>
      <c r="AC32"/>
      <c r="AD32"/>
      <c r="AE32"/>
      <c r="AF32"/>
      <c r="AG32"/>
      <c r="AH32"/>
      <c r="AI32"/>
      <c r="AJ32"/>
      <c r="AK32" s="13"/>
      <c r="AL32" s="14" t="str">
        <f t="shared" si="4"/>
        <v>CAP. 3: CAPITULO 3 ESTRUCTURA EN CONCRETO</v>
      </c>
      <c r="AM32" s="15">
        <f t="shared" si="5"/>
        <v>25</v>
      </c>
      <c r="AN32" s="15"/>
      <c r="AO32" s="15"/>
      <c r="AP32" s="16"/>
      <c r="AQ32" s="17"/>
    </row>
    <row r="33" spans="1:43" ht="43.2" x14ac:dyDescent="0.3">
      <c r="A33" s="83" t="s">
        <v>114</v>
      </c>
      <c r="B33" s="476" t="s">
        <v>985</v>
      </c>
      <c r="C33" s="477" t="s">
        <v>115</v>
      </c>
      <c r="D33" s="478" t="s">
        <v>91</v>
      </c>
      <c r="E33" s="479">
        <v>948.5</v>
      </c>
      <c r="F33" s="480"/>
      <c r="G33" s="483">
        <f t="shared" si="6"/>
        <v>0</v>
      </c>
      <c r="H33" s="639"/>
      <c r="I33" s="737">
        <v>925</v>
      </c>
      <c r="J33" s="737" t="s">
        <v>91</v>
      </c>
      <c r="K33" s="771" t="s">
        <v>830</v>
      </c>
      <c r="L33" s="838" t="s">
        <v>855</v>
      </c>
      <c r="M33" s="721">
        <f>ANALISIS!H630</f>
        <v>0</v>
      </c>
      <c r="N33" s="481">
        <f>ANALISIS!H637</f>
        <v>0</v>
      </c>
      <c r="O33" s="480">
        <v>1</v>
      </c>
      <c r="P33" s="480">
        <f>ROUNDUP((ANALISIS!$I$2570/8)/$O$33,0)</f>
        <v>0</v>
      </c>
      <c r="Q33" s="482">
        <f t="shared" si="7"/>
        <v>0</v>
      </c>
      <c r="R33" s="483">
        <f t="shared" si="8"/>
        <v>0</v>
      </c>
      <c r="S33" s="532">
        <f t="shared" si="9"/>
        <v>0</v>
      </c>
      <c r="T33" s="21"/>
      <c r="U33" s="22">
        <f>ROUND(ANALISIS!H628*E33,0)</f>
        <v>0</v>
      </c>
      <c r="V33" s="23">
        <f>ROUND(ANALISIS!H625*E33,0)</f>
        <v>0</v>
      </c>
      <c r="W33" s="23">
        <f>ROUND(ANALISIS!H621*E33,0)</f>
        <v>0</v>
      </c>
      <c r="X33" s="24">
        <f>ROUND(ANALISIS!H618*E33,0)</f>
        <v>0</v>
      </c>
      <c r="Y33" s="25">
        <f>U33+V33+W33+X33</f>
        <v>0</v>
      </c>
      <c r="Z33" s="26"/>
      <c r="AA33" s="19"/>
      <c r="AB33"/>
      <c r="AC33"/>
      <c r="AD33"/>
      <c r="AE33"/>
      <c r="AF33"/>
      <c r="AG33"/>
      <c r="AH33"/>
      <c r="AI33"/>
      <c r="AJ33"/>
      <c r="AK33" s="13"/>
      <c r="AL33" s="14" t="str">
        <f t="shared" si="4"/>
        <v>CAP. 3: CAPITULO 3 ESTRUCTURA EN CONCRETO</v>
      </c>
      <c r="AM33" s="15">
        <f t="shared" si="5"/>
        <v>25</v>
      </c>
      <c r="AN33" s="15"/>
      <c r="AO33" s="15"/>
      <c r="AP33" s="16"/>
      <c r="AQ33" s="17"/>
    </row>
    <row r="34" spans="1:43" ht="27.6" x14ac:dyDescent="0.3">
      <c r="A34" s="20" t="s">
        <v>116</v>
      </c>
      <c r="B34" s="476" t="s">
        <v>986</v>
      </c>
      <c r="C34" s="477" t="s">
        <v>820</v>
      </c>
      <c r="D34" s="478" t="s">
        <v>117</v>
      </c>
      <c r="E34" s="479">
        <v>231</v>
      </c>
      <c r="F34" s="480"/>
      <c r="G34" s="483">
        <f t="shared" si="6"/>
        <v>0</v>
      </c>
      <c r="H34" s="639"/>
      <c r="I34" s="737">
        <v>231</v>
      </c>
      <c r="J34" s="737" t="s">
        <v>117</v>
      </c>
      <c r="K34" s="771" t="s">
        <v>824</v>
      </c>
      <c r="L34" s="639"/>
      <c r="M34" s="721">
        <f>ANALISIS!H665</f>
        <v>0</v>
      </c>
      <c r="N34" s="481">
        <f>ANALISIS!H672</f>
        <v>0</v>
      </c>
      <c r="O34" s="480">
        <v>1</v>
      </c>
      <c r="P34" s="480" t="e">
        <f>ROUNDUP((ANALISIS!$I$653/8)/$O$34,0)</f>
        <v>#DIV/0!</v>
      </c>
      <c r="Q34" s="482">
        <f t="shared" si="7"/>
        <v>0</v>
      </c>
      <c r="R34" s="483">
        <f t="shared" si="8"/>
        <v>0</v>
      </c>
      <c r="S34" s="532">
        <f t="shared" si="9"/>
        <v>0</v>
      </c>
      <c r="T34" s="21"/>
      <c r="U34" s="22">
        <f>ROUND(ANALISIS!H663*E34,0)</f>
        <v>0</v>
      </c>
      <c r="V34" s="23">
        <f>ROUND(ANALISIS!H660*E34,0)</f>
        <v>0</v>
      </c>
      <c r="W34" s="23">
        <f>ROUND(ANALISIS!H654*E34,0)</f>
        <v>0</v>
      </c>
      <c r="X34" s="24">
        <f>ROUND(ANALISIS!H651*E34,0)</f>
        <v>0</v>
      </c>
      <c r="Y34" s="25">
        <f>U34+V34+W34+X34</f>
        <v>0</v>
      </c>
      <c r="Z34" s="26"/>
      <c r="AA34" s="19"/>
      <c r="AB34"/>
      <c r="AC34"/>
      <c r="AD34"/>
      <c r="AE34"/>
      <c r="AF34"/>
      <c r="AG34"/>
      <c r="AH34"/>
      <c r="AI34"/>
      <c r="AJ34"/>
      <c r="AK34" s="13"/>
      <c r="AL34" s="14" t="str">
        <f t="shared" si="4"/>
        <v>CAP. 3: CAPITULO 3 ESTRUCTURA EN CONCRETO</v>
      </c>
      <c r="AM34" s="15">
        <f t="shared" si="5"/>
        <v>25</v>
      </c>
      <c r="AN34" s="15"/>
      <c r="AO34" s="15"/>
      <c r="AP34" s="16"/>
      <c r="AQ34" s="17"/>
    </row>
    <row r="35" spans="1:43" ht="43.5" customHeight="1" x14ac:dyDescent="0.3">
      <c r="A35" s="83" t="s">
        <v>118</v>
      </c>
      <c r="B35" s="476" t="s">
        <v>987</v>
      </c>
      <c r="C35" s="477" t="s">
        <v>839</v>
      </c>
      <c r="D35" s="478" t="s">
        <v>97</v>
      </c>
      <c r="E35" s="479">
        <f>20.64+0.72</f>
        <v>21.36</v>
      </c>
      <c r="F35" s="480"/>
      <c r="G35" s="483">
        <f t="shared" si="6"/>
        <v>0</v>
      </c>
      <c r="H35" s="639"/>
      <c r="I35" s="737">
        <f>4.97*3.65</f>
        <v>18.140499999999999</v>
      </c>
      <c r="J35" s="737" t="s">
        <v>97</v>
      </c>
      <c r="K35" s="812" t="s">
        <v>835</v>
      </c>
      <c r="L35" s="639"/>
      <c r="M35" s="721">
        <f>ANALISIS!H699</f>
        <v>0</v>
      </c>
      <c r="N35" s="481">
        <f>ANALISIS!H706</f>
        <v>0</v>
      </c>
      <c r="O35" s="480">
        <v>1</v>
      </c>
      <c r="P35" s="480" t="e">
        <f>ROUNDUP((ANALISIS!$I$688/8)/$O$35,0)</f>
        <v>#DIV/0!</v>
      </c>
      <c r="Q35" s="482">
        <f t="shared" si="7"/>
        <v>0</v>
      </c>
      <c r="R35" s="483">
        <f t="shared" si="8"/>
        <v>0</v>
      </c>
      <c r="S35" s="532">
        <f t="shared" si="9"/>
        <v>0</v>
      </c>
      <c r="T35" s="21"/>
      <c r="U35" s="22">
        <f>ROUND(ANALISIS!H697*E35,0)</f>
        <v>0</v>
      </c>
      <c r="V35" s="23">
        <f>ROUND(ANALISIS!H694*E35,0)</f>
        <v>0</v>
      </c>
      <c r="W35" s="23">
        <f>ROUND(ANALISIS!H689*E35,0)</f>
        <v>0</v>
      </c>
      <c r="X35" s="24">
        <f>ROUND(ANALISIS!H686*E35,0)</f>
        <v>0</v>
      </c>
      <c r="Y35" s="25">
        <f>U35+V35+W35+X35</f>
        <v>0</v>
      </c>
      <c r="Z35" s="26"/>
      <c r="AA35" s="19"/>
      <c r="AB35"/>
      <c r="AC35"/>
      <c r="AD35"/>
      <c r="AE35"/>
      <c r="AF35"/>
      <c r="AG35"/>
      <c r="AH35"/>
      <c r="AI35"/>
      <c r="AJ35"/>
      <c r="AK35" s="13"/>
      <c r="AL35" s="14" t="str">
        <f t="shared" si="4"/>
        <v>CAP. 3: CAPITULO 3 ESTRUCTURA EN CONCRETO</v>
      </c>
      <c r="AM35" s="15">
        <f t="shared" si="5"/>
        <v>25</v>
      </c>
      <c r="AN35" s="15"/>
      <c r="AO35" s="15"/>
      <c r="AP35" s="16"/>
      <c r="AQ35" s="17"/>
    </row>
    <row r="36" spans="1:43" ht="32.25" customHeight="1" x14ac:dyDescent="0.3">
      <c r="A36" s="84"/>
      <c r="B36" s="476" t="s">
        <v>988</v>
      </c>
      <c r="C36" s="477" t="s">
        <v>806</v>
      </c>
      <c r="D36" s="478" t="s">
        <v>91</v>
      </c>
      <c r="E36" s="672">
        <f>45.978+78.282+26.989+58.449+51.144+66.504</f>
        <v>327.346</v>
      </c>
      <c r="F36" s="480"/>
      <c r="G36" s="678">
        <f>F36*E36</f>
        <v>0</v>
      </c>
      <c r="H36" s="650"/>
      <c r="I36" s="739">
        <v>326.54000000000002</v>
      </c>
      <c r="J36" s="739" t="s">
        <v>792</v>
      </c>
      <c r="K36" s="773" t="s">
        <v>830</v>
      </c>
      <c r="L36" s="650"/>
      <c r="M36" s="724"/>
      <c r="N36" s="480"/>
      <c r="O36" s="480"/>
      <c r="P36" s="480"/>
      <c r="Q36" s="482"/>
      <c r="R36" s="483"/>
      <c r="S36" s="85">
        <f t="shared" si="9"/>
        <v>0</v>
      </c>
      <c r="T36" s="21"/>
      <c r="U36" s="22"/>
      <c r="V36" s="23"/>
      <c r="W36" s="23"/>
      <c r="X36" s="24"/>
      <c r="Y36" s="25"/>
      <c r="Z36" s="26"/>
      <c r="AA36" s="19"/>
      <c r="AB36"/>
      <c r="AC36"/>
      <c r="AD36"/>
      <c r="AE36"/>
      <c r="AF36"/>
      <c r="AG36"/>
      <c r="AH36"/>
      <c r="AI36"/>
      <c r="AJ36"/>
      <c r="AK36" s="13"/>
      <c r="AL36" s="14" t="str">
        <f t="shared" si="4"/>
        <v>CAP. 3: CAPITULO 3 ESTRUCTURA EN CONCRETO</v>
      </c>
      <c r="AM36" s="15">
        <f t="shared" si="5"/>
        <v>25</v>
      </c>
      <c r="AN36" s="15"/>
      <c r="AO36" s="15"/>
      <c r="AP36" s="16"/>
      <c r="AQ36" s="17"/>
    </row>
    <row r="37" spans="1:43" ht="15" thickBot="1" x14ac:dyDescent="0.35">
      <c r="A37" s="86" t="s">
        <v>98</v>
      </c>
      <c r="B37" s="87"/>
      <c r="C37" s="88"/>
      <c r="D37" s="89"/>
      <c r="E37" s="90"/>
      <c r="F37" s="91" t="str">
        <f>IF(C25="ESCRIBA AQUÍ EL NOMBRE DEL CAPITULO","SUBTOTAL","SUBTOTAL CAP. "&amp;B25&amp;"  "&amp;C25&amp;":")</f>
        <v>SUBTOTAL CAP. 3  CAPITULO 3 ESTRUCTURA EN CONCRETO:</v>
      </c>
      <c r="G37" s="673">
        <f>SUM(G26:G36)</f>
        <v>0</v>
      </c>
      <c r="H37" s="649"/>
      <c r="I37" s="805"/>
      <c r="J37" s="805"/>
      <c r="K37" s="806"/>
      <c r="L37" s="649"/>
      <c r="M37" s="724"/>
      <c r="N37" s="480"/>
      <c r="O37" s="480"/>
      <c r="P37" s="480"/>
      <c r="Q37" s="482"/>
      <c r="R37" s="483"/>
      <c r="S37" s="92">
        <f>SUM(S26:S36)</f>
        <v>0</v>
      </c>
      <c r="T37" s="21"/>
      <c r="U37" s="93">
        <f>SUM(U25:U36)</f>
        <v>0</v>
      </c>
      <c r="V37" s="94">
        <f>SUM(V25:V36)</f>
        <v>0</v>
      </c>
      <c r="W37" s="94">
        <f>SUM(W25:W36)</f>
        <v>0</v>
      </c>
      <c r="X37" s="95">
        <f>SUM(X25:X36)</f>
        <v>0</v>
      </c>
      <c r="Y37" s="96">
        <f>SUM(Y25:Y36)</f>
        <v>0</v>
      </c>
      <c r="Z37" s="26"/>
      <c r="AA37" s="19"/>
      <c r="AB37"/>
      <c r="AC37"/>
      <c r="AD37"/>
      <c r="AE37"/>
      <c r="AF37"/>
      <c r="AG37"/>
      <c r="AH37"/>
      <c r="AI37"/>
      <c r="AJ37"/>
      <c r="AK37" s="13"/>
      <c r="AL37" s="14" t="str">
        <f t="shared" si="4"/>
        <v>CAP. 3: CAPITULO 3 ESTRUCTURA EN CONCRETO</v>
      </c>
      <c r="AM37" s="15">
        <f t="shared" si="5"/>
        <v>25</v>
      </c>
      <c r="AN37" s="15"/>
      <c r="AO37" s="15"/>
      <c r="AP37" s="16"/>
      <c r="AQ37" s="17"/>
    </row>
    <row r="38" spans="1:43" x14ac:dyDescent="0.3">
      <c r="A38" s="63" t="s">
        <v>86</v>
      </c>
      <c r="B38" s="64">
        <v>4</v>
      </c>
      <c r="C38" s="65" t="s">
        <v>884</v>
      </c>
      <c r="D38" s="66"/>
      <c r="E38" s="66"/>
      <c r="F38" s="66"/>
      <c r="G38" s="670">
        <f>SUM(G39:G40)</f>
        <v>0</v>
      </c>
      <c r="H38" s="648"/>
      <c r="I38" s="736"/>
      <c r="J38" s="736"/>
      <c r="K38" s="770"/>
      <c r="L38" s="648"/>
      <c r="M38" s="719"/>
      <c r="N38" s="19"/>
      <c r="O38" s="19"/>
      <c r="P38" s="19"/>
      <c r="Q38" s="19"/>
      <c r="R38" s="19"/>
      <c r="S38" s="67">
        <f>SUM(S39:S40)</f>
        <v>0</v>
      </c>
      <c r="T38" s="26"/>
      <c r="U38" s="68"/>
      <c r="V38" s="69"/>
      <c r="W38" s="69"/>
      <c r="X38" s="70"/>
      <c r="Y38" s="71"/>
      <c r="Z38" s="26">
        <f>IF(G38&lt;&gt;"",S38-G38*$S$2,0)</f>
        <v>0</v>
      </c>
      <c r="AA38" s="72" t="s">
        <v>87</v>
      </c>
      <c r="AB38"/>
      <c r="AC38"/>
      <c r="AD38"/>
      <c r="AE38"/>
      <c r="AF38"/>
      <c r="AG38"/>
      <c r="AH38"/>
      <c r="AI38"/>
      <c r="AJ38"/>
      <c r="AK38" s="13"/>
      <c r="AL38" s="14" t="str">
        <f>"CAP. " &amp; $B$38 &amp; ": " &amp; $C$38</f>
        <v xml:space="preserve">CAP. 4: CAPITULO 4 ACEROS DE REFUERZO </v>
      </c>
      <c r="AM38" s="15">
        <f>ROW($B$38)</f>
        <v>38</v>
      </c>
      <c r="AN38" s="15"/>
      <c r="AO38" s="15"/>
      <c r="AP38" s="16"/>
      <c r="AQ38" s="17"/>
    </row>
    <row r="39" spans="1:43" x14ac:dyDescent="0.3">
      <c r="A39" s="73" t="s">
        <v>88</v>
      </c>
      <c r="B39" s="74"/>
      <c r="C39" s="75"/>
      <c r="D39" s="76"/>
      <c r="E39" s="77"/>
      <c r="F39" s="78"/>
      <c r="G39" s="81"/>
      <c r="H39" s="639"/>
      <c r="I39" s="737"/>
      <c r="J39" s="737"/>
      <c r="K39" s="771"/>
      <c r="L39" s="639"/>
      <c r="M39" s="723"/>
      <c r="N39" s="78"/>
      <c r="O39" s="78"/>
      <c r="P39" s="78"/>
      <c r="Q39" s="80"/>
      <c r="R39" s="81"/>
      <c r="S39" s="82"/>
      <c r="T39" s="21"/>
      <c r="U39" s="22"/>
      <c r="V39" s="23"/>
      <c r="W39" s="23"/>
      <c r="X39" s="24"/>
      <c r="Y39" s="25"/>
      <c r="Z39" s="26"/>
      <c r="AA39" s="19"/>
      <c r="AB39"/>
      <c r="AC39"/>
      <c r="AD39"/>
      <c r="AE39"/>
      <c r="AF39"/>
      <c r="AG39"/>
      <c r="AH39"/>
      <c r="AI39"/>
      <c r="AJ39"/>
      <c r="AK39" s="13"/>
      <c r="AL39" s="14" t="str">
        <f>"CAP. " &amp; $B$38 &amp; ": " &amp; $C$38</f>
        <v xml:space="preserve">CAP. 4: CAPITULO 4 ACEROS DE REFUERZO </v>
      </c>
      <c r="AM39" s="15">
        <f>ROW($B$38)</f>
        <v>38</v>
      </c>
      <c r="AN39" s="15"/>
      <c r="AO39" s="15"/>
      <c r="AP39" s="16"/>
      <c r="AQ39" s="17"/>
    </row>
    <row r="40" spans="1:43" x14ac:dyDescent="0.3">
      <c r="A40" s="20" t="s">
        <v>119</v>
      </c>
      <c r="B40" s="476"/>
      <c r="C40" s="477" t="s">
        <v>120</v>
      </c>
      <c r="D40" s="478" t="s">
        <v>687</v>
      </c>
      <c r="E40" s="479">
        <v>27047</v>
      </c>
      <c r="F40" s="480"/>
      <c r="G40" s="483">
        <f>ROUND(E40 * F40,$O$2)</f>
        <v>0</v>
      </c>
      <c r="H40" s="639"/>
      <c r="I40" s="737">
        <f>+E40</f>
        <v>27047</v>
      </c>
      <c r="J40" s="737" t="s">
        <v>687</v>
      </c>
      <c r="K40" s="771" t="s">
        <v>831</v>
      </c>
      <c r="L40" s="639"/>
      <c r="M40" s="721">
        <f>ANALISIS!H752</f>
        <v>0</v>
      </c>
      <c r="N40" s="481">
        <f>ANALISIS!H759</f>
        <v>0</v>
      </c>
      <c r="O40" s="480">
        <v>1</v>
      </c>
      <c r="P40" s="480" t="e">
        <f>ROUNDUP((ANALISIS!$I$746/8)/$O$40,0)</f>
        <v>#DIV/0!</v>
      </c>
      <c r="Q40" s="482">
        <f>ROUND(N40 * E40,$O$2)</f>
        <v>0</v>
      </c>
      <c r="R40" s="483">
        <f>ROUND(M40 * E40,$O$2)</f>
        <v>0</v>
      </c>
      <c r="S40" s="532">
        <f>G40*$S$2</f>
        <v>0</v>
      </c>
      <c r="T40" s="21"/>
      <c r="U40" s="22">
        <f>ROUND(ANALISIS!H750*E40,0)</f>
        <v>0</v>
      </c>
      <c r="V40" s="23"/>
      <c r="W40" s="23">
        <f>ROUND(ANALISIS!H747*E40,0)</f>
        <v>0</v>
      </c>
      <c r="X40" s="24">
        <f>ROUND(ANALISIS!H744*E40,0)</f>
        <v>0</v>
      </c>
      <c r="Y40" s="25">
        <f>U40+V40+W40+X40</f>
        <v>0</v>
      </c>
      <c r="Z40" s="26"/>
      <c r="AA40" s="19"/>
      <c r="AB40"/>
      <c r="AC40"/>
      <c r="AD40"/>
      <c r="AE40"/>
      <c r="AF40"/>
      <c r="AG40"/>
      <c r="AH40"/>
      <c r="AI40"/>
      <c r="AJ40"/>
      <c r="AK40" s="13"/>
      <c r="AL40" s="14" t="str">
        <f>"CAP. " &amp; $B$38 &amp; ": " &amp; $C$38</f>
        <v xml:space="preserve">CAP. 4: CAPITULO 4 ACEROS DE REFUERZO </v>
      </c>
      <c r="AM40" s="15">
        <f>ROW($B$38)</f>
        <v>38</v>
      </c>
      <c r="AN40" s="15"/>
      <c r="AO40" s="15"/>
      <c r="AP40" s="16"/>
      <c r="AQ40" s="17"/>
    </row>
    <row r="41" spans="1:43" ht="15" thickBot="1" x14ac:dyDescent="0.35">
      <c r="A41" s="86" t="s">
        <v>98</v>
      </c>
      <c r="B41" s="87"/>
      <c r="C41" s="88"/>
      <c r="D41" s="89"/>
      <c r="E41" s="90"/>
      <c r="F41" s="91" t="str">
        <f>IF(C38="ESCRIBA AQUÍ EL NOMBRE DEL CAPITULO","SUBTOTAL","SUBTOTAL CAP. "&amp;B38&amp;"  "&amp;C38&amp;":")</f>
        <v>SUBTOTAL CAP. 4  CAPITULO 4 ACEROS DE REFUERZO :</v>
      </c>
      <c r="G41" s="673">
        <f>SUM(G39:G40)</f>
        <v>0</v>
      </c>
      <c r="H41" s="649"/>
      <c r="I41" s="805"/>
      <c r="J41" s="805"/>
      <c r="K41" s="806"/>
      <c r="L41" s="649"/>
      <c r="M41" s="724"/>
      <c r="N41" s="480"/>
      <c r="O41" s="480"/>
      <c r="P41" s="480"/>
      <c r="Q41" s="482"/>
      <c r="R41" s="483"/>
      <c r="S41" s="92">
        <f>SUM(S39:S40)</f>
        <v>0</v>
      </c>
      <c r="T41" s="21"/>
      <c r="U41" s="93">
        <f>SUM(U38:U40)</f>
        <v>0</v>
      </c>
      <c r="V41" s="94">
        <f>SUM(V38:V40)</f>
        <v>0</v>
      </c>
      <c r="W41" s="94">
        <f>SUM(W38:W40)</f>
        <v>0</v>
      </c>
      <c r="X41" s="95">
        <f>SUM(X38:X40)</f>
        <v>0</v>
      </c>
      <c r="Y41" s="96">
        <f>SUM(Y38:Y40)</f>
        <v>0</v>
      </c>
      <c r="Z41" s="26"/>
      <c r="AA41" s="19"/>
      <c r="AB41"/>
      <c r="AC41"/>
      <c r="AD41"/>
      <c r="AE41"/>
      <c r="AF41"/>
      <c r="AG41"/>
      <c r="AH41"/>
      <c r="AI41"/>
      <c r="AJ41"/>
      <c r="AK41" s="13"/>
      <c r="AL41" s="14" t="str">
        <f>"CAP. " &amp; $B$38 &amp; ": " &amp; $C$38</f>
        <v xml:space="preserve">CAP. 4: CAPITULO 4 ACEROS DE REFUERZO </v>
      </c>
      <c r="AM41" s="15">
        <f>ROW($B$38)</f>
        <v>38</v>
      </c>
      <c r="AN41" s="15"/>
      <c r="AO41" s="15"/>
      <c r="AP41" s="16"/>
      <c r="AQ41" s="17"/>
    </row>
    <row r="42" spans="1:43" ht="23.1" customHeight="1" thickBot="1" x14ac:dyDescent="0.35">
      <c r="A42" s="38"/>
      <c r="B42" s="665"/>
      <c r="C42" s="666"/>
      <c r="D42" s="667"/>
      <c r="E42" s="668"/>
      <c r="F42" s="665"/>
      <c r="G42" s="669"/>
      <c r="H42" s="647"/>
      <c r="I42" s="735"/>
      <c r="J42" s="735"/>
      <c r="K42" s="769"/>
      <c r="L42" s="647"/>
      <c r="M42" s="718"/>
      <c r="N42"/>
      <c r="O42"/>
      <c r="P42"/>
      <c r="Q42"/>
      <c r="R42"/>
      <c r="S42"/>
      <c r="T42"/>
      <c r="U42"/>
      <c r="V42"/>
      <c r="W42"/>
      <c r="X42"/>
      <c r="Y42"/>
      <c r="Z42"/>
      <c r="AA42" s="19"/>
      <c r="AB42"/>
      <c r="AC42"/>
      <c r="AD42"/>
      <c r="AE42"/>
      <c r="AF42"/>
      <c r="AG42"/>
      <c r="AH42"/>
      <c r="AI42"/>
      <c r="AJ42"/>
      <c r="AK42" s="13"/>
      <c r="AL42" s="14"/>
      <c r="AM42" s="15"/>
      <c r="AN42" s="15"/>
      <c r="AO42" s="15"/>
      <c r="AP42" s="16"/>
      <c r="AQ42" s="17"/>
    </row>
    <row r="43" spans="1:43" x14ac:dyDescent="0.3">
      <c r="A43" s="63" t="s">
        <v>86</v>
      </c>
      <c r="B43" s="64">
        <v>5</v>
      </c>
      <c r="C43" s="65" t="s">
        <v>886</v>
      </c>
      <c r="D43" s="66"/>
      <c r="E43" s="66"/>
      <c r="F43" s="66"/>
      <c r="G43" s="670">
        <f>SUM(G44:G48)</f>
        <v>0</v>
      </c>
      <c r="H43" s="648"/>
      <c r="I43" s="736"/>
      <c r="J43" s="736"/>
      <c r="K43" s="770"/>
      <c r="L43" s="648"/>
      <c r="M43" s="719"/>
      <c r="N43" s="19"/>
      <c r="O43" s="19"/>
      <c r="P43" s="19"/>
      <c r="Q43" s="19"/>
      <c r="R43" s="19"/>
      <c r="S43" s="67">
        <f>SUM(S44:S48)</f>
        <v>0</v>
      </c>
      <c r="T43" s="26"/>
      <c r="U43" s="68"/>
      <c r="V43" s="69"/>
      <c r="W43" s="69"/>
      <c r="X43" s="70"/>
      <c r="Y43" s="71"/>
      <c r="Z43" s="26">
        <f>IF(G43&lt;&gt;"",S43-G43*$S$2,0)</f>
        <v>0</v>
      </c>
      <c r="AA43" s="72" t="s">
        <v>87</v>
      </c>
      <c r="AB43"/>
      <c r="AC43"/>
      <c r="AD43"/>
      <c r="AE43"/>
      <c r="AF43"/>
      <c r="AG43"/>
      <c r="AH43"/>
      <c r="AI43"/>
      <c r="AJ43"/>
      <c r="AK43" s="13"/>
      <c r="AL43" s="14" t="str">
        <f t="shared" ref="AL43:AL49" si="11">"CAP. " &amp; $B$43 &amp; ": " &amp; $C$43</f>
        <v xml:space="preserve">CAP. 5: CAPITULO 5 CUBIERTA </v>
      </c>
      <c r="AM43" s="15">
        <f t="shared" ref="AM43:AM49" si="12">ROW($B$43)</f>
        <v>43</v>
      </c>
      <c r="AN43" s="15"/>
      <c r="AO43" s="15"/>
      <c r="AP43" s="16"/>
      <c r="AQ43" s="17"/>
    </row>
    <row r="44" spans="1:43" hidden="1" x14ac:dyDescent="0.3">
      <c r="A44" s="73" t="s">
        <v>88</v>
      </c>
      <c r="B44" s="74"/>
      <c r="C44" s="75"/>
      <c r="D44" s="76"/>
      <c r="E44" s="77"/>
      <c r="F44" s="78"/>
      <c r="G44" s="81"/>
      <c r="H44" s="639"/>
      <c r="I44" s="737"/>
      <c r="J44" s="737"/>
      <c r="K44" s="771"/>
      <c r="L44" s="639"/>
      <c r="M44" s="723"/>
      <c r="N44" s="78"/>
      <c r="O44" s="78"/>
      <c r="P44" s="78"/>
      <c r="Q44" s="80"/>
      <c r="R44" s="81"/>
      <c r="S44" s="82"/>
      <c r="T44" s="21"/>
      <c r="U44" s="22"/>
      <c r="V44" s="23"/>
      <c r="W44" s="23"/>
      <c r="X44" s="24"/>
      <c r="Y44" s="25"/>
      <c r="Z44" s="26"/>
      <c r="AA44" s="19"/>
      <c r="AB44"/>
      <c r="AC44"/>
      <c r="AD44"/>
      <c r="AE44"/>
      <c r="AF44"/>
      <c r="AG44"/>
      <c r="AH44"/>
      <c r="AI44"/>
      <c r="AJ44"/>
      <c r="AK44" s="13"/>
      <c r="AL44" s="14" t="str">
        <f t="shared" si="11"/>
        <v xml:space="preserve">CAP. 5: CAPITULO 5 CUBIERTA </v>
      </c>
      <c r="AM44" s="15">
        <f t="shared" si="12"/>
        <v>43</v>
      </c>
      <c r="AN44" s="15"/>
      <c r="AO44" s="15"/>
      <c r="AP44" s="16"/>
      <c r="AQ44" s="17"/>
    </row>
    <row r="45" spans="1:43" ht="41.4" x14ac:dyDescent="0.3">
      <c r="A45" s="83" t="s">
        <v>122</v>
      </c>
      <c r="B45" s="476" t="s">
        <v>989</v>
      </c>
      <c r="C45" s="477" t="s">
        <v>797</v>
      </c>
      <c r="D45" s="478" t="s">
        <v>91</v>
      </c>
      <c r="E45" s="479">
        <v>1050</v>
      </c>
      <c r="F45" s="480"/>
      <c r="G45" s="483">
        <f>ROUND(E45 * F45,$O$2)</f>
        <v>0</v>
      </c>
      <c r="H45" s="639"/>
      <c r="I45" s="737"/>
      <c r="J45" s="737"/>
      <c r="K45" s="771"/>
      <c r="L45" s="639"/>
      <c r="M45" s="721">
        <f>ANALISIS!H785</f>
        <v>0</v>
      </c>
      <c r="N45" s="481">
        <f>ANALISIS!H792</f>
        <v>0</v>
      </c>
      <c r="O45" s="480">
        <v>1</v>
      </c>
      <c r="P45" s="480" t="e">
        <f>ROUNDUP((ANALISIS!$I$774/8)/$O$45,0)</f>
        <v>#DIV/0!</v>
      </c>
      <c r="Q45" s="482">
        <f>ROUND(N45 * E45,$O$2)</f>
        <v>0</v>
      </c>
      <c r="R45" s="483">
        <f>ROUND(M45 * E45,$O$2)</f>
        <v>0</v>
      </c>
      <c r="S45" s="532">
        <f>G45*$S$2</f>
        <v>0</v>
      </c>
      <c r="T45" s="21"/>
      <c r="U45" s="22">
        <f>ROUND(ANALISIS!H783*E45,0)</f>
        <v>0</v>
      </c>
      <c r="V45" s="23">
        <f>ROUND(ANALISIS!H780*E45,0)</f>
        <v>0</v>
      </c>
      <c r="W45" s="23">
        <f>ROUND(ANALISIS!H775*E45,0)</f>
        <v>0</v>
      </c>
      <c r="X45" s="24">
        <f>ROUND(ANALISIS!H772*E45,0)</f>
        <v>0</v>
      </c>
      <c r="Y45" s="25">
        <f>U45+V45+W45+X45</f>
        <v>0</v>
      </c>
      <c r="Z45" s="26"/>
      <c r="AA45" s="19"/>
      <c r="AB45"/>
      <c r="AC45"/>
      <c r="AD45"/>
      <c r="AE45"/>
      <c r="AF45"/>
      <c r="AG45"/>
      <c r="AH45"/>
      <c r="AI45"/>
      <c r="AJ45"/>
      <c r="AK45" s="13"/>
      <c r="AL45" s="14" t="str">
        <f t="shared" si="11"/>
        <v xml:space="preserve">CAP. 5: CAPITULO 5 CUBIERTA </v>
      </c>
      <c r="AM45" s="15">
        <f t="shared" si="12"/>
        <v>43</v>
      </c>
      <c r="AN45" s="15"/>
      <c r="AO45" s="15"/>
      <c r="AP45" s="16"/>
      <c r="AQ45" s="17"/>
    </row>
    <row r="46" spans="1:43" x14ac:dyDescent="0.3">
      <c r="A46" s="20" t="s">
        <v>123</v>
      </c>
      <c r="B46" s="476" t="s">
        <v>990</v>
      </c>
      <c r="C46" s="477" t="s">
        <v>124</v>
      </c>
      <c r="D46" s="478" t="s">
        <v>91</v>
      </c>
      <c r="E46" s="479">
        <v>70</v>
      </c>
      <c r="F46" s="480"/>
      <c r="G46" s="483">
        <f>ROUND(E46 * F46,$O$2)</f>
        <v>0</v>
      </c>
      <c r="H46" s="639"/>
      <c r="I46" s="737"/>
      <c r="J46" s="737"/>
      <c r="K46" s="771"/>
      <c r="L46" s="639"/>
      <c r="M46" s="721">
        <f>ANALISIS!H816</f>
        <v>0</v>
      </c>
      <c r="N46" s="481">
        <f>ANALISIS!H823</f>
        <v>0</v>
      </c>
      <c r="O46" s="480">
        <v>1</v>
      </c>
      <c r="P46" s="480" t="e">
        <f>ROUNDUP((ANALISIS!$I$805/8)/$O$46,0)</f>
        <v>#DIV/0!</v>
      </c>
      <c r="Q46" s="482">
        <f>ROUND(N46 * E46,$O$2)</f>
        <v>0</v>
      </c>
      <c r="R46" s="483">
        <f>ROUND(M46 * E46,$O$2)</f>
        <v>0</v>
      </c>
      <c r="S46" s="532">
        <f>G46*$S$2</f>
        <v>0</v>
      </c>
      <c r="T46" s="21"/>
      <c r="U46" s="22">
        <f>ROUND(ANALISIS!H814*E46,0)</f>
        <v>0</v>
      </c>
      <c r="V46" s="23">
        <f>ROUND(ANALISIS!H811*E46,0)</f>
        <v>0</v>
      </c>
      <c r="W46" s="23">
        <f>ROUND(ANALISIS!H806*E46,0)</f>
        <v>0</v>
      </c>
      <c r="X46" s="24">
        <f>ROUND(ANALISIS!H803*E46,0)</f>
        <v>0</v>
      </c>
      <c r="Y46" s="25">
        <f>U46+V46+W46+X46</f>
        <v>0</v>
      </c>
      <c r="Z46" s="26"/>
      <c r="AA46" s="19"/>
      <c r="AB46"/>
      <c r="AC46"/>
      <c r="AD46"/>
      <c r="AE46"/>
      <c r="AF46"/>
      <c r="AG46"/>
      <c r="AH46"/>
      <c r="AI46"/>
      <c r="AJ46"/>
      <c r="AK46" s="13"/>
      <c r="AL46" s="14" t="str">
        <f t="shared" si="11"/>
        <v xml:space="preserve">CAP. 5: CAPITULO 5 CUBIERTA </v>
      </c>
      <c r="AM46" s="15">
        <f t="shared" si="12"/>
        <v>43</v>
      </c>
      <c r="AN46" s="15"/>
      <c r="AO46" s="15"/>
      <c r="AP46" s="16"/>
      <c r="AQ46" s="17"/>
    </row>
    <row r="47" spans="1:43" x14ac:dyDescent="0.3">
      <c r="A47" s="83" t="s">
        <v>125</v>
      </c>
      <c r="B47" s="476" t="s">
        <v>991</v>
      </c>
      <c r="C47" s="477" t="s">
        <v>126</v>
      </c>
      <c r="D47" s="478" t="s">
        <v>117</v>
      </c>
      <c r="E47" s="479">
        <v>68</v>
      </c>
      <c r="F47" s="480"/>
      <c r="G47" s="483">
        <f>ROUND(E47 * F47,$O$2)</f>
        <v>0</v>
      </c>
      <c r="H47" s="639"/>
      <c r="I47" s="737"/>
      <c r="J47" s="737"/>
      <c r="K47" s="771"/>
      <c r="L47" s="639"/>
      <c r="M47" s="721">
        <f>ANALISIS!H844</f>
        <v>0</v>
      </c>
      <c r="N47" s="481">
        <f>ANALISIS!H851</f>
        <v>0</v>
      </c>
      <c r="O47" s="480">
        <v>1</v>
      </c>
      <c r="P47" s="480" t="e">
        <f>ROUNDUP((ANALISIS!$I$835/8)/$O$47,0)</f>
        <v>#DIV/0!</v>
      </c>
      <c r="Q47" s="482">
        <f>ROUND(N47 * E47,$O$2)</f>
        <v>0</v>
      </c>
      <c r="R47" s="483">
        <f>ROUND(M47 * E47,$O$2)</f>
        <v>0</v>
      </c>
      <c r="S47" s="532">
        <f>G47*$S$2</f>
        <v>0</v>
      </c>
      <c r="T47" s="21"/>
      <c r="U47" s="22">
        <f>ROUND(ANALISIS!H842*E47,0)</f>
        <v>0</v>
      </c>
      <c r="V47" s="23">
        <f>ROUND(ANALISIS!H839*E47,0)</f>
        <v>0</v>
      </c>
      <c r="W47" s="23">
        <f>ROUND(ANALISIS!H836*E47,0)</f>
        <v>0</v>
      </c>
      <c r="X47" s="24">
        <f>ROUND(ANALISIS!H833*E47,0)</f>
        <v>0</v>
      </c>
      <c r="Y47" s="25">
        <f>U47+V47+W47+X47</f>
        <v>0</v>
      </c>
      <c r="Z47" s="26"/>
      <c r="AA47" s="19"/>
      <c r="AB47"/>
      <c r="AC47"/>
      <c r="AD47"/>
      <c r="AE47"/>
      <c r="AF47"/>
      <c r="AG47"/>
      <c r="AH47"/>
      <c r="AI47"/>
      <c r="AJ47"/>
      <c r="AK47" s="13"/>
      <c r="AL47" s="14" t="str">
        <f t="shared" si="11"/>
        <v xml:space="preserve">CAP. 5: CAPITULO 5 CUBIERTA </v>
      </c>
      <c r="AM47" s="15">
        <f t="shared" si="12"/>
        <v>43</v>
      </c>
      <c r="AN47" s="15"/>
      <c r="AO47" s="15"/>
      <c r="AP47" s="16"/>
      <c r="AQ47" s="17"/>
    </row>
    <row r="48" spans="1:43" x14ac:dyDescent="0.3">
      <c r="A48" s="20" t="s">
        <v>127</v>
      </c>
      <c r="B48" s="866" t="s">
        <v>992</v>
      </c>
      <c r="C48" s="477" t="s">
        <v>840</v>
      </c>
      <c r="D48" s="478" t="s">
        <v>687</v>
      </c>
      <c r="E48" s="479">
        <f>835*4.41</f>
        <v>3682.35</v>
      </c>
      <c r="F48" s="480"/>
      <c r="G48" s="483">
        <f>ROUND(E48 * F48,$O$2)</f>
        <v>0</v>
      </c>
      <c r="H48" s="639"/>
      <c r="I48" s="737" t="s">
        <v>832</v>
      </c>
      <c r="J48" s="737" t="s">
        <v>833</v>
      </c>
      <c r="K48" s="771" t="s">
        <v>834</v>
      </c>
      <c r="L48" s="639"/>
      <c r="M48" s="721">
        <f>ANALISIS!H879</f>
        <v>0</v>
      </c>
      <c r="N48" s="481">
        <f>ANALISIS!H886</f>
        <v>0</v>
      </c>
      <c r="O48" s="480">
        <v>1</v>
      </c>
      <c r="P48" s="480" t="e">
        <f>ROUNDUP((ANALISIS!$I$865/8)/$O$48,0)</f>
        <v>#DIV/0!</v>
      </c>
      <c r="Q48" s="482">
        <f>ROUND(N48 * E48,$O$2)</f>
        <v>0</v>
      </c>
      <c r="R48" s="483">
        <f>ROUND(M48 * E48,$O$2)</f>
        <v>0</v>
      </c>
      <c r="S48" s="532">
        <f>G48*$S$2</f>
        <v>0</v>
      </c>
      <c r="T48" s="21"/>
      <c r="U48" s="22">
        <f>ROUND(ANALISIS!H877*E48,0)</f>
        <v>0</v>
      </c>
      <c r="V48" s="23">
        <f>ROUND(ANALISIS!H874*E48,0)</f>
        <v>0</v>
      </c>
      <c r="W48" s="23">
        <f>ROUND(ANALISIS!H868*E48,0)</f>
        <v>0</v>
      </c>
      <c r="X48" s="24">
        <f>ROUND(ANALISIS!H863*E48,0)</f>
        <v>0</v>
      </c>
      <c r="Y48" s="25">
        <f>U48+V48+W48+X48</f>
        <v>0</v>
      </c>
      <c r="Z48" s="26"/>
      <c r="AA48" s="19"/>
      <c r="AB48"/>
      <c r="AC48"/>
      <c r="AD48"/>
      <c r="AE48"/>
      <c r="AF48"/>
      <c r="AG48"/>
      <c r="AH48"/>
      <c r="AI48"/>
      <c r="AJ48"/>
      <c r="AK48" s="13"/>
      <c r="AL48" s="14" t="str">
        <f t="shared" si="11"/>
        <v xml:space="preserve">CAP. 5: CAPITULO 5 CUBIERTA </v>
      </c>
      <c r="AM48" s="15">
        <f t="shared" si="12"/>
        <v>43</v>
      </c>
      <c r="AN48" s="15"/>
      <c r="AO48" s="15"/>
      <c r="AP48" s="16"/>
      <c r="AQ48" s="17"/>
    </row>
    <row r="49" spans="1:43" ht="15" thickBot="1" x14ac:dyDescent="0.35">
      <c r="A49" s="86" t="s">
        <v>98</v>
      </c>
      <c r="B49" s="87"/>
      <c r="C49" s="88"/>
      <c r="D49" s="89"/>
      <c r="E49" s="90"/>
      <c r="F49" s="91" t="str">
        <f>IF(C43="ESCRIBA AQUÍ EL NOMBRE DEL CAPITULO","SUBTOTAL","SUBTOTAL CAP. "&amp;B43&amp;"  "&amp;C43&amp;":")</f>
        <v>SUBTOTAL CAP. 5  CAPITULO 5 CUBIERTA :</v>
      </c>
      <c r="G49" s="673">
        <f>SUM(G44:G48)</f>
        <v>0</v>
      </c>
      <c r="H49" s="649"/>
      <c r="I49" s="805"/>
      <c r="J49" s="805"/>
      <c r="K49" s="806"/>
      <c r="L49" s="649"/>
      <c r="M49" s="724"/>
      <c r="N49" s="480"/>
      <c r="O49" s="480"/>
      <c r="P49" s="480"/>
      <c r="Q49" s="482"/>
      <c r="R49" s="483"/>
      <c r="S49" s="92">
        <f>SUM(S44:S48)</f>
        <v>0</v>
      </c>
      <c r="T49" s="21"/>
      <c r="U49" s="93">
        <f>SUM(U43:U48)</f>
        <v>0</v>
      </c>
      <c r="V49" s="94">
        <f>SUM(V43:V48)</f>
        <v>0</v>
      </c>
      <c r="W49" s="94">
        <f>SUM(W43:W48)</f>
        <v>0</v>
      </c>
      <c r="X49" s="95">
        <f>SUM(X43:X48)</f>
        <v>0</v>
      </c>
      <c r="Y49" s="96">
        <f>SUM(Y43:Y48)</f>
        <v>0</v>
      </c>
      <c r="Z49" s="26"/>
      <c r="AA49" s="19"/>
      <c r="AB49"/>
      <c r="AC49"/>
      <c r="AD49"/>
      <c r="AE49"/>
      <c r="AF49"/>
      <c r="AG49"/>
      <c r="AH49"/>
      <c r="AI49"/>
      <c r="AJ49"/>
      <c r="AK49" s="13"/>
      <c r="AL49" s="14" t="str">
        <f t="shared" si="11"/>
        <v xml:space="preserve">CAP. 5: CAPITULO 5 CUBIERTA </v>
      </c>
      <c r="AM49" s="15">
        <f t="shared" si="12"/>
        <v>43</v>
      </c>
      <c r="AN49" s="15"/>
      <c r="AO49" s="15"/>
      <c r="AP49" s="16"/>
      <c r="AQ49" s="17"/>
    </row>
    <row r="50" spans="1:43" ht="23.1" customHeight="1" thickBot="1" x14ac:dyDescent="0.35">
      <c r="A50" s="38"/>
      <c r="B50" s="665"/>
      <c r="C50" s="666"/>
      <c r="D50" s="667"/>
      <c r="E50" s="668"/>
      <c r="F50" s="665"/>
      <c r="G50" s="669"/>
      <c r="H50" s="647"/>
      <c r="I50" s="735"/>
      <c r="J50" s="735"/>
      <c r="K50" s="769"/>
      <c r="L50" s="647"/>
      <c r="M50" s="718"/>
      <c r="N50"/>
      <c r="O50"/>
      <c r="P50"/>
      <c r="Q50"/>
      <c r="R50"/>
      <c r="S50"/>
      <c r="T50"/>
      <c r="U50"/>
      <c r="V50"/>
      <c r="W50"/>
      <c r="X50"/>
      <c r="Y50"/>
      <c r="Z50"/>
      <c r="AA50" s="19"/>
      <c r="AB50"/>
      <c r="AC50"/>
      <c r="AD50"/>
      <c r="AE50"/>
      <c r="AF50"/>
      <c r="AG50"/>
      <c r="AH50"/>
      <c r="AI50"/>
      <c r="AJ50"/>
      <c r="AK50" s="13"/>
      <c r="AL50" s="14"/>
      <c r="AM50" s="15"/>
      <c r="AN50" s="15"/>
      <c r="AO50" s="15"/>
      <c r="AP50" s="16"/>
      <c r="AQ50" s="17"/>
    </row>
    <row r="51" spans="1:43" x14ac:dyDescent="0.3">
      <c r="A51" s="63" t="s">
        <v>86</v>
      </c>
      <c r="B51" s="64">
        <v>6</v>
      </c>
      <c r="C51" s="65" t="s">
        <v>891</v>
      </c>
      <c r="D51" s="66"/>
      <c r="E51" s="66"/>
      <c r="F51" s="66"/>
      <c r="G51" s="670">
        <f>SUM(G52:G55)</f>
        <v>0</v>
      </c>
      <c r="H51" s="648"/>
      <c r="I51" s="736"/>
      <c r="J51" s="736"/>
      <c r="K51" s="770"/>
      <c r="L51" s="648"/>
      <c r="M51" s="719"/>
      <c r="N51" s="19"/>
      <c r="O51" s="19"/>
      <c r="P51" s="19"/>
      <c r="Q51" s="19"/>
      <c r="R51" s="19"/>
      <c r="S51" s="67">
        <f>SUM(S52:S55)</f>
        <v>0</v>
      </c>
      <c r="T51" s="26"/>
      <c r="U51" s="68"/>
      <c r="V51" s="69"/>
      <c r="W51" s="69"/>
      <c r="X51" s="70"/>
      <c r="Y51" s="71"/>
      <c r="Z51" s="26">
        <f>IF(G51&lt;&gt;"",S51-G51*$S$2,0)</f>
        <v>0</v>
      </c>
      <c r="AA51" s="72" t="s">
        <v>87</v>
      </c>
      <c r="AB51"/>
      <c r="AC51"/>
      <c r="AD51"/>
      <c r="AE51"/>
      <c r="AF51"/>
      <c r="AG51"/>
      <c r="AH51"/>
      <c r="AI51"/>
      <c r="AJ51"/>
      <c r="AK51" s="13"/>
      <c r="AL51" s="14" t="str">
        <f t="shared" ref="AL51:AL56" si="13">"CAP. " &amp; $B$51 &amp; ": " &amp; $C$51</f>
        <v>CAP. 6: CAPITULO 6 MAMPOSTERIA</v>
      </c>
      <c r="AM51" s="15">
        <f t="shared" ref="AM51:AM56" si="14">ROW($B$51)</f>
        <v>51</v>
      </c>
      <c r="AN51" s="15"/>
      <c r="AO51" s="15"/>
      <c r="AP51" s="16"/>
      <c r="AQ51" s="17"/>
    </row>
    <row r="52" spans="1:43" hidden="1" x14ac:dyDescent="0.3">
      <c r="A52" s="73" t="s">
        <v>88</v>
      </c>
      <c r="B52" s="74"/>
      <c r="C52" s="75"/>
      <c r="D52" s="76"/>
      <c r="E52" s="77"/>
      <c r="F52" s="78"/>
      <c r="G52" s="81"/>
      <c r="H52" s="639"/>
      <c r="I52" s="737"/>
      <c r="J52" s="737"/>
      <c r="K52" s="771"/>
      <c r="L52" s="639"/>
      <c r="M52" s="723"/>
      <c r="N52" s="78"/>
      <c r="O52" s="78"/>
      <c r="P52" s="78"/>
      <c r="Q52" s="80"/>
      <c r="R52" s="81"/>
      <c r="S52" s="82"/>
      <c r="T52" s="21"/>
      <c r="U52" s="22"/>
      <c r="V52" s="23"/>
      <c r="W52" s="23"/>
      <c r="X52" s="24"/>
      <c r="Y52" s="25"/>
      <c r="Z52" s="26"/>
      <c r="AA52" s="19"/>
      <c r="AB52"/>
      <c r="AC52"/>
      <c r="AD52"/>
      <c r="AE52"/>
      <c r="AF52"/>
      <c r="AG52"/>
      <c r="AH52"/>
      <c r="AI52"/>
      <c r="AJ52"/>
      <c r="AK52" s="13"/>
      <c r="AL52" s="14" t="str">
        <f t="shared" si="13"/>
        <v>CAP. 6: CAPITULO 6 MAMPOSTERIA</v>
      </c>
      <c r="AM52" s="15">
        <f t="shared" si="14"/>
        <v>51</v>
      </c>
      <c r="AN52" s="15"/>
      <c r="AO52" s="15"/>
      <c r="AP52" s="16"/>
      <c r="AQ52" s="17"/>
    </row>
    <row r="53" spans="1:43" x14ac:dyDescent="0.3">
      <c r="A53" s="20" t="s">
        <v>128</v>
      </c>
      <c r="B53" s="476" t="s">
        <v>993</v>
      </c>
      <c r="C53" s="477" t="s">
        <v>129</v>
      </c>
      <c r="D53" s="478" t="s">
        <v>91</v>
      </c>
      <c r="E53" s="479">
        <v>1910</v>
      </c>
      <c r="F53" s="480"/>
      <c r="G53" s="483">
        <f>ROUND(E53 * F53,$O$2)</f>
        <v>0</v>
      </c>
      <c r="H53" s="639"/>
      <c r="I53" s="737"/>
      <c r="J53" s="737"/>
      <c r="K53" s="880"/>
      <c r="L53" s="639"/>
      <c r="M53" s="721">
        <f>ANALISIS!H908</f>
        <v>0</v>
      </c>
      <c r="N53" s="481">
        <f>ANALISIS!H915</f>
        <v>0</v>
      </c>
      <c r="O53" s="480">
        <v>1</v>
      </c>
      <c r="P53" s="480" t="e">
        <f>ROUNDUP((ANALISIS!#REF!/8)/$O$53,0)</f>
        <v>#REF!</v>
      </c>
      <c r="Q53" s="482">
        <f>ROUND(N53 * E53,$O$2)</f>
        <v>0</v>
      </c>
      <c r="R53" s="483">
        <f>ROUND(M53 * E53,$O$2)</f>
        <v>0</v>
      </c>
      <c r="S53" s="532">
        <f>G53*$S$2</f>
        <v>0</v>
      </c>
      <c r="T53" s="21"/>
      <c r="U53" s="22">
        <f>ROUND(ANALISIS!H906*E53,0)</f>
        <v>0</v>
      </c>
      <c r="V53" s="23">
        <f>ROUND(ANALISIS!H903*E53,0)</f>
        <v>0</v>
      </c>
      <c r="W53" s="23">
        <f>ROUND(ANALISIS!H899*E53,0)</f>
        <v>0</v>
      </c>
      <c r="X53" s="24">
        <f>ROUND(ANALISIS!H896*E53,0)</f>
        <v>0</v>
      </c>
      <c r="Y53" s="25">
        <f>U53+V53+W53+X53</f>
        <v>0</v>
      </c>
      <c r="Z53" s="26"/>
      <c r="AA53" s="19"/>
      <c r="AB53"/>
      <c r="AC53"/>
      <c r="AD53"/>
      <c r="AE53"/>
      <c r="AF53"/>
      <c r="AG53"/>
      <c r="AH53"/>
      <c r="AI53"/>
      <c r="AJ53"/>
      <c r="AK53" s="13"/>
      <c r="AL53" s="14" t="str">
        <f t="shared" si="13"/>
        <v>CAP. 6: CAPITULO 6 MAMPOSTERIA</v>
      </c>
      <c r="AM53" s="15">
        <f t="shared" si="14"/>
        <v>51</v>
      </c>
      <c r="AN53" s="15"/>
      <c r="AO53" s="15"/>
      <c r="AP53" s="16"/>
      <c r="AQ53" s="17"/>
    </row>
    <row r="54" spans="1:43" x14ac:dyDescent="0.3">
      <c r="A54" s="20" t="s">
        <v>130</v>
      </c>
      <c r="B54" s="476" t="s">
        <v>994</v>
      </c>
      <c r="C54" s="477" t="s">
        <v>131</v>
      </c>
      <c r="D54" s="478" t="s">
        <v>117</v>
      </c>
      <c r="E54" s="479">
        <v>1910</v>
      </c>
      <c r="F54" s="480"/>
      <c r="G54" s="483">
        <f>ROUND(E54 * F54,$O$2)</f>
        <v>0</v>
      </c>
      <c r="H54" s="639"/>
      <c r="I54" s="737"/>
      <c r="J54" s="737"/>
      <c r="K54" s="881"/>
      <c r="L54" s="639"/>
      <c r="M54" s="721">
        <f>ANALISIS!H936</f>
        <v>0</v>
      </c>
      <c r="N54" s="481">
        <f>ANALISIS!H943</f>
        <v>0</v>
      </c>
      <c r="O54" s="480">
        <v>1</v>
      </c>
      <c r="P54" s="480" t="e">
        <f>ROUNDUP((ANALISIS!$I$926/8)/$O$54,0)</f>
        <v>#DIV/0!</v>
      </c>
      <c r="Q54" s="482">
        <f>ROUND(N54 * E54,$O$2)</f>
        <v>0</v>
      </c>
      <c r="R54" s="483">
        <f>ROUND(M54 * E54,$O$2)</f>
        <v>0</v>
      </c>
      <c r="S54" s="532">
        <f>G54*$S$2</f>
        <v>0</v>
      </c>
      <c r="T54" s="21"/>
      <c r="U54" s="22">
        <f>ROUND(ANALISIS!H934*E54,0)</f>
        <v>0</v>
      </c>
      <c r="V54" s="23">
        <f>ROUND(ANALISIS!H931*E54,0)</f>
        <v>0</v>
      </c>
      <c r="W54" s="23">
        <f>ROUND(ANALISIS!H927*E54,0)</f>
        <v>0</v>
      </c>
      <c r="X54" s="24">
        <f>ROUND(ANALISIS!H924*E54,0)</f>
        <v>0</v>
      </c>
      <c r="Y54" s="25">
        <f>U54+V54+W54+X54</f>
        <v>0</v>
      </c>
      <c r="Z54" s="26"/>
      <c r="AA54" s="19"/>
      <c r="AB54"/>
      <c r="AC54"/>
      <c r="AD54"/>
      <c r="AE54"/>
      <c r="AF54"/>
      <c r="AG54"/>
      <c r="AH54"/>
      <c r="AI54"/>
      <c r="AJ54"/>
      <c r="AK54" s="13"/>
      <c r="AL54" s="14" t="str">
        <f t="shared" si="13"/>
        <v>CAP. 6: CAPITULO 6 MAMPOSTERIA</v>
      </c>
      <c r="AM54" s="15">
        <f t="shared" si="14"/>
        <v>51</v>
      </c>
      <c r="AN54" s="15"/>
      <c r="AO54" s="15"/>
      <c r="AP54" s="16"/>
      <c r="AQ54" s="17"/>
    </row>
    <row r="55" spans="1:43" ht="24" customHeight="1" x14ac:dyDescent="0.3">
      <c r="A55" s="20" t="s">
        <v>132</v>
      </c>
      <c r="B55" s="476" t="s">
        <v>995</v>
      </c>
      <c r="C55" s="477" t="s">
        <v>133</v>
      </c>
      <c r="D55" s="478" t="s">
        <v>91</v>
      </c>
      <c r="E55" s="479">
        <v>1000</v>
      </c>
      <c r="F55" s="480"/>
      <c r="G55" s="483">
        <f>ROUND(E55 * F55,$O$2)</f>
        <v>0</v>
      </c>
      <c r="H55" s="639"/>
      <c r="I55" s="737"/>
      <c r="J55" s="737"/>
      <c r="K55" s="882"/>
      <c r="L55" s="639"/>
      <c r="M55" s="721">
        <f>ANALISIS!H966</f>
        <v>0</v>
      </c>
      <c r="N55" s="481">
        <f>ANALISIS!H973</f>
        <v>0</v>
      </c>
      <c r="O55" s="480">
        <v>1</v>
      </c>
      <c r="P55" s="480" t="e">
        <f>ROUNDUP((ANALISIS!$I$956/8)/$O$55,0)</f>
        <v>#DIV/0!</v>
      </c>
      <c r="Q55" s="482">
        <f>ROUND(N55 * E55,$O$2)</f>
        <v>0</v>
      </c>
      <c r="R55" s="483">
        <f>ROUND(M55 * E55,$O$2)</f>
        <v>0</v>
      </c>
      <c r="S55" s="532">
        <f>G55*$S$2</f>
        <v>0</v>
      </c>
      <c r="T55" s="21"/>
      <c r="U55" s="22">
        <f>ROUND(ANALISIS!H964*E55,0)</f>
        <v>0</v>
      </c>
      <c r="V55" s="23">
        <f>ROUND(ANALISIS!H961*E55,0)</f>
        <v>0</v>
      </c>
      <c r="W55" s="23">
        <f>ROUND(ANALISIS!H957*E55,0)</f>
        <v>0</v>
      </c>
      <c r="X55" s="24">
        <f>ROUND(ANALISIS!H954*E55,0)</f>
        <v>0</v>
      </c>
      <c r="Y55" s="25">
        <f>U55+V55+W55+X55</f>
        <v>0</v>
      </c>
      <c r="Z55" s="26"/>
      <c r="AA55" s="19"/>
      <c r="AB55"/>
      <c r="AC55"/>
      <c r="AD55"/>
      <c r="AE55"/>
      <c r="AF55"/>
      <c r="AG55"/>
      <c r="AH55"/>
      <c r="AI55"/>
      <c r="AJ55"/>
      <c r="AK55" s="13"/>
      <c r="AL55" s="14" t="str">
        <f t="shared" si="13"/>
        <v>CAP. 6: CAPITULO 6 MAMPOSTERIA</v>
      </c>
      <c r="AM55" s="15">
        <f t="shared" si="14"/>
        <v>51</v>
      </c>
      <c r="AN55" s="15"/>
      <c r="AO55" s="15"/>
      <c r="AP55" s="16"/>
      <c r="AQ55" s="17"/>
    </row>
    <row r="56" spans="1:43" ht="15" thickBot="1" x14ac:dyDescent="0.35">
      <c r="A56" s="86" t="s">
        <v>98</v>
      </c>
      <c r="B56" s="87"/>
      <c r="C56" s="88"/>
      <c r="D56" s="89"/>
      <c r="E56" s="90"/>
      <c r="F56" s="91" t="str">
        <f>IF(C51="ESCRIBA AQUÍ EL NOMBRE DEL CAPITULO","SUBTOTAL","SUBTOTAL CAP. "&amp;B51&amp;"  "&amp;C51&amp;":")</f>
        <v>SUBTOTAL CAP. 6  CAPITULO 6 MAMPOSTERIA:</v>
      </c>
      <c r="G56" s="673">
        <f>SUM(G52:G55)</f>
        <v>0</v>
      </c>
      <c r="H56" s="649"/>
      <c r="I56" s="805"/>
      <c r="J56" s="805"/>
      <c r="K56" s="806"/>
      <c r="L56" s="649"/>
      <c r="M56" s="724"/>
      <c r="N56" s="480"/>
      <c r="O56" s="480"/>
      <c r="P56" s="480"/>
      <c r="Q56" s="482"/>
      <c r="R56" s="483"/>
      <c r="S56" s="92">
        <f>SUM(S52:S55)</f>
        <v>0</v>
      </c>
      <c r="T56" s="21"/>
      <c r="U56" s="93">
        <f>SUM(U51:U55)</f>
        <v>0</v>
      </c>
      <c r="V56" s="94">
        <f>SUM(V51:V55)</f>
        <v>0</v>
      </c>
      <c r="W56" s="94">
        <f>SUM(W51:W55)</f>
        <v>0</v>
      </c>
      <c r="X56" s="95">
        <f>SUM(X51:X55)</f>
        <v>0</v>
      </c>
      <c r="Y56" s="96">
        <f>SUM(Y51:Y55)</f>
        <v>0</v>
      </c>
      <c r="Z56" s="26"/>
      <c r="AA56" s="19"/>
      <c r="AB56"/>
      <c r="AC56"/>
      <c r="AD56"/>
      <c r="AE56"/>
      <c r="AF56"/>
      <c r="AG56"/>
      <c r="AH56"/>
      <c r="AI56"/>
      <c r="AJ56"/>
      <c r="AK56" s="13"/>
      <c r="AL56" s="14" t="str">
        <f t="shared" si="13"/>
        <v>CAP. 6: CAPITULO 6 MAMPOSTERIA</v>
      </c>
      <c r="AM56" s="15">
        <f t="shared" si="14"/>
        <v>51</v>
      </c>
      <c r="AN56" s="15"/>
      <c r="AO56" s="15"/>
      <c r="AP56" s="16"/>
      <c r="AQ56" s="17"/>
    </row>
    <row r="57" spans="1:43" x14ac:dyDescent="0.3">
      <c r="A57" s="63" t="s">
        <v>86</v>
      </c>
      <c r="B57" s="64">
        <v>7</v>
      </c>
      <c r="C57" s="65" t="s">
        <v>895</v>
      </c>
      <c r="D57" s="66"/>
      <c r="E57" s="66"/>
      <c r="F57" s="66"/>
      <c r="G57" s="670">
        <f>SUM(G58:G61)</f>
        <v>0</v>
      </c>
      <c r="H57" s="648"/>
      <c r="I57" s="736"/>
      <c r="J57" s="736"/>
      <c r="K57" s="770"/>
      <c r="L57" s="648"/>
      <c r="M57" s="719"/>
      <c r="N57" s="19"/>
      <c r="O57" s="19"/>
      <c r="P57" s="19"/>
      <c r="Q57" s="19"/>
      <c r="R57" s="19"/>
      <c r="S57" s="67">
        <f>SUM(S58:S61)</f>
        <v>0</v>
      </c>
      <c r="T57" s="26"/>
      <c r="U57" s="68"/>
      <c r="V57" s="69"/>
      <c r="W57" s="69"/>
      <c r="X57" s="70"/>
      <c r="Y57" s="71"/>
      <c r="Z57" s="26">
        <f>IF(G57&lt;&gt;"",S57-G57*$S$2,0)</f>
        <v>0</v>
      </c>
      <c r="AA57" s="72" t="s">
        <v>87</v>
      </c>
      <c r="AB57"/>
      <c r="AC57"/>
      <c r="AD57"/>
      <c r="AE57"/>
      <c r="AF57"/>
      <c r="AG57"/>
      <c r="AH57"/>
      <c r="AI57"/>
      <c r="AJ57"/>
      <c r="AK57" s="13"/>
      <c r="AL57" s="14" t="str">
        <f t="shared" ref="AL57:AL62" si="15">"CAP. " &amp; $B$57 &amp; ": " &amp; $C$57</f>
        <v xml:space="preserve">CAP. 7: CAPITULO 7 CARPINTERIA METALICA </v>
      </c>
      <c r="AM57" s="15">
        <f t="shared" ref="AM57:AM62" si="16">ROW($B$57)</f>
        <v>57</v>
      </c>
      <c r="AN57" s="15"/>
      <c r="AO57" s="15"/>
      <c r="AP57" s="16"/>
      <c r="AQ57" s="17"/>
    </row>
    <row r="58" spans="1:43" hidden="1" x14ac:dyDescent="0.3">
      <c r="A58" s="73" t="s">
        <v>88</v>
      </c>
      <c r="B58" s="74"/>
      <c r="C58" s="75"/>
      <c r="D58" s="76"/>
      <c r="E58" s="77"/>
      <c r="F58" s="78"/>
      <c r="G58" s="81"/>
      <c r="H58" s="639"/>
      <c r="I58" s="737"/>
      <c r="J58" s="737"/>
      <c r="K58" s="771"/>
      <c r="L58" s="639"/>
      <c r="M58" s="723"/>
      <c r="N58" s="78"/>
      <c r="O58" s="78"/>
      <c r="P58" s="78"/>
      <c r="Q58" s="80"/>
      <c r="R58" s="81"/>
      <c r="S58" s="82"/>
      <c r="T58" s="21"/>
      <c r="U58" s="22"/>
      <c r="V58" s="23"/>
      <c r="W58" s="23"/>
      <c r="X58" s="24"/>
      <c r="Y58" s="25"/>
      <c r="Z58" s="26"/>
      <c r="AA58" s="19"/>
      <c r="AB58"/>
      <c r="AC58"/>
      <c r="AD58"/>
      <c r="AE58"/>
      <c r="AF58"/>
      <c r="AG58"/>
      <c r="AH58"/>
      <c r="AI58"/>
      <c r="AJ58"/>
      <c r="AK58" s="13"/>
      <c r="AL58" s="14" t="str">
        <f t="shared" si="15"/>
        <v xml:space="preserve">CAP. 7: CAPITULO 7 CARPINTERIA METALICA </v>
      </c>
      <c r="AM58" s="15">
        <f t="shared" si="16"/>
        <v>57</v>
      </c>
      <c r="AN58" s="15"/>
      <c r="AO58" s="15"/>
      <c r="AP58" s="16"/>
      <c r="AQ58" s="17"/>
    </row>
    <row r="59" spans="1:43" ht="27.6" x14ac:dyDescent="0.3">
      <c r="A59" s="83" t="s">
        <v>134</v>
      </c>
      <c r="B59" s="476" t="s">
        <v>996</v>
      </c>
      <c r="C59" s="477" t="s">
        <v>798</v>
      </c>
      <c r="D59" s="478" t="s">
        <v>91</v>
      </c>
      <c r="E59" s="479">
        <v>69.44</v>
      </c>
      <c r="F59" s="480"/>
      <c r="G59" s="483">
        <f>ROUND(E59 * F59,$O$2)</f>
        <v>0</v>
      </c>
      <c r="H59" s="639"/>
      <c r="I59" s="737"/>
      <c r="J59" s="737" t="s">
        <v>824</v>
      </c>
      <c r="K59" s="771"/>
      <c r="L59" s="639"/>
      <c r="M59" s="721">
        <f>ANALISIS!H999</f>
        <v>0</v>
      </c>
      <c r="N59" s="481">
        <f>ANALISIS!H1006</f>
        <v>0</v>
      </c>
      <c r="O59" s="480">
        <v>1</v>
      </c>
      <c r="P59" s="480" t="e">
        <f>ROUNDUP((ANALISIS!$I$990/8)/$O$59,0)</f>
        <v>#DIV/0!</v>
      </c>
      <c r="Q59" s="482">
        <f>ROUND(N59 * E59,$O$2)</f>
        <v>0</v>
      </c>
      <c r="R59" s="483">
        <f>ROUND(M59 * E59,$O$2)</f>
        <v>0</v>
      </c>
      <c r="S59" s="532">
        <f>G59*$S$2</f>
        <v>0</v>
      </c>
      <c r="T59" s="21"/>
      <c r="U59" s="22">
        <f>ROUND(ANALISIS!H997*E59,0)</f>
        <v>0</v>
      </c>
      <c r="V59" s="23">
        <f>ROUND(ANALISIS!H994*E59,0)</f>
        <v>0</v>
      </c>
      <c r="W59" s="23">
        <f>ROUND(ANALISIS!H991*E59,0)</f>
        <v>0</v>
      </c>
      <c r="X59" s="24">
        <f>ROUND(ANALISIS!H988*E59,0)</f>
        <v>0</v>
      </c>
      <c r="Y59" s="25">
        <f>U59+V59+W59+X59</f>
        <v>0</v>
      </c>
      <c r="Z59" s="26"/>
      <c r="AA59" s="19"/>
      <c r="AB59"/>
      <c r="AC59"/>
      <c r="AD59"/>
      <c r="AE59"/>
      <c r="AF59"/>
      <c r="AG59"/>
      <c r="AH59"/>
      <c r="AI59"/>
      <c r="AJ59"/>
      <c r="AK59" s="13"/>
      <c r="AL59" s="14" t="str">
        <f t="shared" si="15"/>
        <v xml:space="preserve">CAP. 7: CAPITULO 7 CARPINTERIA METALICA </v>
      </c>
      <c r="AM59" s="15">
        <f t="shared" si="16"/>
        <v>57</v>
      </c>
      <c r="AN59" s="15"/>
      <c r="AO59" s="15"/>
      <c r="AP59" s="16"/>
      <c r="AQ59" s="17"/>
    </row>
    <row r="60" spans="1:43" ht="28.5" customHeight="1" x14ac:dyDescent="0.3">
      <c r="A60" s="20" t="s">
        <v>135</v>
      </c>
      <c r="B60" s="476" t="s">
        <v>997</v>
      </c>
      <c r="C60" s="477" t="s">
        <v>799</v>
      </c>
      <c r="D60" s="478" t="s">
        <v>91</v>
      </c>
      <c r="E60" s="479">
        <v>185</v>
      </c>
      <c r="F60" s="480"/>
      <c r="G60" s="483">
        <f>ROUND(E60 * F60,$O$2)</f>
        <v>0</v>
      </c>
      <c r="H60" s="639"/>
      <c r="I60" s="737"/>
      <c r="J60" s="737" t="s">
        <v>824</v>
      </c>
      <c r="K60" s="771"/>
      <c r="L60" s="639"/>
      <c r="M60" s="721">
        <f>ANALISIS!H1034</f>
        <v>0</v>
      </c>
      <c r="N60" s="481">
        <f>ANALISIS!H1041</f>
        <v>0</v>
      </c>
      <c r="O60" s="480">
        <v>1</v>
      </c>
      <c r="P60" s="480" t="e">
        <f>ROUNDUP((ANALISIS!$I$1025/8)/$O$60,0)</f>
        <v>#DIV/0!</v>
      </c>
      <c r="Q60" s="482">
        <f>ROUND(N60 * E60,$O$2)</f>
        <v>0</v>
      </c>
      <c r="R60" s="483">
        <f>ROUND(M60 * E60,$O$2)</f>
        <v>0</v>
      </c>
      <c r="S60" s="532">
        <f>G60*$S$2</f>
        <v>0</v>
      </c>
      <c r="T60" s="21"/>
      <c r="U60" s="22">
        <f>ROUND(ANALISIS!H1032*E60,0)</f>
        <v>0</v>
      </c>
      <c r="V60" s="23">
        <f>ROUND(ANALISIS!H1029*E60,0)</f>
        <v>0</v>
      </c>
      <c r="W60" s="23">
        <f>ROUND(ANALISIS!H1026*E60,0)</f>
        <v>0</v>
      </c>
      <c r="X60" s="24">
        <f>ROUND(ANALISIS!H1023*E60,0)</f>
        <v>0</v>
      </c>
      <c r="Y60" s="25">
        <f>U60+V60+W60+X60</f>
        <v>0</v>
      </c>
      <c r="Z60" s="26"/>
      <c r="AA60" s="19"/>
      <c r="AB60"/>
      <c r="AC60"/>
      <c r="AD60"/>
      <c r="AE60"/>
      <c r="AF60"/>
      <c r="AG60"/>
      <c r="AH60"/>
      <c r="AI60"/>
      <c r="AJ60"/>
      <c r="AK60" s="13"/>
      <c r="AL60" s="14" t="str">
        <f t="shared" si="15"/>
        <v xml:space="preserve">CAP. 7: CAPITULO 7 CARPINTERIA METALICA </v>
      </c>
      <c r="AM60" s="15">
        <f t="shared" si="16"/>
        <v>57</v>
      </c>
      <c r="AN60" s="15"/>
      <c r="AO60" s="15"/>
      <c r="AP60" s="16"/>
      <c r="AQ60" s="17"/>
    </row>
    <row r="61" spans="1:43" x14ac:dyDescent="0.3">
      <c r="A61" s="84"/>
      <c r="B61" s="671">
        <v>7.3</v>
      </c>
      <c r="C61" s="477"/>
      <c r="D61" s="478"/>
      <c r="E61" s="672"/>
      <c r="F61" s="480"/>
      <c r="G61" s="483"/>
      <c r="H61" s="639"/>
      <c r="I61" s="737"/>
      <c r="J61" s="737"/>
      <c r="K61" s="771"/>
      <c r="L61" s="639"/>
      <c r="M61" s="724"/>
      <c r="N61" s="480"/>
      <c r="O61" s="480"/>
      <c r="P61" s="480"/>
      <c r="Q61" s="482"/>
      <c r="R61" s="483"/>
      <c r="S61" s="85"/>
      <c r="T61" s="21"/>
      <c r="U61" s="22"/>
      <c r="V61" s="23"/>
      <c r="W61" s="23"/>
      <c r="X61" s="24"/>
      <c r="Y61" s="25"/>
      <c r="Z61" s="26"/>
      <c r="AA61" s="19"/>
      <c r="AB61"/>
      <c r="AC61"/>
      <c r="AD61"/>
      <c r="AE61"/>
      <c r="AF61"/>
      <c r="AG61"/>
      <c r="AH61"/>
      <c r="AI61"/>
      <c r="AJ61"/>
      <c r="AK61" s="13"/>
      <c r="AL61" s="14" t="str">
        <f t="shared" si="15"/>
        <v xml:space="preserve">CAP. 7: CAPITULO 7 CARPINTERIA METALICA </v>
      </c>
      <c r="AM61" s="15">
        <f t="shared" si="16"/>
        <v>57</v>
      </c>
      <c r="AN61" s="15"/>
      <c r="AO61" s="15"/>
      <c r="AP61" s="16"/>
      <c r="AQ61" s="17"/>
    </row>
    <row r="62" spans="1:43" ht="15" thickBot="1" x14ac:dyDescent="0.35">
      <c r="A62" s="86" t="s">
        <v>98</v>
      </c>
      <c r="B62" s="87"/>
      <c r="C62" s="88"/>
      <c r="D62" s="89"/>
      <c r="E62" s="90"/>
      <c r="F62" s="91" t="str">
        <f>IF(C57="ESCRIBA AQUÍ EL NOMBRE DEL CAPITULO","SUBTOTAL","SUBTOTAL CAP. "&amp;B57&amp;"  "&amp;C57&amp;":")</f>
        <v>SUBTOTAL CAP. 7  CAPITULO 7 CARPINTERIA METALICA :</v>
      </c>
      <c r="G62" s="673">
        <f>SUM(G58:G61)</f>
        <v>0</v>
      </c>
      <c r="H62" s="649"/>
      <c r="I62" s="805"/>
      <c r="J62" s="805"/>
      <c r="K62" s="806"/>
      <c r="L62" s="649"/>
      <c r="M62" s="724"/>
      <c r="N62" s="480"/>
      <c r="O62" s="480"/>
      <c r="P62" s="480"/>
      <c r="Q62" s="482"/>
      <c r="R62" s="483"/>
      <c r="S62" s="92">
        <f>SUM(S58:S61)</f>
        <v>0</v>
      </c>
      <c r="T62" s="21"/>
      <c r="U62" s="93">
        <f>SUM(U57:U61)</f>
        <v>0</v>
      </c>
      <c r="V62" s="94">
        <f>SUM(V57:V61)</f>
        <v>0</v>
      </c>
      <c r="W62" s="94">
        <f>SUM(W57:W61)</f>
        <v>0</v>
      </c>
      <c r="X62" s="95">
        <f>SUM(X57:X61)</f>
        <v>0</v>
      </c>
      <c r="Y62" s="96">
        <f>SUM(Y57:Y61)</f>
        <v>0</v>
      </c>
      <c r="Z62" s="26"/>
      <c r="AA62" s="19"/>
      <c r="AB62"/>
      <c r="AC62"/>
      <c r="AD62"/>
      <c r="AE62"/>
      <c r="AF62"/>
      <c r="AG62"/>
      <c r="AH62"/>
      <c r="AI62"/>
      <c r="AJ62"/>
      <c r="AK62" s="13"/>
      <c r="AL62" s="14" t="str">
        <f t="shared" si="15"/>
        <v xml:space="preserve">CAP. 7: CAPITULO 7 CARPINTERIA METALICA </v>
      </c>
      <c r="AM62" s="15">
        <f t="shared" si="16"/>
        <v>57</v>
      </c>
      <c r="AN62" s="15"/>
      <c r="AO62" s="15"/>
      <c r="AP62" s="16"/>
      <c r="AQ62" s="17"/>
    </row>
    <row r="63" spans="1:43" ht="29.25" customHeight="1" thickBot="1" x14ac:dyDescent="0.35">
      <c r="A63" s="38"/>
      <c r="B63" s="665"/>
      <c r="C63" s="666"/>
      <c r="D63" s="667"/>
      <c r="E63" s="668"/>
      <c r="F63" s="665"/>
      <c r="G63" s="669"/>
      <c r="H63" s="647"/>
      <c r="I63" s="735"/>
      <c r="J63" s="735"/>
      <c r="K63" s="769"/>
      <c r="L63" s="647"/>
      <c r="M63" s="718"/>
      <c r="N63"/>
      <c r="O63"/>
      <c r="P63"/>
      <c r="Q63"/>
      <c r="R63"/>
      <c r="S63"/>
      <c r="T63"/>
      <c r="U63"/>
      <c r="V63"/>
      <c r="W63"/>
      <c r="X63"/>
      <c r="Y63"/>
      <c r="Z63"/>
      <c r="AA63" s="19"/>
      <c r="AB63"/>
      <c r="AC63"/>
      <c r="AD63"/>
      <c r="AE63"/>
      <c r="AF63"/>
      <c r="AG63"/>
      <c r="AH63"/>
      <c r="AI63"/>
      <c r="AJ63"/>
      <c r="AK63" s="13"/>
      <c r="AL63" s="14"/>
      <c r="AM63" s="15"/>
      <c r="AN63" s="15"/>
      <c r="AO63" s="15"/>
      <c r="AP63" s="16"/>
      <c r="AQ63" s="17"/>
    </row>
    <row r="64" spans="1:43" x14ac:dyDescent="0.3">
      <c r="A64" s="63" t="s">
        <v>86</v>
      </c>
      <c r="B64" s="64">
        <v>8</v>
      </c>
      <c r="C64" s="65" t="s">
        <v>898</v>
      </c>
      <c r="D64" s="66"/>
      <c r="E64" s="66"/>
      <c r="F64" s="66"/>
      <c r="G64" s="670">
        <f>SUM(G65:G102)</f>
        <v>0</v>
      </c>
      <c r="H64" s="648"/>
      <c r="I64" s="736"/>
      <c r="J64" s="736"/>
      <c r="K64" s="770"/>
      <c r="L64" s="648"/>
      <c r="M64" s="719"/>
      <c r="N64" s="19"/>
      <c r="O64" s="19"/>
      <c r="P64" s="19"/>
      <c r="Q64" s="19"/>
      <c r="R64" s="19"/>
      <c r="S64" s="67">
        <f>SUM(S65:S102)</f>
        <v>0</v>
      </c>
      <c r="T64" s="26"/>
      <c r="U64" s="68"/>
      <c r="V64" s="69"/>
      <c r="W64" s="69"/>
      <c r="X64" s="70"/>
      <c r="Y64" s="71"/>
      <c r="Z64" s="26">
        <f>IF(G64&lt;&gt;"",S64-G64*$S$2,0)</f>
        <v>0</v>
      </c>
      <c r="AA64" s="72" t="s">
        <v>87</v>
      </c>
      <c r="AB64"/>
      <c r="AC64"/>
      <c r="AD64"/>
      <c r="AE64"/>
      <c r="AF64"/>
      <c r="AG64"/>
      <c r="AH64"/>
      <c r="AI64"/>
      <c r="AJ64"/>
      <c r="AK64" s="13"/>
      <c r="AL64" s="14" t="str">
        <f t="shared" ref="AL64:AL103" si="17">"CAP. " &amp; $B$64 &amp; ": " &amp; $C$64</f>
        <v xml:space="preserve">CAP. 8: CAPITULO 8 INSTALACIONES HIDRAULICAS </v>
      </c>
      <c r="AM64" s="15">
        <f t="shared" ref="AM64:AM103" si="18">ROW($B$64)</f>
        <v>64</v>
      </c>
      <c r="AN64" s="15"/>
      <c r="AO64" s="15"/>
      <c r="AP64" s="16"/>
      <c r="AQ64" s="17"/>
    </row>
    <row r="65" spans="1:43" x14ac:dyDescent="0.3">
      <c r="A65" s="73" t="s">
        <v>88</v>
      </c>
      <c r="B65" s="74"/>
      <c r="C65" s="75"/>
      <c r="D65" s="76"/>
      <c r="E65" s="77"/>
      <c r="F65" s="78"/>
      <c r="G65" s="81"/>
      <c r="H65" s="639"/>
      <c r="I65" s="737"/>
      <c r="J65" s="737"/>
      <c r="K65" s="771"/>
      <c r="L65" s="639"/>
      <c r="M65" s="723"/>
      <c r="N65" s="78"/>
      <c r="O65" s="78"/>
      <c r="P65" s="78"/>
      <c r="Q65" s="80"/>
      <c r="R65" s="81"/>
      <c r="S65" s="82"/>
      <c r="T65" s="21"/>
      <c r="U65" s="22"/>
      <c r="V65" s="23"/>
      <c r="W65" s="23"/>
      <c r="X65" s="24"/>
      <c r="Y65" s="25"/>
      <c r="Z65" s="26"/>
      <c r="AA65" s="19"/>
      <c r="AB65"/>
      <c r="AC65"/>
      <c r="AD65"/>
      <c r="AE65"/>
      <c r="AF65"/>
      <c r="AG65"/>
      <c r="AH65"/>
      <c r="AI65"/>
      <c r="AJ65"/>
      <c r="AK65" s="13"/>
      <c r="AL65" s="14" t="str">
        <f t="shared" si="17"/>
        <v xml:space="preserve">CAP. 8: CAPITULO 8 INSTALACIONES HIDRAULICAS </v>
      </c>
      <c r="AM65" s="15">
        <f t="shared" si="18"/>
        <v>64</v>
      </c>
      <c r="AN65" s="15"/>
      <c r="AO65" s="15"/>
      <c r="AP65" s="16"/>
      <c r="AQ65" s="17"/>
    </row>
    <row r="66" spans="1:43" x14ac:dyDescent="0.3">
      <c r="A66" s="20">
        <v>223011</v>
      </c>
      <c r="B66" s="476" t="s">
        <v>923</v>
      </c>
      <c r="C66" s="477" t="s">
        <v>136</v>
      </c>
      <c r="D66" s="478" t="s">
        <v>73</v>
      </c>
      <c r="E66" s="479">
        <v>1</v>
      </c>
      <c r="F66" s="480"/>
      <c r="G66" s="483">
        <f t="shared" ref="G66:G101" si="19">ROUND(E66 * F66,$O$2)</f>
        <v>0</v>
      </c>
      <c r="H66" s="639"/>
      <c r="I66" s="737"/>
      <c r="J66" s="737"/>
      <c r="K66" s="771"/>
      <c r="L66" s="639"/>
      <c r="M66" s="721">
        <f>ANALISIS!H1062</f>
        <v>0</v>
      </c>
      <c r="N66" s="481">
        <f>ANALISIS!H1069</f>
        <v>0</v>
      </c>
      <c r="O66" s="480">
        <v>1</v>
      </c>
      <c r="P66" s="480" t="e">
        <f>ROUNDUP((ANALISIS!$I$1053/8)/$O$66,0)</f>
        <v>#DIV/0!</v>
      </c>
      <c r="Q66" s="482">
        <f t="shared" ref="Q66:Q101" si="20">ROUND(N66 * E66,$O$2)</f>
        <v>0</v>
      </c>
      <c r="R66" s="483">
        <f t="shared" ref="R66:R101" si="21">ROUND(M66 * E66,$O$2)</f>
        <v>0</v>
      </c>
      <c r="S66" s="532">
        <f t="shared" ref="S66:S101" si="22">G66*$S$2</f>
        <v>0</v>
      </c>
      <c r="T66" s="21"/>
      <c r="U66" s="22">
        <f>ROUND(ANALISIS!H1060*E66,0)</f>
        <v>0</v>
      </c>
      <c r="V66" s="23">
        <f>ROUND(ANALISIS!H1057*E66,0)</f>
        <v>0</v>
      </c>
      <c r="W66" s="23">
        <f>ROUND(ANALISIS!H1054*E66,0)</f>
        <v>0</v>
      </c>
      <c r="X66" s="24">
        <f>ROUND(ANALISIS!H1051*E66,0)</f>
        <v>0</v>
      </c>
      <c r="Y66" s="25">
        <f t="shared" ref="Y66:Y101" si="23">U66+V66+W66+X66</f>
        <v>0</v>
      </c>
      <c r="Z66" s="26"/>
      <c r="AA66" s="19"/>
      <c r="AB66"/>
      <c r="AC66"/>
      <c r="AD66"/>
      <c r="AE66"/>
      <c r="AF66"/>
      <c r="AG66"/>
      <c r="AH66"/>
      <c r="AI66"/>
      <c r="AJ66"/>
      <c r="AK66" s="13"/>
      <c r="AL66" s="14" t="str">
        <f t="shared" si="17"/>
        <v xml:space="preserve">CAP. 8: CAPITULO 8 INSTALACIONES HIDRAULICAS </v>
      </c>
      <c r="AM66" s="15">
        <f t="shared" si="18"/>
        <v>64</v>
      </c>
      <c r="AN66" s="15"/>
      <c r="AO66" s="15"/>
      <c r="AP66" s="16"/>
      <c r="AQ66" s="17"/>
    </row>
    <row r="67" spans="1:43" x14ac:dyDescent="0.3">
      <c r="A67" s="20" t="s">
        <v>137</v>
      </c>
      <c r="B67" s="476" t="s">
        <v>926</v>
      </c>
      <c r="C67" s="477" t="s">
        <v>138</v>
      </c>
      <c r="D67" s="478" t="s">
        <v>139</v>
      </c>
      <c r="E67" s="479">
        <v>11</v>
      </c>
      <c r="F67" s="480"/>
      <c r="G67" s="483">
        <f t="shared" si="19"/>
        <v>0</v>
      </c>
      <c r="H67" s="639"/>
      <c r="I67" s="737"/>
      <c r="J67" s="737"/>
      <c r="K67" s="771"/>
      <c r="L67" s="639"/>
      <c r="M67" s="721">
        <f>ANALISIS!H1097</f>
        <v>0</v>
      </c>
      <c r="N67" s="481">
        <f>ANALISIS!H1104</f>
        <v>0</v>
      </c>
      <c r="O67" s="480">
        <v>1</v>
      </c>
      <c r="P67" s="480" t="e">
        <f>ROUNDUP((ANALISIS!$I$1088/8)/$O$67,0)</f>
        <v>#DIV/0!</v>
      </c>
      <c r="Q67" s="482">
        <f t="shared" si="20"/>
        <v>0</v>
      </c>
      <c r="R67" s="483">
        <f t="shared" si="21"/>
        <v>0</v>
      </c>
      <c r="S67" s="532">
        <f t="shared" si="22"/>
        <v>0</v>
      </c>
      <c r="T67" s="21"/>
      <c r="U67" s="22">
        <f>ROUND(ANALISIS!H1095*E67,0)</f>
        <v>0</v>
      </c>
      <c r="V67" s="23">
        <f>ROUND(ANALISIS!H1092*E67,0)</f>
        <v>0</v>
      </c>
      <c r="W67" s="23">
        <f>ROUND(ANALISIS!H1089*E67,0)</f>
        <v>0</v>
      </c>
      <c r="X67" s="24">
        <f>ROUND(ANALISIS!H1086*E67,0)</f>
        <v>0</v>
      </c>
      <c r="Y67" s="25">
        <f t="shared" si="23"/>
        <v>0</v>
      </c>
      <c r="Z67" s="26"/>
      <c r="AA67" s="19"/>
      <c r="AB67"/>
      <c r="AC67"/>
      <c r="AD67"/>
      <c r="AE67"/>
      <c r="AF67"/>
      <c r="AG67"/>
      <c r="AH67"/>
      <c r="AI67"/>
      <c r="AJ67"/>
      <c r="AK67" s="13"/>
      <c r="AL67" s="14" t="str">
        <f t="shared" si="17"/>
        <v xml:space="preserve">CAP. 8: CAPITULO 8 INSTALACIONES HIDRAULICAS </v>
      </c>
      <c r="AM67" s="15">
        <f t="shared" si="18"/>
        <v>64</v>
      </c>
      <c r="AN67" s="15"/>
      <c r="AO67" s="15"/>
      <c r="AP67" s="16"/>
      <c r="AQ67" s="17"/>
    </row>
    <row r="68" spans="1:43" x14ac:dyDescent="0.3">
      <c r="A68" s="20" t="s">
        <v>140</v>
      </c>
      <c r="B68" s="476" t="s">
        <v>928</v>
      </c>
      <c r="C68" s="477" t="s">
        <v>141</v>
      </c>
      <c r="D68" s="478" t="s">
        <v>139</v>
      </c>
      <c r="E68" s="479">
        <v>7</v>
      </c>
      <c r="F68" s="480"/>
      <c r="G68" s="483">
        <f t="shared" si="19"/>
        <v>0</v>
      </c>
      <c r="H68" s="639"/>
      <c r="I68" s="737"/>
      <c r="J68" s="737"/>
      <c r="K68" s="771"/>
      <c r="L68" s="639"/>
      <c r="M68" s="721">
        <f>ANALISIS!H1130</f>
        <v>0</v>
      </c>
      <c r="N68" s="481">
        <f>ANALISIS!H1137</f>
        <v>0</v>
      </c>
      <c r="O68" s="480">
        <v>1</v>
      </c>
      <c r="P68" s="480" t="e">
        <f>ROUNDUP((ANALISIS!$I$1121/8)/$O$68,0)</f>
        <v>#DIV/0!</v>
      </c>
      <c r="Q68" s="482">
        <f t="shared" si="20"/>
        <v>0</v>
      </c>
      <c r="R68" s="483">
        <f t="shared" si="21"/>
        <v>0</v>
      </c>
      <c r="S68" s="532">
        <f t="shared" si="22"/>
        <v>0</v>
      </c>
      <c r="T68" s="21"/>
      <c r="U68" s="22">
        <f>ROUND(ANALISIS!H1128*E68,0)</f>
        <v>0</v>
      </c>
      <c r="V68" s="23">
        <f>ROUND(ANALISIS!H1125*E68,0)</f>
        <v>0</v>
      </c>
      <c r="W68" s="23">
        <f>ROUND(ANALISIS!H1122*E68,0)</f>
        <v>0</v>
      </c>
      <c r="X68" s="24">
        <f>ROUND(ANALISIS!H1119*E68,0)</f>
        <v>0</v>
      </c>
      <c r="Y68" s="25">
        <f t="shared" si="23"/>
        <v>0</v>
      </c>
      <c r="Z68" s="26"/>
      <c r="AA68" s="19"/>
      <c r="AB68"/>
      <c r="AC68"/>
      <c r="AD68"/>
      <c r="AE68"/>
      <c r="AF68"/>
      <c r="AG68"/>
      <c r="AH68"/>
      <c r="AI68"/>
      <c r="AJ68"/>
      <c r="AK68" s="13"/>
      <c r="AL68" s="14" t="str">
        <f t="shared" si="17"/>
        <v xml:space="preserve">CAP. 8: CAPITULO 8 INSTALACIONES HIDRAULICAS </v>
      </c>
      <c r="AM68" s="15">
        <f t="shared" si="18"/>
        <v>64</v>
      </c>
      <c r="AN68" s="15"/>
      <c r="AO68" s="15"/>
      <c r="AP68" s="16"/>
      <c r="AQ68" s="17"/>
    </row>
    <row r="69" spans="1:43" x14ac:dyDescent="0.3">
      <c r="A69" s="20" t="s">
        <v>142</v>
      </c>
      <c r="B69" s="476" t="s">
        <v>932</v>
      </c>
      <c r="C69" s="477" t="s">
        <v>143</v>
      </c>
      <c r="D69" s="478" t="s">
        <v>117</v>
      </c>
      <c r="E69" s="479">
        <v>16.600000000000001</v>
      </c>
      <c r="F69" s="480"/>
      <c r="G69" s="483">
        <f t="shared" si="19"/>
        <v>0</v>
      </c>
      <c r="H69" s="639"/>
      <c r="I69" s="737"/>
      <c r="J69" s="737"/>
      <c r="K69" s="771"/>
      <c r="L69" s="639"/>
      <c r="M69" s="721">
        <f>ANALISIS!H1159</f>
        <v>0</v>
      </c>
      <c r="N69" s="481">
        <f>ANALISIS!H1166</f>
        <v>0</v>
      </c>
      <c r="O69" s="480">
        <v>1</v>
      </c>
      <c r="P69" s="480" t="e">
        <f>ROUNDUP((ANALISIS!$I$1150/8)/$O$69,0)</f>
        <v>#DIV/0!</v>
      </c>
      <c r="Q69" s="482">
        <f t="shared" si="20"/>
        <v>0</v>
      </c>
      <c r="R69" s="483">
        <f t="shared" si="21"/>
        <v>0</v>
      </c>
      <c r="S69" s="532">
        <f t="shared" si="22"/>
        <v>0</v>
      </c>
      <c r="T69" s="21"/>
      <c r="U69" s="22">
        <f>ROUND(ANALISIS!H1157*E69,0)</f>
        <v>0</v>
      </c>
      <c r="V69" s="23">
        <f>ROUND(ANALISIS!H1154*E69,0)</f>
        <v>0</v>
      </c>
      <c r="W69" s="23">
        <f>ROUND(ANALISIS!H1151*E69,0)</f>
        <v>0</v>
      </c>
      <c r="X69" s="24">
        <f>ROUND(ANALISIS!H1148*E69,0)</f>
        <v>0</v>
      </c>
      <c r="Y69" s="25">
        <f t="shared" si="23"/>
        <v>0</v>
      </c>
      <c r="Z69" s="26"/>
      <c r="AA69" s="19"/>
      <c r="AB69"/>
      <c r="AC69"/>
      <c r="AD69"/>
      <c r="AE69"/>
      <c r="AF69"/>
      <c r="AG69"/>
      <c r="AH69"/>
      <c r="AI69"/>
      <c r="AJ69"/>
      <c r="AK69" s="13"/>
      <c r="AL69" s="14" t="str">
        <f t="shared" si="17"/>
        <v xml:space="preserve">CAP. 8: CAPITULO 8 INSTALACIONES HIDRAULICAS </v>
      </c>
      <c r="AM69" s="15">
        <f t="shared" si="18"/>
        <v>64</v>
      </c>
      <c r="AN69" s="15"/>
      <c r="AO69" s="15"/>
      <c r="AP69" s="16"/>
      <c r="AQ69" s="17"/>
    </row>
    <row r="70" spans="1:43" x14ac:dyDescent="0.3">
      <c r="A70" s="20" t="s">
        <v>144</v>
      </c>
      <c r="B70" s="476" t="s">
        <v>933</v>
      </c>
      <c r="C70" s="477" t="s">
        <v>145</v>
      </c>
      <c r="D70" s="478" t="s">
        <v>117</v>
      </c>
      <c r="E70" s="479">
        <v>75.13</v>
      </c>
      <c r="F70" s="480"/>
      <c r="G70" s="483">
        <f t="shared" si="19"/>
        <v>0</v>
      </c>
      <c r="H70" s="639"/>
      <c r="I70" s="737"/>
      <c r="J70" s="737"/>
      <c r="K70" s="771"/>
      <c r="L70" s="639"/>
      <c r="M70" s="721">
        <f>ANALISIS!H1189</f>
        <v>0</v>
      </c>
      <c r="N70" s="481">
        <f>ANALISIS!H1196</f>
        <v>0</v>
      </c>
      <c r="O70" s="480">
        <v>1</v>
      </c>
      <c r="P70" s="480" t="e">
        <f>ROUNDUP((ANALISIS!$I$1180/8)/$O$70,0)</f>
        <v>#DIV/0!</v>
      </c>
      <c r="Q70" s="482">
        <f t="shared" si="20"/>
        <v>0</v>
      </c>
      <c r="R70" s="483">
        <f t="shared" si="21"/>
        <v>0</v>
      </c>
      <c r="S70" s="532">
        <f t="shared" si="22"/>
        <v>0</v>
      </c>
      <c r="T70" s="21"/>
      <c r="U70" s="22">
        <f>ROUND(ANALISIS!H1187*E70,0)</f>
        <v>0</v>
      </c>
      <c r="V70" s="23">
        <f>ROUND(ANALISIS!H1184*E70,0)</f>
        <v>0</v>
      </c>
      <c r="W70" s="23">
        <f>ROUND(ANALISIS!H1181*E70,0)</f>
        <v>0</v>
      </c>
      <c r="X70" s="24">
        <f>ROUND(ANALISIS!H1178*E70,0)</f>
        <v>0</v>
      </c>
      <c r="Y70" s="25">
        <f t="shared" si="23"/>
        <v>0</v>
      </c>
      <c r="Z70" s="26"/>
      <c r="AA70" s="19"/>
      <c r="AB70"/>
      <c r="AC70"/>
      <c r="AD70"/>
      <c r="AE70"/>
      <c r="AF70"/>
      <c r="AG70"/>
      <c r="AH70"/>
      <c r="AI70"/>
      <c r="AJ70"/>
      <c r="AK70" s="13"/>
      <c r="AL70" s="14" t="str">
        <f t="shared" si="17"/>
        <v xml:space="preserve">CAP. 8: CAPITULO 8 INSTALACIONES HIDRAULICAS </v>
      </c>
      <c r="AM70" s="15">
        <f t="shared" si="18"/>
        <v>64</v>
      </c>
      <c r="AN70" s="15"/>
      <c r="AO70" s="15"/>
      <c r="AP70" s="16"/>
      <c r="AQ70" s="17"/>
    </row>
    <row r="71" spans="1:43" x14ac:dyDescent="0.3">
      <c r="A71" s="20" t="s">
        <v>146</v>
      </c>
      <c r="B71" s="476" t="s">
        <v>927</v>
      </c>
      <c r="C71" s="477" t="s">
        <v>147</v>
      </c>
      <c r="D71" s="478" t="s">
        <v>117</v>
      </c>
      <c r="E71" s="479">
        <v>56.3</v>
      </c>
      <c r="F71" s="480"/>
      <c r="G71" s="483">
        <f t="shared" si="19"/>
        <v>0</v>
      </c>
      <c r="H71" s="639"/>
      <c r="I71" s="737"/>
      <c r="J71" s="737"/>
      <c r="K71" s="771"/>
      <c r="L71" s="639"/>
      <c r="M71" s="721">
        <f>ANALISIS!H1219</f>
        <v>0</v>
      </c>
      <c r="N71" s="481">
        <f>ANALISIS!H1226</f>
        <v>0</v>
      </c>
      <c r="O71" s="480">
        <v>1</v>
      </c>
      <c r="P71" s="480" t="e">
        <f>ROUNDUP((ANALISIS!$I$1210/8)/$O$71,0)</f>
        <v>#DIV/0!</v>
      </c>
      <c r="Q71" s="482">
        <f t="shared" si="20"/>
        <v>0</v>
      </c>
      <c r="R71" s="483">
        <f t="shared" si="21"/>
        <v>0</v>
      </c>
      <c r="S71" s="532">
        <f t="shared" si="22"/>
        <v>0</v>
      </c>
      <c r="T71" s="21"/>
      <c r="U71" s="22">
        <f>ROUND(ANALISIS!H1217*E71,0)</f>
        <v>0</v>
      </c>
      <c r="V71" s="23">
        <f>ROUND(ANALISIS!H1214*E71,0)</f>
        <v>0</v>
      </c>
      <c r="W71" s="23">
        <f>ROUND(ANALISIS!H1211*E71,0)</f>
        <v>0</v>
      </c>
      <c r="X71" s="24">
        <f>ROUND(ANALISIS!H1208*E71,0)</f>
        <v>0</v>
      </c>
      <c r="Y71" s="25">
        <f t="shared" si="23"/>
        <v>0</v>
      </c>
      <c r="Z71" s="26"/>
      <c r="AA71" s="19"/>
      <c r="AB71"/>
      <c r="AC71"/>
      <c r="AD71"/>
      <c r="AE71"/>
      <c r="AF71"/>
      <c r="AG71"/>
      <c r="AH71"/>
      <c r="AI71"/>
      <c r="AJ71"/>
      <c r="AK71" s="13"/>
      <c r="AL71" s="14" t="str">
        <f t="shared" si="17"/>
        <v xml:space="preserve">CAP. 8: CAPITULO 8 INSTALACIONES HIDRAULICAS </v>
      </c>
      <c r="AM71" s="15">
        <f t="shared" si="18"/>
        <v>64</v>
      </c>
      <c r="AN71" s="15"/>
      <c r="AO71" s="15"/>
      <c r="AP71" s="16"/>
      <c r="AQ71" s="17"/>
    </row>
    <row r="72" spans="1:43" x14ac:dyDescent="0.3">
      <c r="A72" s="20" t="s">
        <v>148</v>
      </c>
      <c r="B72" s="476" t="s">
        <v>925</v>
      </c>
      <c r="C72" s="477" t="s">
        <v>149</v>
      </c>
      <c r="D72" s="478" t="s">
        <v>117</v>
      </c>
      <c r="E72" s="479">
        <v>4.0999999999999996</v>
      </c>
      <c r="F72" s="480"/>
      <c r="G72" s="483">
        <f t="shared" si="19"/>
        <v>0</v>
      </c>
      <c r="H72" s="639"/>
      <c r="I72" s="737"/>
      <c r="J72" s="737"/>
      <c r="K72" s="771"/>
      <c r="L72" s="639"/>
      <c r="M72" s="721">
        <f>ANALISIS!H1249</f>
        <v>0</v>
      </c>
      <c r="N72" s="481">
        <f>ANALISIS!H1256</f>
        <v>0</v>
      </c>
      <c r="O72" s="480">
        <v>1</v>
      </c>
      <c r="P72" s="480" t="e">
        <f>ROUNDUP((ANALISIS!$I$1240/8)/$O$72,0)</f>
        <v>#DIV/0!</v>
      </c>
      <c r="Q72" s="482">
        <f t="shared" si="20"/>
        <v>0</v>
      </c>
      <c r="R72" s="483">
        <f t="shared" si="21"/>
        <v>0</v>
      </c>
      <c r="S72" s="532">
        <f t="shared" si="22"/>
        <v>0</v>
      </c>
      <c r="T72" s="21"/>
      <c r="U72" s="22">
        <f>ROUND(ANALISIS!H1247*E72,0)</f>
        <v>0</v>
      </c>
      <c r="V72" s="23">
        <f>ROUND(ANALISIS!H1244*E72,0)</f>
        <v>0</v>
      </c>
      <c r="W72" s="23">
        <f>ROUND(ANALISIS!H1241*E72,0)</f>
        <v>0</v>
      </c>
      <c r="X72" s="24">
        <f>ROUND(ANALISIS!H1238*E72,0)</f>
        <v>0</v>
      </c>
      <c r="Y72" s="25">
        <f t="shared" si="23"/>
        <v>0</v>
      </c>
      <c r="Z72" s="26"/>
      <c r="AA72" s="19"/>
      <c r="AB72"/>
      <c r="AC72"/>
      <c r="AD72"/>
      <c r="AE72"/>
      <c r="AF72"/>
      <c r="AG72"/>
      <c r="AH72"/>
      <c r="AI72"/>
      <c r="AJ72"/>
      <c r="AK72" s="13"/>
      <c r="AL72" s="14" t="str">
        <f t="shared" si="17"/>
        <v xml:space="preserve">CAP. 8: CAPITULO 8 INSTALACIONES HIDRAULICAS </v>
      </c>
      <c r="AM72" s="15">
        <f t="shared" si="18"/>
        <v>64</v>
      </c>
      <c r="AN72" s="15"/>
      <c r="AO72" s="15"/>
      <c r="AP72" s="16"/>
      <c r="AQ72" s="17"/>
    </row>
    <row r="73" spans="1:43" x14ac:dyDescent="0.3">
      <c r="A73" s="20" t="s">
        <v>150</v>
      </c>
      <c r="B73" s="476" t="s">
        <v>934</v>
      </c>
      <c r="C73" s="477" t="s">
        <v>151</v>
      </c>
      <c r="D73" s="478" t="s">
        <v>117</v>
      </c>
      <c r="E73" s="479">
        <v>15.8</v>
      </c>
      <c r="F73" s="480"/>
      <c r="G73" s="483">
        <f t="shared" si="19"/>
        <v>0</v>
      </c>
      <c r="H73" s="639"/>
      <c r="I73" s="737"/>
      <c r="J73" s="737"/>
      <c r="K73" s="771"/>
      <c r="L73" s="639"/>
      <c r="M73" s="721">
        <f>ANALISIS!H1279</f>
        <v>0</v>
      </c>
      <c r="N73" s="481">
        <f>ANALISIS!H1286</f>
        <v>0</v>
      </c>
      <c r="O73" s="480">
        <v>1</v>
      </c>
      <c r="P73" s="480" t="e">
        <f>ROUNDUP((ANALISIS!$I$1270/8)/$O$73,0)</f>
        <v>#DIV/0!</v>
      </c>
      <c r="Q73" s="482">
        <f t="shared" si="20"/>
        <v>0</v>
      </c>
      <c r="R73" s="483">
        <f t="shared" si="21"/>
        <v>0</v>
      </c>
      <c r="S73" s="532">
        <f t="shared" si="22"/>
        <v>0</v>
      </c>
      <c r="T73" s="21"/>
      <c r="U73" s="22">
        <f>ROUND(ANALISIS!H1277*E73,0)</f>
        <v>0</v>
      </c>
      <c r="V73" s="23">
        <f>ROUND(ANALISIS!H1274*E73,0)</f>
        <v>0</v>
      </c>
      <c r="W73" s="23">
        <f>ROUND(ANALISIS!H1271*E73,0)</f>
        <v>0</v>
      </c>
      <c r="X73" s="24">
        <f>ROUND(ANALISIS!H1268*E73,0)</f>
        <v>0</v>
      </c>
      <c r="Y73" s="25">
        <f t="shared" si="23"/>
        <v>0</v>
      </c>
      <c r="Z73" s="26"/>
      <c r="AA73" s="19"/>
      <c r="AB73"/>
      <c r="AC73"/>
      <c r="AD73"/>
      <c r="AE73"/>
      <c r="AF73"/>
      <c r="AG73"/>
      <c r="AH73"/>
      <c r="AI73"/>
      <c r="AJ73"/>
      <c r="AK73" s="13"/>
      <c r="AL73" s="14" t="str">
        <f t="shared" si="17"/>
        <v xml:space="preserve">CAP. 8: CAPITULO 8 INSTALACIONES HIDRAULICAS </v>
      </c>
      <c r="AM73" s="15">
        <f t="shared" si="18"/>
        <v>64</v>
      </c>
      <c r="AN73" s="15"/>
      <c r="AO73" s="15"/>
      <c r="AP73" s="16"/>
      <c r="AQ73" s="17"/>
    </row>
    <row r="74" spans="1:43" x14ac:dyDescent="0.3">
      <c r="A74" s="20" t="s">
        <v>152</v>
      </c>
      <c r="B74" s="476" t="s">
        <v>931</v>
      </c>
      <c r="C74" s="477" t="s">
        <v>153</v>
      </c>
      <c r="D74" s="478" t="s">
        <v>73</v>
      </c>
      <c r="E74" s="479">
        <v>1</v>
      </c>
      <c r="F74" s="480"/>
      <c r="G74" s="483">
        <f t="shared" si="19"/>
        <v>0</v>
      </c>
      <c r="H74" s="639"/>
      <c r="I74" s="737"/>
      <c r="J74" s="737"/>
      <c r="K74" s="771"/>
      <c r="L74" s="639"/>
      <c r="M74" s="721">
        <f>ANALISIS!H1309</f>
        <v>0</v>
      </c>
      <c r="N74" s="481">
        <f>ANALISIS!H1316</f>
        <v>0</v>
      </c>
      <c r="O74" s="480">
        <v>1</v>
      </c>
      <c r="P74" s="480" t="e">
        <f>ROUNDUP((ANALISIS!$I$1300/8)/$O$74,0)</f>
        <v>#DIV/0!</v>
      </c>
      <c r="Q74" s="482">
        <f t="shared" si="20"/>
        <v>0</v>
      </c>
      <c r="R74" s="483">
        <f t="shared" si="21"/>
        <v>0</v>
      </c>
      <c r="S74" s="532">
        <f t="shared" si="22"/>
        <v>0</v>
      </c>
      <c r="T74" s="21"/>
      <c r="U74" s="22">
        <f>ROUND(ANALISIS!H1307*E74,0)</f>
        <v>0</v>
      </c>
      <c r="V74" s="23">
        <f>ROUND(ANALISIS!H1304*E74,0)</f>
        <v>0</v>
      </c>
      <c r="W74" s="23">
        <f>ROUND(ANALISIS!H1301*E74,0)</f>
        <v>0</v>
      </c>
      <c r="X74" s="24">
        <f>ROUND(ANALISIS!H1298*E74,0)</f>
        <v>0</v>
      </c>
      <c r="Y74" s="25">
        <f t="shared" si="23"/>
        <v>0</v>
      </c>
      <c r="Z74" s="26"/>
      <c r="AA74" s="19"/>
      <c r="AB74"/>
      <c r="AC74"/>
      <c r="AD74"/>
      <c r="AE74"/>
      <c r="AF74"/>
      <c r="AG74"/>
      <c r="AH74"/>
      <c r="AI74"/>
      <c r="AJ74"/>
      <c r="AK74" s="13"/>
      <c r="AL74" s="14" t="str">
        <f t="shared" si="17"/>
        <v xml:space="preserve">CAP. 8: CAPITULO 8 INSTALACIONES HIDRAULICAS </v>
      </c>
      <c r="AM74" s="15">
        <f t="shared" si="18"/>
        <v>64</v>
      </c>
      <c r="AN74" s="15"/>
      <c r="AO74" s="15"/>
      <c r="AP74" s="16"/>
      <c r="AQ74" s="17"/>
    </row>
    <row r="75" spans="1:43" x14ac:dyDescent="0.3">
      <c r="A75" s="20" t="s">
        <v>154</v>
      </c>
      <c r="B75" s="476" t="s">
        <v>935</v>
      </c>
      <c r="C75" s="477" t="s">
        <v>155</v>
      </c>
      <c r="D75" s="478" t="s">
        <v>73</v>
      </c>
      <c r="E75" s="479">
        <v>2</v>
      </c>
      <c r="F75" s="480"/>
      <c r="G75" s="483">
        <f t="shared" si="19"/>
        <v>0</v>
      </c>
      <c r="H75" s="639"/>
      <c r="I75" s="737"/>
      <c r="J75" s="737"/>
      <c r="K75" s="771"/>
      <c r="L75" s="639"/>
      <c r="M75" s="721">
        <f>ANALISIS!H1339</f>
        <v>0</v>
      </c>
      <c r="N75" s="481">
        <f>ANALISIS!H1346</f>
        <v>0</v>
      </c>
      <c r="O75" s="480">
        <v>1</v>
      </c>
      <c r="P75" s="480" t="e">
        <f>ROUNDUP((ANALISIS!$I$1330/8)/$O$75,0)</f>
        <v>#DIV/0!</v>
      </c>
      <c r="Q75" s="482">
        <f t="shared" si="20"/>
        <v>0</v>
      </c>
      <c r="R75" s="483">
        <f t="shared" si="21"/>
        <v>0</v>
      </c>
      <c r="S75" s="532">
        <f t="shared" si="22"/>
        <v>0</v>
      </c>
      <c r="T75" s="21"/>
      <c r="U75" s="22">
        <f>ROUND(ANALISIS!H1337*E75,0)</f>
        <v>0</v>
      </c>
      <c r="V75" s="23">
        <f>ROUND(ANALISIS!H1334*E75,0)</f>
        <v>0</v>
      </c>
      <c r="W75" s="23">
        <f>ROUND(ANALISIS!H1331*E75,0)</f>
        <v>0</v>
      </c>
      <c r="X75" s="24">
        <f>ROUND(ANALISIS!H1328*E75,0)</f>
        <v>0</v>
      </c>
      <c r="Y75" s="25">
        <f t="shared" si="23"/>
        <v>0</v>
      </c>
      <c r="Z75" s="26"/>
      <c r="AA75" s="19"/>
      <c r="AB75"/>
      <c r="AC75"/>
      <c r="AD75"/>
      <c r="AE75"/>
      <c r="AF75"/>
      <c r="AG75"/>
      <c r="AH75"/>
      <c r="AI75"/>
      <c r="AJ75"/>
      <c r="AK75" s="13"/>
      <c r="AL75" s="14" t="str">
        <f t="shared" si="17"/>
        <v xml:space="preserve">CAP. 8: CAPITULO 8 INSTALACIONES HIDRAULICAS </v>
      </c>
      <c r="AM75" s="15">
        <f t="shared" si="18"/>
        <v>64</v>
      </c>
      <c r="AN75" s="15"/>
      <c r="AO75" s="15"/>
      <c r="AP75" s="16"/>
      <c r="AQ75" s="17"/>
    </row>
    <row r="76" spans="1:43" x14ac:dyDescent="0.3">
      <c r="A76" s="20" t="s">
        <v>156</v>
      </c>
      <c r="B76" s="476" t="s">
        <v>924</v>
      </c>
      <c r="C76" s="477" t="s">
        <v>157</v>
      </c>
      <c r="D76" s="478" t="s">
        <v>73</v>
      </c>
      <c r="E76" s="479">
        <v>2</v>
      </c>
      <c r="F76" s="480"/>
      <c r="G76" s="483">
        <f t="shared" si="19"/>
        <v>0</v>
      </c>
      <c r="H76" s="639"/>
      <c r="I76" s="737"/>
      <c r="J76" s="737"/>
      <c r="K76" s="771"/>
      <c r="L76" s="639"/>
      <c r="M76" s="721">
        <f>ANALISIS!H1369</f>
        <v>0</v>
      </c>
      <c r="N76" s="481">
        <f>ANALISIS!H1376</f>
        <v>0</v>
      </c>
      <c r="O76" s="480">
        <v>1</v>
      </c>
      <c r="P76" s="480" t="e">
        <f>ROUNDUP((ANALISIS!$I$1360/8)/$O$76,0)</f>
        <v>#DIV/0!</v>
      </c>
      <c r="Q76" s="482">
        <f t="shared" si="20"/>
        <v>0</v>
      </c>
      <c r="R76" s="483">
        <f t="shared" si="21"/>
        <v>0</v>
      </c>
      <c r="S76" s="532">
        <f t="shared" si="22"/>
        <v>0</v>
      </c>
      <c r="T76" s="21"/>
      <c r="U76" s="22">
        <f>ROUND(ANALISIS!H1367*E76,0)</f>
        <v>0</v>
      </c>
      <c r="V76" s="23">
        <f>ROUND(ANALISIS!H1364*E76,0)</f>
        <v>0</v>
      </c>
      <c r="W76" s="23">
        <f>ROUND(ANALISIS!H1361*E76,0)</f>
        <v>0</v>
      </c>
      <c r="X76" s="24">
        <f>ROUND(ANALISIS!H1358*E76,0)</f>
        <v>0</v>
      </c>
      <c r="Y76" s="25">
        <f t="shared" si="23"/>
        <v>0</v>
      </c>
      <c r="Z76" s="26"/>
      <c r="AA76" s="19"/>
      <c r="AB76"/>
      <c r="AC76"/>
      <c r="AD76"/>
      <c r="AE76"/>
      <c r="AF76"/>
      <c r="AG76"/>
      <c r="AH76"/>
      <c r="AI76"/>
      <c r="AJ76"/>
      <c r="AK76" s="13"/>
      <c r="AL76" s="14" t="str">
        <f t="shared" si="17"/>
        <v xml:space="preserve">CAP. 8: CAPITULO 8 INSTALACIONES HIDRAULICAS </v>
      </c>
      <c r="AM76" s="15">
        <f t="shared" si="18"/>
        <v>64</v>
      </c>
      <c r="AN76" s="15"/>
      <c r="AO76" s="15"/>
      <c r="AP76" s="16"/>
      <c r="AQ76" s="17"/>
    </row>
    <row r="77" spans="1:43" x14ac:dyDescent="0.3">
      <c r="A77" s="20" t="s">
        <v>158</v>
      </c>
      <c r="B77" s="476" t="s">
        <v>936</v>
      </c>
      <c r="C77" s="477" t="s">
        <v>159</v>
      </c>
      <c r="D77" s="478" t="s">
        <v>73</v>
      </c>
      <c r="E77" s="479">
        <v>6</v>
      </c>
      <c r="F77" s="480"/>
      <c r="G77" s="483">
        <f t="shared" si="19"/>
        <v>0</v>
      </c>
      <c r="H77" s="639"/>
      <c r="I77" s="737"/>
      <c r="J77" s="737"/>
      <c r="K77" s="771"/>
      <c r="L77" s="639"/>
      <c r="M77" s="721">
        <f>ANALISIS!H1399</f>
        <v>0</v>
      </c>
      <c r="N77" s="481">
        <f>ANALISIS!H1406</f>
        <v>0</v>
      </c>
      <c r="O77" s="480">
        <v>1</v>
      </c>
      <c r="P77" s="480" t="e">
        <f>ROUNDUP((ANALISIS!$I$1390/8)/$O$77,0)</f>
        <v>#DIV/0!</v>
      </c>
      <c r="Q77" s="482">
        <f t="shared" si="20"/>
        <v>0</v>
      </c>
      <c r="R77" s="483">
        <f t="shared" si="21"/>
        <v>0</v>
      </c>
      <c r="S77" s="532">
        <f t="shared" si="22"/>
        <v>0</v>
      </c>
      <c r="T77" s="21"/>
      <c r="U77" s="22">
        <f>ROUND(ANALISIS!H1397*E77,0)</f>
        <v>0</v>
      </c>
      <c r="V77" s="23">
        <f>ROUND(ANALISIS!H1394*E77,0)</f>
        <v>0</v>
      </c>
      <c r="W77" s="23">
        <f>ROUND(ANALISIS!H1391*E77,0)</f>
        <v>0</v>
      </c>
      <c r="X77" s="24">
        <f>ROUND(ANALISIS!H1388*E77,0)</f>
        <v>0</v>
      </c>
      <c r="Y77" s="25">
        <f t="shared" si="23"/>
        <v>0</v>
      </c>
      <c r="Z77" s="26"/>
      <c r="AA77" s="19"/>
      <c r="AB77"/>
      <c r="AC77"/>
      <c r="AD77"/>
      <c r="AE77"/>
      <c r="AF77"/>
      <c r="AG77"/>
      <c r="AH77"/>
      <c r="AI77"/>
      <c r="AJ77"/>
      <c r="AK77" s="13"/>
      <c r="AL77" s="14" t="str">
        <f t="shared" si="17"/>
        <v xml:space="preserve">CAP. 8: CAPITULO 8 INSTALACIONES HIDRAULICAS </v>
      </c>
      <c r="AM77" s="15">
        <f t="shared" si="18"/>
        <v>64</v>
      </c>
      <c r="AN77" s="15"/>
      <c r="AO77" s="15"/>
      <c r="AP77" s="16"/>
      <c r="AQ77" s="17"/>
    </row>
    <row r="78" spans="1:43" x14ac:dyDescent="0.3">
      <c r="A78" s="20" t="s">
        <v>160</v>
      </c>
      <c r="B78" s="476" t="s">
        <v>937</v>
      </c>
      <c r="C78" s="477" t="s">
        <v>161</v>
      </c>
      <c r="D78" s="478" t="s">
        <v>73</v>
      </c>
      <c r="E78" s="479">
        <v>3</v>
      </c>
      <c r="F78" s="480"/>
      <c r="G78" s="483">
        <f t="shared" si="19"/>
        <v>0</v>
      </c>
      <c r="H78" s="639"/>
      <c r="I78" s="737"/>
      <c r="J78" s="737"/>
      <c r="K78" s="771"/>
      <c r="L78" s="639"/>
      <c r="M78" s="721">
        <f>ANALISIS!H1429</f>
        <v>0</v>
      </c>
      <c r="N78" s="481">
        <f>ANALISIS!H1436</f>
        <v>0</v>
      </c>
      <c r="O78" s="480">
        <v>1</v>
      </c>
      <c r="P78" s="480" t="e">
        <f>ROUNDUP((ANALISIS!$I$1420/8)/$O$78,0)</f>
        <v>#DIV/0!</v>
      </c>
      <c r="Q78" s="482">
        <f t="shared" si="20"/>
        <v>0</v>
      </c>
      <c r="R78" s="483">
        <f t="shared" si="21"/>
        <v>0</v>
      </c>
      <c r="S78" s="532">
        <f t="shared" si="22"/>
        <v>0</v>
      </c>
      <c r="T78" s="21"/>
      <c r="U78" s="22">
        <f>ROUND(ANALISIS!H1427*E78,0)</f>
        <v>0</v>
      </c>
      <c r="V78" s="23">
        <f>ROUND(ANALISIS!H1424*E78,0)</f>
        <v>0</v>
      </c>
      <c r="W78" s="23">
        <f>ROUND(ANALISIS!H1421*E78,0)</f>
        <v>0</v>
      </c>
      <c r="X78" s="24">
        <f>ROUND(ANALISIS!H1418*E78,0)</f>
        <v>0</v>
      </c>
      <c r="Y78" s="25">
        <f t="shared" si="23"/>
        <v>0</v>
      </c>
      <c r="Z78" s="26"/>
      <c r="AA78" s="19"/>
      <c r="AB78"/>
      <c r="AC78"/>
      <c r="AD78"/>
      <c r="AE78"/>
      <c r="AF78"/>
      <c r="AG78"/>
      <c r="AH78"/>
      <c r="AI78"/>
      <c r="AJ78"/>
      <c r="AK78" s="13"/>
      <c r="AL78" s="14" t="str">
        <f t="shared" si="17"/>
        <v xml:space="preserve">CAP. 8: CAPITULO 8 INSTALACIONES HIDRAULICAS </v>
      </c>
      <c r="AM78" s="15">
        <f t="shared" si="18"/>
        <v>64</v>
      </c>
      <c r="AN78" s="15"/>
      <c r="AO78" s="15"/>
      <c r="AP78" s="16"/>
      <c r="AQ78" s="17"/>
    </row>
    <row r="79" spans="1:43" x14ac:dyDescent="0.3">
      <c r="A79" s="20" t="s">
        <v>162</v>
      </c>
      <c r="B79" s="476" t="s">
        <v>938</v>
      </c>
      <c r="C79" s="477" t="s">
        <v>163</v>
      </c>
      <c r="D79" s="478" t="s">
        <v>73</v>
      </c>
      <c r="E79" s="479">
        <v>2</v>
      </c>
      <c r="F79" s="480"/>
      <c r="G79" s="483">
        <f t="shared" si="19"/>
        <v>0</v>
      </c>
      <c r="H79" s="639"/>
      <c r="I79" s="737"/>
      <c r="J79" s="737"/>
      <c r="K79" s="771"/>
      <c r="L79" s="639"/>
      <c r="M79" s="721">
        <f>ANALISIS!H1459</f>
        <v>0</v>
      </c>
      <c r="N79" s="481">
        <f>ANALISIS!H1466</f>
        <v>0</v>
      </c>
      <c r="O79" s="480">
        <v>1</v>
      </c>
      <c r="P79" s="480" t="e">
        <f>ROUNDUP((ANALISIS!$I$1450/8)/$O$79,0)</f>
        <v>#DIV/0!</v>
      </c>
      <c r="Q79" s="482">
        <f t="shared" si="20"/>
        <v>0</v>
      </c>
      <c r="R79" s="483">
        <f t="shared" si="21"/>
        <v>0</v>
      </c>
      <c r="S79" s="532">
        <f t="shared" si="22"/>
        <v>0</v>
      </c>
      <c r="T79" s="21"/>
      <c r="U79" s="22">
        <f>ROUND(ANALISIS!H1457*E79,0)</f>
        <v>0</v>
      </c>
      <c r="V79" s="23">
        <f>ROUND(ANALISIS!H1454*E79,0)</f>
        <v>0</v>
      </c>
      <c r="W79" s="23">
        <f>ROUND(ANALISIS!H1451*E79,0)</f>
        <v>0</v>
      </c>
      <c r="X79" s="24">
        <f>ROUND(ANALISIS!H1448*E79,0)</f>
        <v>0</v>
      </c>
      <c r="Y79" s="25">
        <f t="shared" si="23"/>
        <v>0</v>
      </c>
      <c r="Z79" s="26"/>
      <c r="AA79" s="19"/>
      <c r="AB79"/>
      <c r="AC79"/>
      <c r="AD79"/>
      <c r="AE79"/>
      <c r="AF79"/>
      <c r="AG79"/>
      <c r="AH79"/>
      <c r="AI79"/>
      <c r="AJ79"/>
      <c r="AK79" s="13"/>
      <c r="AL79" s="14" t="str">
        <f t="shared" si="17"/>
        <v xml:space="preserve">CAP. 8: CAPITULO 8 INSTALACIONES HIDRAULICAS </v>
      </c>
      <c r="AM79" s="15">
        <f t="shared" si="18"/>
        <v>64</v>
      </c>
      <c r="AN79" s="15"/>
      <c r="AO79" s="15"/>
      <c r="AP79" s="16"/>
      <c r="AQ79" s="17"/>
    </row>
    <row r="80" spans="1:43" x14ac:dyDescent="0.3">
      <c r="A80" s="20" t="s">
        <v>164</v>
      </c>
      <c r="B80" s="476" t="s">
        <v>939</v>
      </c>
      <c r="C80" s="477" t="s">
        <v>165</v>
      </c>
      <c r="D80" s="478" t="s">
        <v>73</v>
      </c>
      <c r="E80" s="479">
        <v>2</v>
      </c>
      <c r="F80" s="480"/>
      <c r="G80" s="483">
        <f t="shared" si="19"/>
        <v>0</v>
      </c>
      <c r="H80" s="639"/>
      <c r="I80" s="737"/>
      <c r="J80" s="737"/>
      <c r="K80" s="771"/>
      <c r="L80" s="639"/>
      <c r="M80" s="721">
        <f>ANALISIS!H1489</f>
        <v>0</v>
      </c>
      <c r="N80" s="481">
        <f>ANALISIS!H1496</f>
        <v>0</v>
      </c>
      <c r="O80" s="480">
        <v>1</v>
      </c>
      <c r="P80" s="480" t="e">
        <f>ROUNDUP((ANALISIS!$I$1480/8)/$O$80,0)</f>
        <v>#DIV/0!</v>
      </c>
      <c r="Q80" s="482">
        <f t="shared" si="20"/>
        <v>0</v>
      </c>
      <c r="R80" s="483">
        <f t="shared" si="21"/>
        <v>0</v>
      </c>
      <c r="S80" s="532">
        <f t="shared" si="22"/>
        <v>0</v>
      </c>
      <c r="T80" s="21"/>
      <c r="U80" s="22">
        <f>ROUND(ANALISIS!H1487*E80,0)</f>
        <v>0</v>
      </c>
      <c r="V80" s="23">
        <f>ROUND(ANALISIS!H1484*E80,0)</f>
        <v>0</v>
      </c>
      <c r="W80" s="23">
        <f>ROUND(ANALISIS!H1481*E80,0)</f>
        <v>0</v>
      </c>
      <c r="X80" s="24">
        <f>ROUND(ANALISIS!H1478*E80,0)</f>
        <v>0</v>
      </c>
      <c r="Y80" s="25">
        <f t="shared" si="23"/>
        <v>0</v>
      </c>
      <c r="Z80" s="26"/>
      <c r="AA80" s="19"/>
      <c r="AB80"/>
      <c r="AC80"/>
      <c r="AD80"/>
      <c r="AE80"/>
      <c r="AF80"/>
      <c r="AG80"/>
      <c r="AH80"/>
      <c r="AI80"/>
      <c r="AJ80"/>
      <c r="AK80" s="13"/>
      <c r="AL80" s="14" t="str">
        <f t="shared" si="17"/>
        <v xml:space="preserve">CAP. 8: CAPITULO 8 INSTALACIONES HIDRAULICAS </v>
      </c>
      <c r="AM80" s="15">
        <f t="shared" si="18"/>
        <v>64</v>
      </c>
      <c r="AN80" s="15"/>
      <c r="AO80" s="15"/>
      <c r="AP80" s="16"/>
      <c r="AQ80" s="17"/>
    </row>
    <row r="81" spans="1:43" x14ac:dyDescent="0.3">
      <c r="A81" s="20" t="s">
        <v>166</v>
      </c>
      <c r="B81" s="476" t="s">
        <v>929</v>
      </c>
      <c r="C81" s="477" t="s">
        <v>167</v>
      </c>
      <c r="D81" s="478" t="s">
        <v>73</v>
      </c>
      <c r="E81" s="479">
        <v>16</v>
      </c>
      <c r="F81" s="480"/>
      <c r="G81" s="483">
        <f t="shared" si="19"/>
        <v>0</v>
      </c>
      <c r="H81" s="639"/>
      <c r="I81" s="737"/>
      <c r="J81" s="737"/>
      <c r="K81" s="771"/>
      <c r="L81" s="639"/>
      <c r="M81" s="721">
        <f>ANALISIS!H1519</f>
        <v>0</v>
      </c>
      <c r="N81" s="481">
        <f>ANALISIS!H1526</f>
        <v>0</v>
      </c>
      <c r="O81" s="480">
        <v>1</v>
      </c>
      <c r="P81" s="480" t="e">
        <f>ROUNDUP((ANALISIS!$I$1510/8)/$O$81,0)</f>
        <v>#DIV/0!</v>
      </c>
      <c r="Q81" s="482">
        <f t="shared" si="20"/>
        <v>0</v>
      </c>
      <c r="R81" s="483">
        <f t="shared" si="21"/>
        <v>0</v>
      </c>
      <c r="S81" s="532">
        <f t="shared" si="22"/>
        <v>0</v>
      </c>
      <c r="T81" s="21"/>
      <c r="U81" s="22">
        <f>ROUND(ANALISIS!H1517*E81,0)</f>
        <v>0</v>
      </c>
      <c r="V81" s="23">
        <f>ROUND(ANALISIS!H1514*E81,0)</f>
        <v>0</v>
      </c>
      <c r="W81" s="23">
        <f>ROUND(ANALISIS!H1511*E81,0)</f>
        <v>0</v>
      </c>
      <c r="X81" s="24">
        <f>ROUND(ANALISIS!H1508*E81,0)</f>
        <v>0</v>
      </c>
      <c r="Y81" s="25">
        <f t="shared" si="23"/>
        <v>0</v>
      </c>
      <c r="Z81" s="26"/>
      <c r="AA81" s="19"/>
      <c r="AB81"/>
      <c r="AC81"/>
      <c r="AD81"/>
      <c r="AE81"/>
      <c r="AF81"/>
      <c r="AG81"/>
      <c r="AH81"/>
      <c r="AI81"/>
      <c r="AJ81"/>
      <c r="AK81" s="13"/>
      <c r="AL81" s="14" t="str">
        <f t="shared" si="17"/>
        <v xml:space="preserve">CAP. 8: CAPITULO 8 INSTALACIONES HIDRAULICAS </v>
      </c>
      <c r="AM81" s="15">
        <f t="shared" si="18"/>
        <v>64</v>
      </c>
      <c r="AN81" s="15"/>
      <c r="AO81" s="15"/>
      <c r="AP81" s="16"/>
      <c r="AQ81" s="17"/>
    </row>
    <row r="82" spans="1:43" x14ac:dyDescent="0.3">
      <c r="A82" s="20" t="s">
        <v>168</v>
      </c>
      <c r="B82" s="476" t="s">
        <v>940</v>
      </c>
      <c r="C82" s="477" t="s">
        <v>169</v>
      </c>
      <c r="D82" s="478" t="s">
        <v>73</v>
      </c>
      <c r="E82" s="479">
        <v>2</v>
      </c>
      <c r="F82" s="480"/>
      <c r="G82" s="483">
        <f t="shared" si="19"/>
        <v>0</v>
      </c>
      <c r="H82" s="639"/>
      <c r="I82" s="737"/>
      <c r="J82" s="737"/>
      <c r="K82" s="771"/>
      <c r="L82" s="639"/>
      <c r="M82" s="721">
        <f>ANALISIS!H1549</f>
        <v>0</v>
      </c>
      <c r="N82" s="481">
        <f>ANALISIS!H1556</f>
        <v>0</v>
      </c>
      <c r="O82" s="480">
        <v>1</v>
      </c>
      <c r="P82" s="480" t="e">
        <f>ROUNDUP((ANALISIS!$I$1540/8)/$O$82,0)</f>
        <v>#DIV/0!</v>
      </c>
      <c r="Q82" s="482">
        <f t="shared" si="20"/>
        <v>0</v>
      </c>
      <c r="R82" s="483">
        <f t="shared" si="21"/>
        <v>0</v>
      </c>
      <c r="S82" s="532">
        <f t="shared" si="22"/>
        <v>0</v>
      </c>
      <c r="T82" s="21"/>
      <c r="U82" s="22">
        <f>ROUND(ANALISIS!H1547*E82,0)</f>
        <v>0</v>
      </c>
      <c r="V82" s="23">
        <f>ROUND(ANALISIS!H1544*E82,0)</f>
        <v>0</v>
      </c>
      <c r="W82" s="23">
        <f>ROUND(ANALISIS!H1541*E82,0)</f>
        <v>0</v>
      </c>
      <c r="X82" s="24">
        <f>ROUND(ANALISIS!H1538*E82,0)</f>
        <v>0</v>
      </c>
      <c r="Y82" s="25">
        <f t="shared" si="23"/>
        <v>0</v>
      </c>
      <c r="Z82" s="26"/>
      <c r="AA82" s="19"/>
      <c r="AB82"/>
      <c r="AC82"/>
      <c r="AD82"/>
      <c r="AE82"/>
      <c r="AF82"/>
      <c r="AG82"/>
      <c r="AH82"/>
      <c r="AI82"/>
      <c r="AJ82"/>
      <c r="AK82" s="13"/>
      <c r="AL82" s="14" t="str">
        <f t="shared" si="17"/>
        <v xml:space="preserve">CAP. 8: CAPITULO 8 INSTALACIONES HIDRAULICAS </v>
      </c>
      <c r="AM82" s="15">
        <f t="shared" si="18"/>
        <v>64</v>
      </c>
      <c r="AN82" s="15"/>
      <c r="AO82" s="15"/>
      <c r="AP82" s="16"/>
      <c r="AQ82" s="17"/>
    </row>
    <row r="83" spans="1:43" x14ac:dyDescent="0.3">
      <c r="A83" s="20" t="s">
        <v>170</v>
      </c>
      <c r="B83" s="476" t="s">
        <v>941</v>
      </c>
      <c r="C83" s="477" t="s">
        <v>171</v>
      </c>
      <c r="D83" s="478" t="s">
        <v>73</v>
      </c>
      <c r="E83" s="479">
        <v>31</v>
      </c>
      <c r="F83" s="480"/>
      <c r="G83" s="483">
        <f t="shared" si="19"/>
        <v>0</v>
      </c>
      <c r="H83" s="639"/>
      <c r="I83" s="737"/>
      <c r="J83" s="737"/>
      <c r="K83" s="771"/>
      <c r="L83" s="639"/>
      <c r="M83" s="721">
        <f>ANALISIS!H1579</f>
        <v>0</v>
      </c>
      <c r="N83" s="481">
        <f>ANALISIS!H1586</f>
        <v>0</v>
      </c>
      <c r="O83" s="480">
        <v>1</v>
      </c>
      <c r="P83" s="480" t="e">
        <f>ROUNDUP((ANALISIS!$I$1570/8)/$O$83,0)</f>
        <v>#DIV/0!</v>
      </c>
      <c r="Q83" s="482">
        <f t="shared" si="20"/>
        <v>0</v>
      </c>
      <c r="R83" s="483">
        <f t="shared" si="21"/>
        <v>0</v>
      </c>
      <c r="S83" s="532">
        <f t="shared" si="22"/>
        <v>0</v>
      </c>
      <c r="T83" s="21"/>
      <c r="U83" s="22">
        <f>ROUND(ANALISIS!H1577*E83,0)</f>
        <v>0</v>
      </c>
      <c r="V83" s="23">
        <f>ROUND(ANALISIS!H1574*E83,0)</f>
        <v>0</v>
      </c>
      <c r="W83" s="23">
        <f>ROUND(ANALISIS!H1571*E83,0)</f>
        <v>0</v>
      </c>
      <c r="X83" s="24">
        <f>ROUND(ANALISIS!H1568*E83,0)</f>
        <v>0</v>
      </c>
      <c r="Y83" s="25">
        <f t="shared" si="23"/>
        <v>0</v>
      </c>
      <c r="Z83" s="26"/>
      <c r="AA83" s="19"/>
      <c r="AB83"/>
      <c r="AC83"/>
      <c r="AD83"/>
      <c r="AE83"/>
      <c r="AF83"/>
      <c r="AG83"/>
      <c r="AH83"/>
      <c r="AI83"/>
      <c r="AJ83"/>
      <c r="AK83" s="13"/>
      <c r="AL83" s="14" t="str">
        <f t="shared" si="17"/>
        <v xml:space="preserve">CAP. 8: CAPITULO 8 INSTALACIONES HIDRAULICAS </v>
      </c>
      <c r="AM83" s="15">
        <f t="shared" si="18"/>
        <v>64</v>
      </c>
      <c r="AN83" s="15"/>
      <c r="AO83" s="15"/>
      <c r="AP83" s="16"/>
      <c r="AQ83" s="17"/>
    </row>
    <row r="84" spans="1:43" x14ac:dyDescent="0.3">
      <c r="A84" s="20" t="s">
        <v>172</v>
      </c>
      <c r="B84" s="476" t="s">
        <v>942</v>
      </c>
      <c r="C84" s="477" t="s">
        <v>173</v>
      </c>
      <c r="D84" s="478" t="s">
        <v>73</v>
      </c>
      <c r="E84" s="479">
        <v>2</v>
      </c>
      <c r="F84" s="480"/>
      <c r="G84" s="483">
        <f t="shared" si="19"/>
        <v>0</v>
      </c>
      <c r="H84" s="639"/>
      <c r="I84" s="737"/>
      <c r="J84" s="737"/>
      <c r="K84" s="771"/>
      <c r="L84" s="639"/>
      <c r="M84" s="721">
        <f>ANALISIS!H1609</f>
        <v>0</v>
      </c>
      <c r="N84" s="481">
        <f>ANALISIS!H1616</f>
        <v>0</v>
      </c>
      <c r="O84" s="480">
        <v>1</v>
      </c>
      <c r="P84" s="480" t="e">
        <f>ROUNDUP((ANALISIS!$I$1600/8)/$O$84,0)</f>
        <v>#DIV/0!</v>
      </c>
      <c r="Q84" s="482">
        <f t="shared" si="20"/>
        <v>0</v>
      </c>
      <c r="R84" s="483">
        <f t="shared" si="21"/>
        <v>0</v>
      </c>
      <c r="S84" s="532">
        <f t="shared" si="22"/>
        <v>0</v>
      </c>
      <c r="T84" s="21"/>
      <c r="U84" s="22">
        <f>ROUND(ANALISIS!H1607*E84,0)</f>
        <v>0</v>
      </c>
      <c r="V84" s="23">
        <f>ROUND(ANALISIS!H1604*E84,0)</f>
        <v>0</v>
      </c>
      <c r="W84" s="23">
        <f>ROUND(ANALISIS!H1601*E84,0)</f>
        <v>0</v>
      </c>
      <c r="X84" s="24">
        <f>ROUND(ANALISIS!H1598*E84,0)</f>
        <v>0</v>
      </c>
      <c r="Y84" s="25">
        <f t="shared" si="23"/>
        <v>0</v>
      </c>
      <c r="Z84" s="26"/>
      <c r="AA84" s="19"/>
      <c r="AB84"/>
      <c r="AC84"/>
      <c r="AD84"/>
      <c r="AE84"/>
      <c r="AF84"/>
      <c r="AG84"/>
      <c r="AH84"/>
      <c r="AI84"/>
      <c r="AJ84"/>
      <c r="AK84" s="13"/>
      <c r="AL84" s="14" t="str">
        <f t="shared" si="17"/>
        <v xml:space="preserve">CAP. 8: CAPITULO 8 INSTALACIONES HIDRAULICAS </v>
      </c>
      <c r="AM84" s="15">
        <f t="shared" si="18"/>
        <v>64</v>
      </c>
      <c r="AN84" s="15"/>
      <c r="AO84" s="15"/>
      <c r="AP84" s="16"/>
      <c r="AQ84" s="17"/>
    </row>
    <row r="85" spans="1:43" x14ac:dyDescent="0.3">
      <c r="A85" s="20" t="s">
        <v>174</v>
      </c>
      <c r="B85" s="476" t="s">
        <v>943</v>
      </c>
      <c r="C85" s="477" t="s">
        <v>175</v>
      </c>
      <c r="D85" s="478" t="s">
        <v>73</v>
      </c>
      <c r="E85" s="479">
        <v>1</v>
      </c>
      <c r="F85" s="480"/>
      <c r="G85" s="483">
        <f t="shared" si="19"/>
        <v>0</v>
      </c>
      <c r="H85" s="639"/>
      <c r="I85" s="737"/>
      <c r="J85" s="737"/>
      <c r="K85" s="771"/>
      <c r="L85" s="639"/>
      <c r="M85" s="721">
        <f>ANALISIS!H1639</f>
        <v>0</v>
      </c>
      <c r="N85" s="481">
        <f>ANALISIS!H1646</f>
        <v>0</v>
      </c>
      <c r="O85" s="480">
        <v>1</v>
      </c>
      <c r="P85" s="480" t="e">
        <f>ROUNDUP((ANALISIS!$I$1630/8)/$O$85,0)</f>
        <v>#DIV/0!</v>
      </c>
      <c r="Q85" s="482">
        <f t="shared" si="20"/>
        <v>0</v>
      </c>
      <c r="R85" s="483">
        <f t="shared" si="21"/>
        <v>0</v>
      </c>
      <c r="S85" s="532">
        <f t="shared" si="22"/>
        <v>0</v>
      </c>
      <c r="T85" s="21"/>
      <c r="U85" s="22">
        <f>ROUND(ANALISIS!H1637*E85,0)</f>
        <v>0</v>
      </c>
      <c r="V85" s="23">
        <f>ROUND(ANALISIS!H1634*E85,0)</f>
        <v>0</v>
      </c>
      <c r="W85" s="23">
        <f>ROUND(ANALISIS!H1631*E85,0)</f>
        <v>0</v>
      </c>
      <c r="X85" s="24">
        <f>ROUND(ANALISIS!H1628*E85,0)</f>
        <v>0</v>
      </c>
      <c r="Y85" s="25">
        <f t="shared" si="23"/>
        <v>0</v>
      </c>
      <c r="Z85" s="26"/>
      <c r="AA85" s="19"/>
      <c r="AB85"/>
      <c r="AC85"/>
      <c r="AD85"/>
      <c r="AE85"/>
      <c r="AF85"/>
      <c r="AG85"/>
      <c r="AH85"/>
      <c r="AI85"/>
      <c r="AJ85"/>
      <c r="AK85" s="13"/>
      <c r="AL85" s="14" t="str">
        <f t="shared" si="17"/>
        <v xml:space="preserve">CAP. 8: CAPITULO 8 INSTALACIONES HIDRAULICAS </v>
      </c>
      <c r="AM85" s="15">
        <f t="shared" si="18"/>
        <v>64</v>
      </c>
      <c r="AN85" s="15"/>
      <c r="AO85" s="15"/>
      <c r="AP85" s="16"/>
      <c r="AQ85" s="17"/>
    </row>
    <row r="86" spans="1:43" x14ac:dyDescent="0.3">
      <c r="A86" s="20" t="s">
        <v>176</v>
      </c>
      <c r="B86" s="476" t="s">
        <v>944</v>
      </c>
      <c r="C86" s="477" t="s">
        <v>177</v>
      </c>
      <c r="D86" s="478" t="s">
        <v>73</v>
      </c>
      <c r="E86" s="479">
        <v>1</v>
      </c>
      <c r="F86" s="480"/>
      <c r="G86" s="483">
        <f t="shared" si="19"/>
        <v>0</v>
      </c>
      <c r="H86" s="639"/>
      <c r="I86" s="737"/>
      <c r="J86" s="737"/>
      <c r="K86" s="771"/>
      <c r="L86" s="639"/>
      <c r="M86" s="721">
        <f>ANALISIS!H1668</f>
        <v>0</v>
      </c>
      <c r="N86" s="481">
        <f>ANALISIS!H1675</f>
        <v>0</v>
      </c>
      <c r="O86" s="480">
        <v>1</v>
      </c>
      <c r="P86" s="480" t="e">
        <f>ROUNDUP((ANALISIS!$I$1659/8)/$O$86,0)</f>
        <v>#DIV/0!</v>
      </c>
      <c r="Q86" s="482">
        <f t="shared" si="20"/>
        <v>0</v>
      </c>
      <c r="R86" s="483">
        <f t="shared" si="21"/>
        <v>0</v>
      </c>
      <c r="S86" s="532">
        <f t="shared" si="22"/>
        <v>0</v>
      </c>
      <c r="T86" s="21"/>
      <c r="U86" s="22">
        <f>ROUND(ANALISIS!H1666*E86,0)</f>
        <v>0</v>
      </c>
      <c r="V86" s="23">
        <f>ROUND(ANALISIS!H1663*E86,0)</f>
        <v>0</v>
      </c>
      <c r="W86" s="23">
        <f>ROUND(ANALISIS!H1660*E86,0)</f>
        <v>0</v>
      </c>
      <c r="X86" s="24">
        <f>ROUND(ANALISIS!H1657*E86,0)</f>
        <v>0</v>
      </c>
      <c r="Y86" s="25">
        <f t="shared" si="23"/>
        <v>0</v>
      </c>
      <c r="Z86" s="26"/>
      <c r="AA86" s="19"/>
      <c r="AB86"/>
      <c r="AC86"/>
      <c r="AD86"/>
      <c r="AE86"/>
      <c r="AF86"/>
      <c r="AG86"/>
      <c r="AH86"/>
      <c r="AI86"/>
      <c r="AJ86"/>
      <c r="AK86" s="13"/>
      <c r="AL86" s="14" t="str">
        <f t="shared" si="17"/>
        <v xml:space="preserve">CAP. 8: CAPITULO 8 INSTALACIONES HIDRAULICAS </v>
      </c>
      <c r="AM86" s="15">
        <f t="shared" si="18"/>
        <v>64</v>
      </c>
      <c r="AN86" s="15"/>
      <c r="AO86" s="15"/>
      <c r="AP86" s="16"/>
      <c r="AQ86" s="17"/>
    </row>
    <row r="87" spans="1:43" x14ac:dyDescent="0.3">
      <c r="A87" s="20" t="s">
        <v>178</v>
      </c>
      <c r="B87" s="476" t="s">
        <v>945</v>
      </c>
      <c r="C87" s="477" t="s">
        <v>179</v>
      </c>
      <c r="D87" s="478" t="s">
        <v>73</v>
      </c>
      <c r="E87" s="479">
        <v>2</v>
      </c>
      <c r="F87" s="480"/>
      <c r="G87" s="483">
        <f t="shared" si="19"/>
        <v>0</v>
      </c>
      <c r="H87" s="639"/>
      <c r="I87" s="737"/>
      <c r="J87" s="737"/>
      <c r="K87" s="771"/>
      <c r="L87" s="639"/>
      <c r="M87" s="721">
        <f>ANALISIS!H1698</f>
        <v>0</v>
      </c>
      <c r="N87" s="481">
        <f>ANALISIS!H1705</f>
        <v>0</v>
      </c>
      <c r="O87" s="480">
        <v>1</v>
      </c>
      <c r="P87" s="480" t="e">
        <f>ROUNDUP((ANALISIS!$I$1689/8)/$O$87,0)</f>
        <v>#DIV/0!</v>
      </c>
      <c r="Q87" s="482">
        <f t="shared" si="20"/>
        <v>0</v>
      </c>
      <c r="R87" s="483">
        <f t="shared" si="21"/>
        <v>0</v>
      </c>
      <c r="S87" s="532">
        <f t="shared" si="22"/>
        <v>0</v>
      </c>
      <c r="T87" s="21"/>
      <c r="U87" s="22">
        <f>ROUND(ANALISIS!H1696*E87,0)</f>
        <v>0</v>
      </c>
      <c r="V87" s="23">
        <f>ROUND(ANALISIS!H1693*E87,0)</f>
        <v>0</v>
      </c>
      <c r="W87" s="23">
        <f>ROUND(ANALISIS!H1690*E87,0)</f>
        <v>0</v>
      </c>
      <c r="X87" s="24">
        <f>ROUND(ANALISIS!H1687*E87,0)</f>
        <v>0</v>
      </c>
      <c r="Y87" s="25">
        <f t="shared" si="23"/>
        <v>0</v>
      </c>
      <c r="Z87" s="26"/>
      <c r="AA87" s="19"/>
      <c r="AB87"/>
      <c r="AC87"/>
      <c r="AD87"/>
      <c r="AE87"/>
      <c r="AF87"/>
      <c r="AG87"/>
      <c r="AH87"/>
      <c r="AI87"/>
      <c r="AJ87"/>
      <c r="AK87" s="13"/>
      <c r="AL87" s="14" t="str">
        <f t="shared" si="17"/>
        <v xml:space="preserve">CAP. 8: CAPITULO 8 INSTALACIONES HIDRAULICAS </v>
      </c>
      <c r="AM87" s="15">
        <f t="shared" si="18"/>
        <v>64</v>
      </c>
      <c r="AN87" s="15"/>
      <c r="AO87" s="15"/>
      <c r="AP87" s="16"/>
      <c r="AQ87" s="17"/>
    </row>
    <row r="88" spans="1:43" x14ac:dyDescent="0.3">
      <c r="A88" s="20" t="s">
        <v>180</v>
      </c>
      <c r="B88" s="476" t="s">
        <v>946</v>
      </c>
      <c r="C88" s="477" t="s">
        <v>181</v>
      </c>
      <c r="D88" s="478" t="s">
        <v>73</v>
      </c>
      <c r="E88" s="479">
        <v>2</v>
      </c>
      <c r="F88" s="480"/>
      <c r="G88" s="483">
        <f t="shared" si="19"/>
        <v>0</v>
      </c>
      <c r="H88" s="639"/>
      <c r="I88" s="737"/>
      <c r="J88" s="737"/>
      <c r="K88" s="771"/>
      <c r="L88" s="639"/>
      <c r="M88" s="721">
        <f>ANALISIS!H1728</f>
        <v>0</v>
      </c>
      <c r="N88" s="481">
        <f>ANALISIS!H1735</f>
        <v>0</v>
      </c>
      <c r="O88" s="480">
        <v>1</v>
      </c>
      <c r="P88" s="480" t="e">
        <f>ROUNDUP((ANALISIS!$I$1719/8)/$O$88,0)</f>
        <v>#DIV/0!</v>
      </c>
      <c r="Q88" s="482">
        <f t="shared" si="20"/>
        <v>0</v>
      </c>
      <c r="R88" s="483">
        <f t="shared" si="21"/>
        <v>0</v>
      </c>
      <c r="S88" s="532">
        <f t="shared" si="22"/>
        <v>0</v>
      </c>
      <c r="T88" s="21"/>
      <c r="U88" s="22">
        <f>ROUND(ANALISIS!H1726*E88,0)</f>
        <v>0</v>
      </c>
      <c r="V88" s="23">
        <f>ROUND(ANALISIS!H1723*E88,0)</f>
        <v>0</v>
      </c>
      <c r="W88" s="23">
        <f>ROUND(ANALISIS!H1720*E88,0)</f>
        <v>0</v>
      </c>
      <c r="X88" s="24">
        <f>ROUND(ANALISIS!H1717*E88,0)</f>
        <v>0</v>
      </c>
      <c r="Y88" s="25">
        <f t="shared" si="23"/>
        <v>0</v>
      </c>
      <c r="Z88" s="26"/>
      <c r="AA88" s="19"/>
      <c r="AB88"/>
      <c r="AC88"/>
      <c r="AD88"/>
      <c r="AE88"/>
      <c r="AF88"/>
      <c r="AG88"/>
      <c r="AH88"/>
      <c r="AI88"/>
      <c r="AJ88"/>
      <c r="AK88" s="13"/>
      <c r="AL88" s="14" t="str">
        <f t="shared" si="17"/>
        <v xml:space="preserve">CAP. 8: CAPITULO 8 INSTALACIONES HIDRAULICAS </v>
      </c>
      <c r="AM88" s="15">
        <f t="shared" si="18"/>
        <v>64</v>
      </c>
      <c r="AN88" s="15"/>
      <c r="AO88" s="15"/>
      <c r="AP88" s="16"/>
      <c r="AQ88" s="17"/>
    </row>
    <row r="89" spans="1:43" x14ac:dyDescent="0.3">
      <c r="A89" s="20" t="s">
        <v>182</v>
      </c>
      <c r="B89" s="476" t="s">
        <v>947</v>
      </c>
      <c r="C89" s="477" t="s">
        <v>183</v>
      </c>
      <c r="D89" s="478" t="s">
        <v>73</v>
      </c>
      <c r="E89" s="479">
        <v>9</v>
      </c>
      <c r="F89" s="480"/>
      <c r="G89" s="483">
        <f t="shared" si="19"/>
        <v>0</v>
      </c>
      <c r="H89" s="639"/>
      <c r="I89" s="737"/>
      <c r="J89" s="737"/>
      <c r="K89" s="771"/>
      <c r="L89" s="639"/>
      <c r="M89" s="721">
        <f>ANALISIS!H1758</f>
        <v>0</v>
      </c>
      <c r="N89" s="481">
        <f>ANALISIS!H1765</f>
        <v>0</v>
      </c>
      <c r="O89" s="480">
        <v>1</v>
      </c>
      <c r="P89" s="480" t="e">
        <f>ROUNDUP((ANALISIS!$I$1749/8)/$O$89,0)</f>
        <v>#DIV/0!</v>
      </c>
      <c r="Q89" s="482">
        <f t="shared" si="20"/>
        <v>0</v>
      </c>
      <c r="R89" s="483">
        <f t="shared" si="21"/>
        <v>0</v>
      </c>
      <c r="S89" s="532">
        <f t="shared" si="22"/>
        <v>0</v>
      </c>
      <c r="T89" s="21"/>
      <c r="U89" s="22">
        <f>ROUND(ANALISIS!H1756*E89,0)</f>
        <v>0</v>
      </c>
      <c r="V89" s="23">
        <f>ROUND(ANALISIS!H1753*E89,0)</f>
        <v>0</v>
      </c>
      <c r="W89" s="23">
        <f>ROUND(ANALISIS!H1750*E89,0)</f>
        <v>0</v>
      </c>
      <c r="X89" s="24">
        <f>ROUND(ANALISIS!H1747*E89,0)</f>
        <v>0</v>
      </c>
      <c r="Y89" s="25">
        <f t="shared" si="23"/>
        <v>0</v>
      </c>
      <c r="Z89" s="26"/>
      <c r="AA89" s="19"/>
      <c r="AB89"/>
      <c r="AC89"/>
      <c r="AD89"/>
      <c r="AE89"/>
      <c r="AF89"/>
      <c r="AG89"/>
      <c r="AH89"/>
      <c r="AI89"/>
      <c r="AJ89"/>
      <c r="AK89" s="13"/>
      <c r="AL89" s="14" t="str">
        <f t="shared" si="17"/>
        <v xml:space="preserve">CAP. 8: CAPITULO 8 INSTALACIONES HIDRAULICAS </v>
      </c>
      <c r="AM89" s="15">
        <f t="shared" si="18"/>
        <v>64</v>
      </c>
      <c r="AN89" s="15"/>
      <c r="AO89" s="15"/>
      <c r="AP89" s="16"/>
      <c r="AQ89" s="17"/>
    </row>
    <row r="90" spans="1:43" x14ac:dyDescent="0.3">
      <c r="A90" s="83" t="s">
        <v>184</v>
      </c>
      <c r="B90" s="476" t="s">
        <v>948</v>
      </c>
      <c r="C90" s="477" t="s">
        <v>175</v>
      </c>
      <c r="D90" s="478" t="s">
        <v>73</v>
      </c>
      <c r="E90" s="479">
        <v>2</v>
      </c>
      <c r="F90" s="480"/>
      <c r="G90" s="483">
        <f t="shared" si="19"/>
        <v>0</v>
      </c>
      <c r="H90" s="639"/>
      <c r="I90" s="737"/>
      <c r="J90" s="737"/>
      <c r="K90" s="771"/>
      <c r="L90" s="639"/>
      <c r="M90" s="721">
        <f>ANALISIS!H1788</f>
        <v>0</v>
      </c>
      <c r="N90" s="481">
        <f>ANALISIS!H1795</f>
        <v>0</v>
      </c>
      <c r="O90" s="480">
        <v>1</v>
      </c>
      <c r="P90" s="480" t="e">
        <f>ROUNDUP((ANALISIS!$I$1779/8)/$O$90,0)</f>
        <v>#DIV/0!</v>
      </c>
      <c r="Q90" s="482">
        <f t="shared" si="20"/>
        <v>0</v>
      </c>
      <c r="R90" s="483">
        <f t="shared" si="21"/>
        <v>0</v>
      </c>
      <c r="S90" s="532">
        <f t="shared" si="22"/>
        <v>0</v>
      </c>
      <c r="T90" s="21"/>
      <c r="U90" s="22">
        <f>ROUND(ANALISIS!H1786*E90,0)</f>
        <v>0</v>
      </c>
      <c r="V90" s="23">
        <f>ROUND(ANALISIS!H1783*E90,0)</f>
        <v>0</v>
      </c>
      <c r="W90" s="23">
        <f>ROUND(ANALISIS!H1780*E90,0)</f>
        <v>0</v>
      </c>
      <c r="X90" s="24">
        <f>ROUND(ANALISIS!H1777*E90,0)</f>
        <v>0</v>
      </c>
      <c r="Y90" s="25">
        <f t="shared" si="23"/>
        <v>0</v>
      </c>
      <c r="Z90" s="26"/>
      <c r="AA90" s="19"/>
      <c r="AB90"/>
      <c r="AC90"/>
      <c r="AD90"/>
      <c r="AE90"/>
      <c r="AF90"/>
      <c r="AG90"/>
      <c r="AH90"/>
      <c r="AI90"/>
      <c r="AJ90"/>
      <c r="AK90" s="13"/>
      <c r="AL90" s="14" t="str">
        <f t="shared" si="17"/>
        <v xml:space="preserve">CAP. 8: CAPITULO 8 INSTALACIONES HIDRAULICAS </v>
      </c>
      <c r="AM90" s="15">
        <f t="shared" si="18"/>
        <v>64</v>
      </c>
      <c r="AN90" s="15"/>
      <c r="AO90" s="15"/>
      <c r="AP90" s="16"/>
      <c r="AQ90" s="17"/>
    </row>
    <row r="91" spans="1:43" x14ac:dyDescent="0.3">
      <c r="A91" s="20" t="s">
        <v>185</v>
      </c>
      <c r="B91" s="476" t="s">
        <v>949</v>
      </c>
      <c r="C91" s="477" t="s">
        <v>186</v>
      </c>
      <c r="D91" s="478" t="s">
        <v>73</v>
      </c>
      <c r="E91" s="479">
        <v>1</v>
      </c>
      <c r="F91" s="480"/>
      <c r="G91" s="483">
        <f t="shared" si="19"/>
        <v>0</v>
      </c>
      <c r="H91" s="639"/>
      <c r="I91" s="737"/>
      <c r="J91" s="737"/>
      <c r="K91" s="771"/>
      <c r="L91" s="639"/>
      <c r="M91" s="721">
        <f>ANALISIS!H1818</f>
        <v>0</v>
      </c>
      <c r="N91" s="481">
        <f>ANALISIS!H1825</f>
        <v>0</v>
      </c>
      <c r="O91" s="480">
        <v>1</v>
      </c>
      <c r="P91" s="480" t="e">
        <f>ROUNDUP((ANALISIS!$I$1809/8)/$O$91,0)</f>
        <v>#DIV/0!</v>
      </c>
      <c r="Q91" s="482">
        <f t="shared" si="20"/>
        <v>0</v>
      </c>
      <c r="R91" s="483">
        <f t="shared" si="21"/>
        <v>0</v>
      </c>
      <c r="S91" s="532">
        <f t="shared" si="22"/>
        <v>0</v>
      </c>
      <c r="T91" s="21"/>
      <c r="U91" s="22">
        <f>ROUND(ANALISIS!H1816*E91,0)</f>
        <v>0</v>
      </c>
      <c r="V91" s="23">
        <f>ROUND(ANALISIS!H1813*E91,0)</f>
        <v>0</v>
      </c>
      <c r="W91" s="23">
        <f>ROUND(ANALISIS!H1810*E91,0)</f>
        <v>0</v>
      </c>
      <c r="X91" s="24">
        <f>ROUND(ANALISIS!H1807*E91,0)</f>
        <v>0</v>
      </c>
      <c r="Y91" s="25">
        <f t="shared" si="23"/>
        <v>0</v>
      </c>
      <c r="Z91" s="26"/>
      <c r="AA91" s="19"/>
      <c r="AB91"/>
      <c r="AC91"/>
      <c r="AD91"/>
      <c r="AE91"/>
      <c r="AF91"/>
      <c r="AG91"/>
      <c r="AH91"/>
      <c r="AI91"/>
      <c r="AJ91"/>
      <c r="AK91" s="13"/>
      <c r="AL91" s="14" t="str">
        <f t="shared" si="17"/>
        <v xml:space="preserve">CAP. 8: CAPITULO 8 INSTALACIONES HIDRAULICAS </v>
      </c>
      <c r="AM91" s="15">
        <f t="shared" si="18"/>
        <v>64</v>
      </c>
      <c r="AN91" s="15"/>
      <c r="AO91" s="15"/>
      <c r="AP91" s="16"/>
      <c r="AQ91" s="17"/>
    </row>
    <row r="92" spans="1:43" x14ac:dyDescent="0.3">
      <c r="A92" s="20" t="s">
        <v>187</v>
      </c>
      <c r="B92" s="476" t="s">
        <v>950</v>
      </c>
      <c r="C92" s="477" t="s">
        <v>188</v>
      </c>
      <c r="D92" s="478" t="s">
        <v>73</v>
      </c>
      <c r="E92" s="479">
        <v>1</v>
      </c>
      <c r="F92" s="480"/>
      <c r="G92" s="483">
        <f t="shared" si="19"/>
        <v>0</v>
      </c>
      <c r="H92" s="639"/>
      <c r="I92" s="737"/>
      <c r="J92" s="737"/>
      <c r="K92" s="771"/>
      <c r="L92" s="639"/>
      <c r="M92" s="721">
        <f>ANALISIS!H1850</f>
        <v>0</v>
      </c>
      <c r="N92" s="481">
        <f>ANALISIS!H1857</f>
        <v>0</v>
      </c>
      <c r="O92" s="480">
        <v>1</v>
      </c>
      <c r="P92" s="480" t="e">
        <f>ROUNDUP((ANALISIS!$I$1841/8)/$O$92,0)</f>
        <v>#DIV/0!</v>
      </c>
      <c r="Q92" s="482">
        <f t="shared" si="20"/>
        <v>0</v>
      </c>
      <c r="R92" s="483">
        <f t="shared" si="21"/>
        <v>0</v>
      </c>
      <c r="S92" s="532">
        <f t="shared" si="22"/>
        <v>0</v>
      </c>
      <c r="T92" s="21"/>
      <c r="U92" s="22">
        <f>ROUND(ANALISIS!H1848*E92,0)</f>
        <v>0</v>
      </c>
      <c r="V92" s="23">
        <f>ROUND(ANALISIS!H1845*E92,0)</f>
        <v>0</v>
      </c>
      <c r="W92" s="23">
        <f>ROUND(ANALISIS!H1842*E92,0)</f>
        <v>0</v>
      </c>
      <c r="X92" s="24">
        <f>ROUND(ANALISIS!H1839*E92,0)</f>
        <v>0</v>
      </c>
      <c r="Y92" s="25">
        <f t="shared" si="23"/>
        <v>0</v>
      </c>
      <c r="Z92" s="26"/>
      <c r="AA92" s="19"/>
      <c r="AB92"/>
      <c r="AC92"/>
      <c r="AD92"/>
      <c r="AE92"/>
      <c r="AF92"/>
      <c r="AG92"/>
      <c r="AH92"/>
      <c r="AI92"/>
      <c r="AJ92"/>
      <c r="AK92" s="13"/>
      <c r="AL92" s="14" t="str">
        <f t="shared" si="17"/>
        <v xml:space="preserve">CAP. 8: CAPITULO 8 INSTALACIONES HIDRAULICAS </v>
      </c>
      <c r="AM92" s="15">
        <f t="shared" si="18"/>
        <v>64</v>
      </c>
      <c r="AN92" s="15"/>
      <c r="AO92" s="15"/>
      <c r="AP92" s="16"/>
      <c r="AQ92" s="17"/>
    </row>
    <row r="93" spans="1:43" x14ac:dyDescent="0.3">
      <c r="A93" s="20" t="s">
        <v>189</v>
      </c>
      <c r="B93" s="476" t="s">
        <v>951</v>
      </c>
      <c r="C93" s="477" t="s">
        <v>190</v>
      </c>
      <c r="D93" s="478" t="s">
        <v>73</v>
      </c>
      <c r="E93" s="479">
        <v>3</v>
      </c>
      <c r="F93" s="480"/>
      <c r="G93" s="483">
        <f t="shared" si="19"/>
        <v>0</v>
      </c>
      <c r="H93" s="639"/>
      <c r="I93" s="737"/>
      <c r="J93" s="737"/>
      <c r="K93" s="771"/>
      <c r="L93" s="639"/>
      <c r="M93" s="721">
        <f>ANALISIS!H1880</f>
        <v>0</v>
      </c>
      <c r="N93" s="481">
        <f>ANALISIS!H1887</f>
        <v>0</v>
      </c>
      <c r="O93" s="480">
        <v>1</v>
      </c>
      <c r="P93" s="480" t="e">
        <f>ROUNDUP((ANALISIS!$I$1871/8)/$O$93,0)</f>
        <v>#DIV/0!</v>
      </c>
      <c r="Q93" s="482">
        <f t="shared" si="20"/>
        <v>0</v>
      </c>
      <c r="R93" s="483">
        <f t="shared" si="21"/>
        <v>0</v>
      </c>
      <c r="S93" s="532">
        <f t="shared" si="22"/>
        <v>0</v>
      </c>
      <c r="T93" s="21"/>
      <c r="U93" s="22">
        <f>ROUND(ANALISIS!H1878*E93,0)</f>
        <v>0</v>
      </c>
      <c r="V93" s="23">
        <f>ROUND(ANALISIS!H1875*E93,0)</f>
        <v>0</v>
      </c>
      <c r="W93" s="23">
        <f>ROUND(ANALISIS!H1872*E93,0)</f>
        <v>0</v>
      </c>
      <c r="X93" s="24">
        <f>ROUND(ANALISIS!H1869*E93,0)</f>
        <v>0</v>
      </c>
      <c r="Y93" s="25">
        <f t="shared" si="23"/>
        <v>0</v>
      </c>
      <c r="Z93" s="26"/>
      <c r="AA93" s="19"/>
      <c r="AB93"/>
      <c r="AC93"/>
      <c r="AD93"/>
      <c r="AE93"/>
      <c r="AF93"/>
      <c r="AG93"/>
      <c r="AH93"/>
      <c r="AI93"/>
      <c r="AJ93"/>
      <c r="AK93" s="13"/>
      <c r="AL93" s="14" t="str">
        <f t="shared" si="17"/>
        <v xml:space="preserve">CAP. 8: CAPITULO 8 INSTALACIONES HIDRAULICAS </v>
      </c>
      <c r="AM93" s="15">
        <f t="shared" si="18"/>
        <v>64</v>
      </c>
      <c r="AN93" s="15"/>
      <c r="AO93" s="15"/>
      <c r="AP93" s="16"/>
      <c r="AQ93" s="17"/>
    </row>
    <row r="94" spans="1:43" x14ac:dyDescent="0.3">
      <c r="A94" s="20" t="s">
        <v>191</v>
      </c>
      <c r="B94" s="476" t="s">
        <v>952</v>
      </c>
      <c r="C94" s="477" t="s">
        <v>192</v>
      </c>
      <c r="D94" s="478" t="s">
        <v>73</v>
      </c>
      <c r="E94" s="479">
        <v>2</v>
      </c>
      <c r="F94" s="480"/>
      <c r="G94" s="483">
        <f t="shared" si="19"/>
        <v>0</v>
      </c>
      <c r="H94" s="639"/>
      <c r="I94" s="737"/>
      <c r="J94" s="737"/>
      <c r="K94" s="771"/>
      <c r="L94" s="639"/>
      <c r="M94" s="721">
        <f>ANALISIS!H1910</f>
        <v>0</v>
      </c>
      <c r="N94" s="481">
        <f>ANALISIS!H1917</f>
        <v>0</v>
      </c>
      <c r="O94" s="480">
        <v>1</v>
      </c>
      <c r="P94" s="480" t="e">
        <f>ROUNDUP((ANALISIS!$I$1901/8)/$O$94,0)</f>
        <v>#DIV/0!</v>
      </c>
      <c r="Q94" s="482">
        <f t="shared" si="20"/>
        <v>0</v>
      </c>
      <c r="R94" s="483">
        <f t="shared" si="21"/>
        <v>0</v>
      </c>
      <c r="S94" s="532">
        <f t="shared" si="22"/>
        <v>0</v>
      </c>
      <c r="T94" s="21"/>
      <c r="U94" s="22">
        <f>ROUND(ANALISIS!H1908*E94,0)</f>
        <v>0</v>
      </c>
      <c r="V94" s="23">
        <f>ROUND(ANALISIS!H1905*E94,0)</f>
        <v>0</v>
      </c>
      <c r="W94" s="23">
        <f>ROUND(ANALISIS!H1902*E94,0)</f>
        <v>0</v>
      </c>
      <c r="X94" s="24">
        <f>ROUND(ANALISIS!H1899*E94,0)</f>
        <v>0</v>
      </c>
      <c r="Y94" s="25">
        <f t="shared" si="23"/>
        <v>0</v>
      </c>
      <c r="Z94" s="26"/>
      <c r="AA94" s="19"/>
      <c r="AB94"/>
      <c r="AC94"/>
      <c r="AD94"/>
      <c r="AE94"/>
      <c r="AF94"/>
      <c r="AG94"/>
      <c r="AH94"/>
      <c r="AI94"/>
      <c r="AJ94"/>
      <c r="AK94" s="13"/>
      <c r="AL94" s="14" t="str">
        <f t="shared" si="17"/>
        <v xml:space="preserve">CAP. 8: CAPITULO 8 INSTALACIONES HIDRAULICAS </v>
      </c>
      <c r="AM94" s="15">
        <f t="shared" si="18"/>
        <v>64</v>
      </c>
      <c r="AN94" s="15"/>
      <c r="AO94" s="15"/>
      <c r="AP94" s="16"/>
      <c r="AQ94" s="17"/>
    </row>
    <row r="95" spans="1:43" x14ac:dyDescent="0.3">
      <c r="A95" s="20" t="s">
        <v>193</v>
      </c>
      <c r="B95" s="476" t="s">
        <v>953</v>
      </c>
      <c r="C95" s="477" t="s">
        <v>194</v>
      </c>
      <c r="D95" s="478" t="s">
        <v>73</v>
      </c>
      <c r="E95" s="479">
        <v>1</v>
      </c>
      <c r="F95" s="480"/>
      <c r="G95" s="483">
        <f t="shared" si="19"/>
        <v>0</v>
      </c>
      <c r="H95" s="639"/>
      <c r="I95" s="737"/>
      <c r="J95" s="737"/>
      <c r="K95" s="771"/>
      <c r="L95" s="639"/>
      <c r="M95" s="721">
        <f>ANALISIS!H1940</f>
        <v>0</v>
      </c>
      <c r="N95" s="481">
        <f>ANALISIS!H1947</f>
        <v>0</v>
      </c>
      <c r="O95" s="480">
        <v>1</v>
      </c>
      <c r="P95" s="480" t="e">
        <f>ROUNDUP((ANALISIS!$I$1931/8)/$O$95,0)</f>
        <v>#DIV/0!</v>
      </c>
      <c r="Q95" s="482">
        <f t="shared" si="20"/>
        <v>0</v>
      </c>
      <c r="R95" s="483">
        <f t="shared" si="21"/>
        <v>0</v>
      </c>
      <c r="S95" s="532">
        <f t="shared" si="22"/>
        <v>0</v>
      </c>
      <c r="T95" s="21"/>
      <c r="U95" s="22">
        <f>ROUND(ANALISIS!H1938*E95,0)</f>
        <v>0</v>
      </c>
      <c r="V95" s="23">
        <f>ROUND(ANALISIS!H1935*E95,0)</f>
        <v>0</v>
      </c>
      <c r="W95" s="23">
        <f>ROUND(ANALISIS!H1932*E95,0)</f>
        <v>0</v>
      </c>
      <c r="X95" s="24">
        <f>ROUND(ANALISIS!H1929*E95,0)</f>
        <v>0</v>
      </c>
      <c r="Y95" s="25">
        <f t="shared" si="23"/>
        <v>0</v>
      </c>
      <c r="Z95" s="26"/>
      <c r="AA95" s="19"/>
      <c r="AB95"/>
      <c r="AC95"/>
      <c r="AD95"/>
      <c r="AE95"/>
      <c r="AF95"/>
      <c r="AG95"/>
      <c r="AH95"/>
      <c r="AI95"/>
      <c r="AJ95"/>
      <c r="AK95" s="13"/>
      <c r="AL95" s="14" t="str">
        <f t="shared" si="17"/>
        <v xml:space="preserve">CAP. 8: CAPITULO 8 INSTALACIONES HIDRAULICAS </v>
      </c>
      <c r="AM95" s="15">
        <f t="shared" si="18"/>
        <v>64</v>
      </c>
      <c r="AN95" s="15"/>
      <c r="AO95" s="15"/>
      <c r="AP95" s="16"/>
      <c r="AQ95" s="17"/>
    </row>
    <row r="96" spans="1:43" x14ac:dyDescent="0.3">
      <c r="A96" s="20" t="s">
        <v>195</v>
      </c>
      <c r="B96" s="476" t="s">
        <v>930</v>
      </c>
      <c r="C96" s="477" t="s">
        <v>196</v>
      </c>
      <c r="D96" s="478" t="s">
        <v>73</v>
      </c>
      <c r="E96" s="479">
        <v>1</v>
      </c>
      <c r="F96" s="480"/>
      <c r="G96" s="483">
        <f t="shared" si="19"/>
        <v>0</v>
      </c>
      <c r="H96" s="639"/>
      <c r="I96" s="737"/>
      <c r="J96" s="737"/>
      <c r="K96" s="771"/>
      <c r="L96" s="639"/>
      <c r="M96" s="721">
        <f>ANALISIS!H1972</f>
        <v>0</v>
      </c>
      <c r="N96" s="481">
        <f>ANALISIS!H1979</f>
        <v>0</v>
      </c>
      <c r="O96" s="480">
        <v>1</v>
      </c>
      <c r="P96" s="480" t="e">
        <f>ROUNDUP((ANALISIS!$I$1963/8)/$O$96,0)</f>
        <v>#DIV/0!</v>
      </c>
      <c r="Q96" s="482">
        <f t="shared" si="20"/>
        <v>0</v>
      </c>
      <c r="R96" s="483">
        <f t="shared" si="21"/>
        <v>0</v>
      </c>
      <c r="S96" s="532">
        <f t="shared" si="22"/>
        <v>0</v>
      </c>
      <c r="T96" s="21"/>
      <c r="U96" s="22">
        <f>ROUND(ANALISIS!H1970*E96,0)</f>
        <v>0</v>
      </c>
      <c r="V96" s="23">
        <f>ROUND(ANALISIS!H1967*E96,0)</f>
        <v>0</v>
      </c>
      <c r="W96" s="23">
        <f>ROUND(ANALISIS!H1964*E96,0)</f>
        <v>0</v>
      </c>
      <c r="X96" s="24">
        <f>ROUND(ANALISIS!H1961*E96,0)</f>
        <v>0</v>
      </c>
      <c r="Y96" s="25">
        <f t="shared" si="23"/>
        <v>0</v>
      </c>
      <c r="Z96" s="26"/>
      <c r="AA96" s="19"/>
      <c r="AB96"/>
      <c r="AC96"/>
      <c r="AD96"/>
      <c r="AE96"/>
      <c r="AF96"/>
      <c r="AG96"/>
      <c r="AH96"/>
      <c r="AI96"/>
      <c r="AJ96"/>
      <c r="AK96" s="13"/>
      <c r="AL96" s="14" t="str">
        <f t="shared" si="17"/>
        <v xml:space="preserve">CAP. 8: CAPITULO 8 INSTALACIONES HIDRAULICAS </v>
      </c>
      <c r="AM96" s="15">
        <f t="shared" si="18"/>
        <v>64</v>
      </c>
      <c r="AN96" s="15"/>
      <c r="AO96" s="15"/>
      <c r="AP96" s="16"/>
      <c r="AQ96" s="17"/>
    </row>
    <row r="97" spans="1:43" x14ac:dyDescent="0.3">
      <c r="A97" s="20" t="s">
        <v>197</v>
      </c>
      <c r="B97" s="476" t="s">
        <v>954</v>
      </c>
      <c r="C97" s="477" t="s">
        <v>198</v>
      </c>
      <c r="D97" s="478" t="s">
        <v>73</v>
      </c>
      <c r="E97" s="479">
        <v>1</v>
      </c>
      <c r="F97" s="480"/>
      <c r="G97" s="483">
        <f t="shared" si="19"/>
        <v>0</v>
      </c>
      <c r="H97" s="639"/>
      <c r="I97" s="737"/>
      <c r="J97" s="737"/>
      <c r="K97" s="771"/>
      <c r="L97" s="639"/>
      <c r="M97" s="721">
        <f>ANALISIS!H2000</f>
        <v>0</v>
      </c>
      <c r="N97" s="481">
        <f>ANALISIS!H2007</f>
        <v>0</v>
      </c>
      <c r="O97" s="480">
        <v>1</v>
      </c>
      <c r="P97" s="480" t="e">
        <f>ROUNDUP((ANALISIS!$I$1991/8)/$O$97,0)</f>
        <v>#DIV/0!</v>
      </c>
      <c r="Q97" s="482">
        <f t="shared" si="20"/>
        <v>0</v>
      </c>
      <c r="R97" s="483">
        <f t="shared" si="21"/>
        <v>0</v>
      </c>
      <c r="S97" s="532">
        <f t="shared" si="22"/>
        <v>0</v>
      </c>
      <c r="T97" s="21"/>
      <c r="U97" s="22">
        <f>ROUND(ANALISIS!H1998*E97,0)</f>
        <v>0</v>
      </c>
      <c r="V97" s="23">
        <f>ROUND(ANALISIS!H1995*E97,0)</f>
        <v>0</v>
      </c>
      <c r="W97" s="23">
        <f>ROUND(ANALISIS!H1992*E97,0)</f>
        <v>0</v>
      </c>
      <c r="X97" s="24">
        <f>ROUND(ANALISIS!H1989*E97,0)</f>
        <v>0</v>
      </c>
      <c r="Y97" s="25">
        <f t="shared" si="23"/>
        <v>0</v>
      </c>
      <c r="Z97" s="26"/>
      <c r="AA97" s="19"/>
      <c r="AB97"/>
      <c r="AC97"/>
      <c r="AD97"/>
      <c r="AE97"/>
      <c r="AF97"/>
      <c r="AG97"/>
      <c r="AH97"/>
      <c r="AI97"/>
      <c r="AJ97"/>
      <c r="AK97" s="13"/>
      <c r="AL97" s="14" t="str">
        <f t="shared" si="17"/>
        <v xml:space="preserve">CAP. 8: CAPITULO 8 INSTALACIONES HIDRAULICAS </v>
      </c>
      <c r="AM97" s="15">
        <f t="shared" si="18"/>
        <v>64</v>
      </c>
      <c r="AN97" s="15"/>
      <c r="AO97" s="15"/>
      <c r="AP97" s="16"/>
      <c r="AQ97" s="17"/>
    </row>
    <row r="98" spans="1:43" x14ac:dyDescent="0.3">
      <c r="A98" s="20" t="s">
        <v>199</v>
      </c>
      <c r="B98" s="476" t="s">
        <v>955</v>
      </c>
      <c r="C98" s="477" t="s">
        <v>200</v>
      </c>
      <c r="D98" s="478" t="s">
        <v>73</v>
      </c>
      <c r="E98" s="479">
        <v>3</v>
      </c>
      <c r="F98" s="679"/>
      <c r="G98" s="680">
        <f t="shared" si="19"/>
        <v>0</v>
      </c>
      <c r="H98" s="639"/>
      <c r="I98" s="740"/>
      <c r="J98" s="740"/>
      <c r="K98" s="774"/>
      <c r="L98" s="639"/>
      <c r="M98" s="721">
        <f>ANALISIS!H2025</f>
        <v>0</v>
      </c>
      <c r="N98" s="481">
        <f>ANALISIS!H2032</f>
        <v>0</v>
      </c>
      <c r="O98" s="480">
        <v>1</v>
      </c>
      <c r="P98" s="480" t="e">
        <f>ROUNDUP((ANALISIS!$I$2019/8)/$O$98,0)</f>
        <v>#DIV/0!</v>
      </c>
      <c r="Q98" s="482">
        <f t="shared" si="20"/>
        <v>0</v>
      </c>
      <c r="R98" s="483">
        <f t="shared" si="21"/>
        <v>0</v>
      </c>
      <c r="S98" s="532">
        <f t="shared" si="22"/>
        <v>0</v>
      </c>
      <c r="T98" s="21"/>
      <c r="U98" s="22">
        <f>ROUND(ANALISIS!H2023*E98,0)</f>
        <v>0</v>
      </c>
      <c r="V98" s="23"/>
      <c r="W98" s="23">
        <f>ROUND(ANALISIS!H2020*E98,0)</f>
        <v>0</v>
      </c>
      <c r="X98" s="24">
        <f>ROUND(ANALISIS!H2017*E98,0)</f>
        <v>0</v>
      </c>
      <c r="Y98" s="25">
        <f t="shared" si="23"/>
        <v>0</v>
      </c>
      <c r="Z98" s="26"/>
      <c r="AA98" s="19"/>
      <c r="AB98"/>
      <c r="AC98"/>
      <c r="AD98"/>
      <c r="AE98"/>
      <c r="AF98"/>
      <c r="AG98"/>
      <c r="AH98"/>
      <c r="AI98"/>
      <c r="AJ98"/>
      <c r="AK98" s="13"/>
      <c r="AL98" s="14" t="str">
        <f t="shared" si="17"/>
        <v xml:space="preserve">CAP. 8: CAPITULO 8 INSTALACIONES HIDRAULICAS </v>
      </c>
      <c r="AM98" s="15">
        <f t="shared" si="18"/>
        <v>64</v>
      </c>
      <c r="AN98" s="15"/>
      <c r="AO98" s="15"/>
      <c r="AP98" s="16"/>
      <c r="AQ98" s="17"/>
    </row>
    <row r="99" spans="1:43" x14ac:dyDescent="0.3">
      <c r="A99" s="20" t="s">
        <v>201</v>
      </c>
      <c r="B99" s="476" t="s">
        <v>956</v>
      </c>
      <c r="C99" s="477" t="s">
        <v>202</v>
      </c>
      <c r="D99" s="478" t="s">
        <v>117</v>
      </c>
      <c r="E99" s="479">
        <v>500</v>
      </c>
      <c r="F99" s="480"/>
      <c r="G99" s="483">
        <f t="shared" si="19"/>
        <v>0</v>
      </c>
      <c r="H99" s="639"/>
      <c r="I99" s="737"/>
      <c r="J99" s="737"/>
      <c r="K99" s="771"/>
      <c r="L99" s="639"/>
      <c r="M99" s="721">
        <f>ANALISIS!H2050</f>
        <v>0</v>
      </c>
      <c r="N99" s="481">
        <f>ANALISIS!H2057</f>
        <v>0</v>
      </c>
      <c r="O99" s="480">
        <v>1</v>
      </c>
      <c r="P99" s="480" t="e">
        <f>ROUNDUP((ANALISIS!$I$2041/8)/$O$99,0)</f>
        <v>#DIV/0!</v>
      </c>
      <c r="Q99" s="482">
        <f t="shared" si="20"/>
        <v>0</v>
      </c>
      <c r="R99" s="483">
        <f t="shared" si="21"/>
        <v>0</v>
      </c>
      <c r="S99" s="532">
        <f t="shared" si="22"/>
        <v>0</v>
      </c>
      <c r="T99" s="21"/>
      <c r="U99" s="22">
        <f>ROUND(ANALISIS!H2048*E99,0)</f>
        <v>0</v>
      </c>
      <c r="V99" s="23">
        <f>ROUND(ANALISIS!H2045*E99,0)</f>
        <v>0</v>
      </c>
      <c r="W99" s="23">
        <f>ROUND(ANALISIS!H2042*E99,0)</f>
        <v>0</v>
      </c>
      <c r="X99" s="24"/>
      <c r="Y99" s="25">
        <f t="shared" si="23"/>
        <v>0</v>
      </c>
      <c r="Z99" s="26"/>
      <c r="AA99" s="19"/>
      <c r="AB99"/>
      <c r="AC99"/>
      <c r="AD99"/>
      <c r="AE99"/>
      <c r="AF99"/>
      <c r="AG99"/>
      <c r="AH99"/>
      <c r="AI99"/>
      <c r="AJ99"/>
      <c r="AK99" s="13"/>
      <c r="AL99" s="14" t="str">
        <f t="shared" si="17"/>
        <v xml:space="preserve">CAP. 8: CAPITULO 8 INSTALACIONES HIDRAULICAS </v>
      </c>
      <c r="AM99" s="15">
        <f t="shared" si="18"/>
        <v>64</v>
      </c>
      <c r="AN99" s="15"/>
      <c r="AO99" s="15"/>
      <c r="AP99" s="16"/>
      <c r="AQ99" s="17"/>
    </row>
    <row r="100" spans="1:43" x14ac:dyDescent="0.3">
      <c r="A100" s="20" t="s">
        <v>203</v>
      </c>
      <c r="B100" s="476" t="s">
        <v>957</v>
      </c>
      <c r="C100" s="477" t="s">
        <v>204</v>
      </c>
      <c r="D100" s="478" t="s">
        <v>73</v>
      </c>
      <c r="E100" s="479">
        <v>2</v>
      </c>
      <c r="F100" s="480"/>
      <c r="G100" s="483">
        <f t="shared" si="19"/>
        <v>0</v>
      </c>
      <c r="H100" s="639"/>
      <c r="I100" s="737"/>
      <c r="J100" s="737"/>
      <c r="K100" s="771"/>
      <c r="L100" s="639"/>
      <c r="M100" s="721">
        <f>ANALISIS!H2079</f>
        <v>0</v>
      </c>
      <c r="N100" s="481">
        <f>ANALISIS!H2086</f>
        <v>0</v>
      </c>
      <c r="O100" s="480">
        <v>1</v>
      </c>
      <c r="P100" s="480" t="e">
        <f>ROUNDUP((ANALISIS!$I$2070/8)/$O$100,0)</f>
        <v>#DIV/0!</v>
      </c>
      <c r="Q100" s="482">
        <f t="shared" si="20"/>
        <v>0</v>
      </c>
      <c r="R100" s="483">
        <f t="shared" si="21"/>
        <v>0</v>
      </c>
      <c r="S100" s="532">
        <f t="shared" si="22"/>
        <v>0</v>
      </c>
      <c r="T100" s="21"/>
      <c r="U100" s="22">
        <f>ROUND(ANALISIS!H2077*E100,0)</f>
        <v>0</v>
      </c>
      <c r="V100" s="23">
        <f>ROUND(ANALISIS!H2074*E100,0)</f>
        <v>0</v>
      </c>
      <c r="W100" s="23">
        <f>ROUND(ANALISIS!H2071*E100,0)</f>
        <v>0</v>
      </c>
      <c r="X100" s="24">
        <f>ROUND(ANALISIS!H2068*E100,0)</f>
        <v>0</v>
      </c>
      <c r="Y100" s="25">
        <f t="shared" si="23"/>
        <v>0</v>
      </c>
      <c r="Z100" s="26"/>
      <c r="AA100" s="19"/>
      <c r="AB100"/>
      <c r="AC100"/>
      <c r="AD100"/>
      <c r="AE100"/>
      <c r="AF100"/>
      <c r="AG100"/>
      <c r="AH100"/>
      <c r="AI100"/>
      <c r="AJ100"/>
      <c r="AK100" s="13"/>
      <c r="AL100" s="14" t="str">
        <f t="shared" si="17"/>
        <v xml:space="preserve">CAP. 8: CAPITULO 8 INSTALACIONES HIDRAULICAS </v>
      </c>
      <c r="AM100" s="15">
        <f t="shared" si="18"/>
        <v>64</v>
      </c>
      <c r="AN100" s="15"/>
      <c r="AO100" s="15"/>
      <c r="AP100" s="16"/>
      <c r="AQ100" s="17"/>
    </row>
    <row r="101" spans="1:43" ht="27.6" x14ac:dyDescent="0.3">
      <c r="A101" s="83" t="s">
        <v>205</v>
      </c>
      <c r="B101" s="476" t="s">
        <v>958</v>
      </c>
      <c r="C101" s="477" t="s">
        <v>206</v>
      </c>
      <c r="D101" s="478" t="s">
        <v>207</v>
      </c>
      <c r="E101" s="479">
        <v>4</v>
      </c>
      <c r="F101" s="480"/>
      <c r="G101" s="483">
        <f t="shared" si="19"/>
        <v>0</v>
      </c>
      <c r="H101" s="639"/>
      <c r="I101" s="737"/>
      <c r="J101" s="737"/>
      <c r="K101" s="771"/>
      <c r="L101" s="639"/>
      <c r="M101" s="721">
        <f>ANALISIS!H2109</f>
        <v>0</v>
      </c>
      <c r="N101" s="481">
        <f>ANALISIS!H2116</f>
        <v>0</v>
      </c>
      <c r="O101" s="480">
        <v>1</v>
      </c>
      <c r="P101" s="480" t="e">
        <f>ROUNDUP((ANALISIS!$I$2100/8)/$O$101,0)</f>
        <v>#DIV/0!</v>
      </c>
      <c r="Q101" s="482">
        <f t="shared" si="20"/>
        <v>0</v>
      </c>
      <c r="R101" s="483">
        <f t="shared" si="21"/>
        <v>0</v>
      </c>
      <c r="S101" s="532">
        <f t="shared" si="22"/>
        <v>0</v>
      </c>
      <c r="T101" s="21"/>
      <c r="U101" s="22">
        <f>ROUND(ANALISIS!H2107*E101,0)</f>
        <v>0</v>
      </c>
      <c r="V101" s="23">
        <f>ROUND(ANALISIS!H2104*E101,0)</f>
        <v>0</v>
      </c>
      <c r="W101" s="23">
        <f>ROUND(ANALISIS!H2101*E101,0)</f>
        <v>0</v>
      </c>
      <c r="X101" s="24">
        <f>ROUND(ANALISIS!H2098*E101,0)</f>
        <v>0</v>
      </c>
      <c r="Y101" s="25">
        <f t="shared" si="23"/>
        <v>0</v>
      </c>
      <c r="Z101" s="26"/>
      <c r="AA101" s="19"/>
      <c r="AB101"/>
      <c r="AC101"/>
      <c r="AD101"/>
      <c r="AE101"/>
      <c r="AF101"/>
      <c r="AG101"/>
      <c r="AH101"/>
      <c r="AI101"/>
      <c r="AJ101"/>
      <c r="AK101" s="13"/>
      <c r="AL101" s="14" t="str">
        <f t="shared" si="17"/>
        <v xml:space="preserve">CAP. 8: CAPITULO 8 INSTALACIONES HIDRAULICAS </v>
      </c>
      <c r="AM101" s="15">
        <f t="shared" si="18"/>
        <v>64</v>
      </c>
      <c r="AN101" s="15"/>
      <c r="AO101" s="15"/>
      <c r="AP101" s="16"/>
      <c r="AQ101" s="17"/>
    </row>
    <row r="102" spans="1:43" x14ac:dyDescent="0.3">
      <c r="A102" s="84"/>
      <c r="B102" s="671"/>
      <c r="C102" s="477"/>
      <c r="D102" s="478"/>
      <c r="E102" s="672"/>
      <c r="F102" s="480"/>
      <c r="G102" s="483"/>
      <c r="H102" s="639"/>
      <c r="I102" s="737"/>
      <c r="J102" s="737"/>
      <c r="K102" s="771"/>
      <c r="L102" s="639"/>
      <c r="M102" s="724"/>
      <c r="N102" s="480"/>
      <c r="O102" s="480"/>
      <c r="P102" s="480"/>
      <c r="Q102" s="482"/>
      <c r="R102" s="483"/>
      <c r="S102" s="85"/>
      <c r="T102" s="21"/>
      <c r="U102" s="22"/>
      <c r="V102" s="23"/>
      <c r="W102" s="23"/>
      <c r="X102" s="24"/>
      <c r="Y102" s="25"/>
      <c r="Z102" s="26"/>
      <c r="AA102" s="19"/>
      <c r="AB102"/>
      <c r="AC102"/>
      <c r="AD102"/>
      <c r="AE102"/>
      <c r="AF102"/>
      <c r="AG102"/>
      <c r="AH102"/>
      <c r="AI102"/>
      <c r="AJ102"/>
      <c r="AK102" s="13"/>
      <c r="AL102" s="14" t="str">
        <f t="shared" si="17"/>
        <v xml:space="preserve">CAP. 8: CAPITULO 8 INSTALACIONES HIDRAULICAS </v>
      </c>
      <c r="AM102" s="15">
        <f t="shared" si="18"/>
        <v>64</v>
      </c>
      <c r="AN102" s="15"/>
      <c r="AO102" s="15"/>
      <c r="AP102" s="16"/>
      <c r="AQ102" s="17"/>
    </row>
    <row r="103" spans="1:43" ht="15" thickBot="1" x14ac:dyDescent="0.35">
      <c r="A103" s="86" t="s">
        <v>98</v>
      </c>
      <c r="B103" s="87"/>
      <c r="C103" s="88"/>
      <c r="D103" s="89"/>
      <c r="E103" s="90"/>
      <c r="F103" s="91" t="str">
        <f>IF(C64="ESCRIBA AQUÍ EL NOMBRE DEL CAPITULO","SUBTOTAL","SUBTOTAL CAP. "&amp;B64&amp;"  "&amp;C64&amp;":")</f>
        <v>SUBTOTAL CAP. 8  CAPITULO 8 INSTALACIONES HIDRAULICAS :</v>
      </c>
      <c r="G103" s="673">
        <f>SUM(G65:G102)</f>
        <v>0</v>
      </c>
      <c r="H103" s="649"/>
      <c r="I103" s="805"/>
      <c r="J103" s="805"/>
      <c r="K103" s="806"/>
      <c r="L103" s="649"/>
      <c r="M103" s="724"/>
      <c r="N103" s="480"/>
      <c r="O103" s="480"/>
      <c r="P103" s="480"/>
      <c r="Q103" s="482"/>
      <c r="R103" s="483"/>
      <c r="S103" s="92">
        <f>SUM(S65:S102)</f>
        <v>0</v>
      </c>
      <c r="T103" s="21"/>
      <c r="U103" s="93">
        <f>SUM(U64:U102)</f>
        <v>0</v>
      </c>
      <c r="V103" s="94">
        <f>SUM(V64:V102)</f>
        <v>0</v>
      </c>
      <c r="W103" s="94">
        <f>SUM(W64:W102)</f>
        <v>0</v>
      </c>
      <c r="X103" s="95">
        <f>SUM(X64:X102)</f>
        <v>0</v>
      </c>
      <c r="Y103" s="96">
        <f>SUM(Y64:Y102)</f>
        <v>0</v>
      </c>
      <c r="Z103" s="26"/>
      <c r="AA103" s="19"/>
      <c r="AB103"/>
      <c r="AC103"/>
      <c r="AD103"/>
      <c r="AE103"/>
      <c r="AF103"/>
      <c r="AG103"/>
      <c r="AH103"/>
      <c r="AI103"/>
      <c r="AJ103"/>
      <c r="AK103" s="13"/>
      <c r="AL103" s="14" t="str">
        <f t="shared" si="17"/>
        <v xml:space="preserve">CAP. 8: CAPITULO 8 INSTALACIONES HIDRAULICAS </v>
      </c>
      <c r="AM103" s="15">
        <f t="shared" si="18"/>
        <v>64</v>
      </c>
      <c r="AN103" s="15"/>
      <c r="AO103" s="15"/>
      <c r="AP103" s="16"/>
      <c r="AQ103" s="17"/>
    </row>
    <row r="104" spans="1:43" ht="15" thickBot="1" x14ac:dyDescent="0.35">
      <c r="A104" s="38"/>
      <c r="B104" s="665"/>
      <c r="C104" s="666"/>
      <c r="D104" s="667"/>
      <c r="E104" s="668"/>
      <c r="F104" s="665"/>
      <c r="G104" s="669"/>
      <c r="H104" s="647"/>
      <c r="I104" s="735"/>
      <c r="J104" s="735"/>
      <c r="K104" s="769"/>
      <c r="L104" s="647"/>
      <c r="M104" s="718"/>
      <c r="N104"/>
      <c r="O104"/>
      <c r="P104"/>
      <c r="Q104"/>
      <c r="R104"/>
      <c r="S104"/>
      <c r="T104"/>
      <c r="U104"/>
      <c r="V104"/>
      <c r="W104"/>
      <c r="X104"/>
      <c r="Y104"/>
      <c r="Z104"/>
      <c r="AA104" s="19"/>
      <c r="AB104"/>
      <c r="AC104"/>
      <c r="AD104"/>
      <c r="AE104"/>
      <c r="AF104"/>
      <c r="AG104"/>
      <c r="AH104"/>
      <c r="AI104"/>
      <c r="AJ104"/>
      <c r="AK104" s="13"/>
      <c r="AL104" s="14"/>
      <c r="AM104" s="15"/>
      <c r="AN104" s="15"/>
      <c r="AO104" s="15"/>
      <c r="AP104" s="16"/>
      <c r="AQ104" s="17"/>
    </row>
    <row r="105" spans="1:43" x14ac:dyDescent="0.3">
      <c r="A105" s="63" t="s">
        <v>86</v>
      </c>
      <c r="B105" s="64">
        <v>9</v>
      </c>
      <c r="C105" s="65" t="s">
        <v>899</v>
      </c>
      <c r="D105" s="66"/>
      <c r="E105" s="66"/>
      <c r="F105" s="66"/>
      <c r="G105" s="670">
        <f>SUM(G106:G119)</f>
        <v>0</v>
      </c>
      <c r="H105" s="648"/>
      <c r="I105" s="736"/>
      <c r="J105" s="736"/>
      <c r="K105" s="770"/>
      <c r="L105" s="648"/>
      <c r="M105" s="719"/>
      <c r="N105" s="19"/>
      <c r="O105" s="19"/>
      <c r="P105" s="19"/>
      <c r="Q105" s="19"/>
      <c r="R105" s="19"/>
      <c r="S105" s="67">
        <f>SUM(S106:S119)</f>
        <v>0</v>
      </c>
      <c r="T105" s="26"/>
      <c r="U105" s="68"/>
      <c r="V105" s="69"/>
      <c r="W105" s="69"/>
      <c r="X105" s="70"/>
      <c r="Y105" s="71"/>
      <c r="Z105" s="26">
        <f>IF(G105&lt;&gt;"",S105-G105*$S$2,0)</f>
        <v>0</v>
      </c>
      <c r="AA105" s="72" t="s">
        <v>87</v>
      </c>
      <c r="AB105"/>
      <c r="AC105"/>
      <c r="AD105"/>
      <c r="AE105"/>
      <c r="AF105"/>
      <c r="AG105"/>
      <c r="AH105"/>
      <c r="AI105"/>
      <c r="AJ105"/>
      <c r="AK105" s="13"/>
      <c r="AL105" s="14" t="str">
        <f t="shared" ref="AL105:AL120" si="24">"CAP. " &amp; $B$105 &amp; ": " &amp; $C$105</f>
        <v xml:space="preserve">CAP. 9: CAPITULO 9 INSTALACIONES SANITARIAS </v>
      </c>
      <c r="AM105" s="15">
        <f t="shared" ref="AM105:AM120" si="25">ROW($B$105)</f>
        <v>105</v>
      </c>
      <c r="AN105" s="15"/>
      <c r="AO105" s="15"/>
      <c r="AP105" s="16"/>
      <c r="AQ105" s="17"/>
    </row>
    <row r="106" spans="1:43" x14ac:dyDescent="0.3">
      <c r="A106" s="73" t="s">
        <v>88</v>
      </c>
      <c r="B106" s="74"/>
      <c r="C106" s="75"/>
      <c r="D106" s="76"/>
      <c r="E106" s="77"/>
      <c r="F106" s="78"/>
      <c r="G106" s="81"/>
      <c r="H106" s="639"/>
      <c r="I106" s="737"/>
      <c r="J106" s="737"/>
      <c r="K106" s="771"/>
      <c r="L106" s="639"/>
      <c r="M106" s="723"/>
      <c r="N106" s="78"/>
      <c r="O106" s="78"/>
      <c r="P106" s="78"/>
      <c r="Q106" s="80"/>
      <c r="R106" s="81"/>
      <c r="S106" s="82"/>
      <c r="T106" s="21"/>
      <c r="U106" s="22"/>
      <c r="V106" s="23"/>
      <c r="W106" s="23"/>
      <c r="X106" s="24"/>
      <c r="Y106" s="25"/>
      <c r="Z106" s="26"/>
      <c r="AA106" s="19"/>
      <c r="AB106"/>
      <c r="AC106"/>
      <c r="AD106"/>
      <c r="AE106"/>
      <c r="AF106"/>
      <c r="AG106"/>
      <c r="AH106"/>
      <c r="AI106"/>
      <c r="AJ106"/>
      <c r="AK106" s="13"/>
      <c r="AL106" s="14" t="str">
        <f t="shared" si="24"/>
        <v xml:space="preserve">CAP. 9: CAPITULO 9 INSTALACIONES SANITARIAS </v>
      </c>
      <c r="AM106" s="15">
        <f t="shared" si="25"/>
        <v>105</v>
      </c>
      <c r="AN106" s="15"/>
      <c r="AO106" s="15"/>
      <c r="AP106" s="16"/>
      <c r="AQ106" s="17"/>
    </row>
    <row r="107" spans="1:43" x14ac:dyDescent="0.3">
      <c r="A107" s="83" t="s">
        <v>208</v>
      </c>
      <c r="B107" s="476" t="s">
        <v>998</v>
      </c>
      <c r="C107" s="477" t="s">
        <v>800</v>
      </c>
      <c r="D107" s="478" t="s">
        <v>139</v>
      </c>
      <c r="E107" s="479">
        <v>21</v>
      </c>
      <c r="F107" s="480"/>
      <c r="G107" s="483">
        <f t="shared" ref="G107:G116" si="26">ROUND(E107 * F107,$O$2)</f>
        <v>0</v>
      </c>
      <c r="H107" s="639"/>
      <c r="I107" s="737"/>
      <c r="J107" s="737"/>
      <c r="K107" s="771"/>
      <c r="L107" s="639"/>
      <c r="M107" s="721">
        <f>ANALISIS!H2142</f>
        <v>0</v>
      </c>
      <c r="N107" s="481">
        <f>ANALISIS!H2149</f>
        <v>0</v>
      </c>
      <c r="O107" s="480">
        <v>1</v>
      </c>
      <c r="P107" s="480" t="e">
        <f>ROUNDUP((ANALISIS!$I$2133/8)/$O$107,0)</f>
        <v>#DIV/0!</v>
      </c>
      <c r="Q107" s="482">
        <f t="shared" ref="Q107:Q116" si="27">ROUND(N107 * E107,$O$2)</f>
        <v>0</v>
      </c>
      <c r="R107" s="483">
        <f t="shared" ref="R107:R116" si="28">ROUND(M107 * E107,$O$2)</f>
        <v>0</v>
      </c>
      <c r="S107" s="532">
        <f t="shared" ref="S107:S119" si="29">G107*$S$2</f>
        <v>0</v>
      </c>
      <c r="T107" s="21"/>
      <c r="U107" s="22">
        <f>ROUND(ANALISIS!H2140*E107,0)</f>
        <v>0</v>
      </c>
      <c r="V107" s="23">
        <f>ROUND(ANALISIS!H2137*E107,0)</f>
        <v>0</v>
      </c>
      <c r="W107" s="23">
        <f>ROUND(ANALISIS!H2134*E107,0)</f>
        <v>0</v>
      </c>
      <c r="X107" s="24">
        <f>ROUND(ANALISIS!H2131*E107,0)</f>
        <v>0</v>
      </c>
      <c r="Y107" s="25">
        <f t="shared" ref="Y107:Y116" si="30">U107+V107+W107+X107</f>
        <v>0</v>
      </c>
      <c r="Z107" s="26"/>
      <c r="AA107" s="19"/>
      <c r="AB107"/>
      <c r="AC107"/>
      <c r="AD107"/>
      <c r="AE107"/>
      <c r="AF107"/>
      <c r="AG107"/>
      <c r="AH107"/>
      <c r="AI107"/>
      <c r="AJ107"/>
      <c r="AK107" s="13"/>
      <c r="AL107" s="14" t="str">
        <f t="shared" si="24"/>
        <v xml:space="preserve">CAP. 9: CAPITULO 9 INSTALACIONES SANITARIAS </v>
      </c>
      <c r="AM107" s="15">
        <f t="shared" si="25"/>
        <v>105</v>
      </c>
      <c r="AN107" s="15"/>
      <c r="AO107" s="15"/>
      <c r="AP107" s="16"/>
      <c r="AQ107" s="17"/>
    </row>
    <row r="108" spans="1:43" x14ac:dyDescent="0.3">
      <c r="A108" s="83" t="s">
        <v>210</v>
      </c>
      <c r="B108" s="476" t="s">
        <v>999</v>
      </c>
      <c r="C108" s="477" t="s">
        <v>211</v>
      </c>
      <c r="D108" s="478" t="s">
        <v>117</v>
      </c>
      <c r="E108" s="479">
        <v>73.2</v>
      </c>
      <c r="F108" s="480"/>
      <c r="G108" s="483">
        <f t="shared" si="26"/>
        <v>0</v>
      </c>
      <c r="H108" s="639"/>
      <c r="I108" s="737"/>
      <c r="J108" s="737"/>
      <c r="K108" s="771"/>
      <c r="L108" s="639"/>
      <c r="M108" s="721">
        <f>ANALISIS!H2171</f>
        <v>0</v>
      </c>
      <c r="N108" s="481">
        <f>ANALISIS!H2178</f>
        <v>0</v>
      </c>
      <c r="O108" s="480">
        <v>1</v>
      </c>
      <c r="P108" s="480" t="e">
        <f>ROUNDUP((ANALISIS!$I$2162/8)/$O$108,0)</f>
        <v>#DIV/0!</v>
      </c>
      <c r="Q108" s="482">
        <f t="shared" si="27"/>
        <v>0</v>
      </c>
      <c r="R108" s="483">
        <f t="shared" si="28"/>
        <v>0</v>
      </c>
      <c r="S108" s="532">
        <f t="shared" si="29"/>
        <v>0</v>
      </c>
      <c r="T108" s="21"/>
      <c r="U108" s="22">
        <f>ROUND(ANALISIS!H2169*E108,0)</f>
        <v>0</v>
      </c>
      <c r="V108" s="23">
        <f>ROUND(ANALISIS!H2166*E108,0)</f>
        <v>0</v>
      </c>
      <c r="W108" s="23">
        <f>ROUND(ANALISIS!H2163*E108,0)</f>
        <v>0</v>
      </c>
      <c r="X108" s="24">
        <f>ROUND(ANALISIS!H2160*E108,0)</f>
        <v>0</v>
      </c>
      <c r="Y108" s="25">
        <f t="shared" si="30"/>
        <v>0</v>
      </c>
      <c r="Z108" s="26"/>
      <c r="AA108" s="19"/>
      <c r="AB108"/>
      <c r="AC108"/>
      <c r="AD108"/>
      <c r="AE108"/>
      <c r="AF108"/>
      <c r="AG108"/>
      <c r="AH108"/>
      <c r="AI108"/>
      <c r="AJ108"/>
      <c r="AK108" s="13"/>
      <c r="AL108" s="14" t="str">
        <f t="shared" si="24"/>
        <v xml:space="preserve">CAP. 9: CAPITULO 9 INSTALACIONES SANITARIAS </v>
      </c>
      <c r="AM108" s="15">
        <f t="shared" si="25"/>
        <v>105</v>
      </c>
      <c r="AN108" s="15"/>
      <c r="AO108" s="15"/>
      <c r="AP108" s="16"/>
      <c r="AQ108" s="17"/>
    </row>
    <row r="109" spans="1:43" x14ac:dyDescent="0.3">
      <c r="A109" s="20" t="s">
        <v>212</v>
      </c>
      <c r="B109" s="476" t="s">
        <v>1002</v>
      </c>
      <c r="C109" s="477" t="s">
        <v>213</v>
      </c>
      <c r="D109" s="478" t="s">
        <v>117</v>
      </c>
      <c r="E109" s="479">
        <v>94.55</v>
      </c>
      <c r="F109" s="480"/>
      <c r="G109" s="483">
        <f t="shared" si="26"/>
        <v>0</v>
      </c>
      <c r="H109" s="639"/>
      <c r="I109" s="737"/>
      <c r="J109" s="737"/>
      <c r="K109" s="771"/>
      <c r="L109" s="639"/>
      <c r="M109" s="721">
        <f>ANALISIS!H2201</f>
        <v>0</v>
      </c>
      <c r="N109" s="481">
        <f>ANALISIS!H2208</f>
        <v>0</v>
      </c>
      <c r="O109" s="480">
        <v>1</v>
      </c>
      <c r="P109" s="480" t="e">
        <f>ROUNDUP((ANALISIS!$I$2192/8)/$O$109,0)</f>
        <v>#DIV/0!</v>
      </c>
      <c r="Q109" s="482">
        <f t="shared" si="27"/>
        <v>0</v>
      </c>
      <c r="R109" s="483">
        <f t="shared" si="28"/>
        <v>0</v>
      </c>
      <c r="S109" s="532">
        <f t="shared" si="29"/>
        <v>0</v>
      </c>
      <c r="T109" s="21"/>
      <c r="U109" s="22">
        <f>ROUND(ANALISIS!H2199*E109,0)</f>
        <v>0</v>
      </c>
      <c r="V109" s="23">
        <f>ROUND(ANALISIS!H2196*E109,0)</f>
        <v>0</v>
      </c>
      <c r="W109" s="23">
        <f>ROUND(ANALISIS!H2193*E109,0)</f>
        <v>0</v>
      </c>
      <c r="X109" s="24">
        <f>ROUND(ANALISIS!H2190*E109,0)</f>
        <v>0</v>
      </c>
      <c r="Y109" s="25">
        <f t="shared" si="30"/>
        <v>0</v>
      </c>
      <c r="Z109" s="26"/>
      <c r="AA109" s="19"/>
      <c r="AB109"/>
      <c r="AC109"/>
      <c r="AD109"/>
      <c r="AE109"/>
      <c r="AF109"/>
      <c r="AG109"/>
      <c r="AH109"/>
      <c r="AI109"/>
      <c r="AJ109"/>
      <c r="AK109" s="13"/>
      <c r="AL109" s="14" t="str">
        <f t="shared" si="24"/>
        <v xml:space="preserve">CAP. 9: CAPITULO 9 INSTALACIONES SANITARIAS </v>
      </c>
      <c r="AM109" s="15">
        <f t="shared" si="25"/>
        <v>105</v>
      </c>
      <c r="AN109" s="15"/>
      <c r="AO109" s="15"/>
      <c r="AP109" s="16"/>
      <c r="AQ109" s="17"/>
    </row>
    <row r="110" spans="1:43" x14ac:dyDescent="0.3">
      <c r="A110" s="83" t="s">
        <v>214</v>
      </c>
      <c r="B110" s="476" t="s">
        <v>1001</v>
      </c>
      <c r="C110" s="477" t="s">
        <v>215</v>
      </c>
      <c r="D110" s="478" t="s">
        <v>73</v>
      </c>
      <c r="E110" s="479">
        <v>4</v>
      </c>
      <c r="F110" s="480"/>
      <c r="G110" s="483">
        <f t="shared" si="26"/>
        <v>0</v>
      </c>
      <c r="H110" s="639"/>
      <c r="I110" s="737"/>
      <c r="J110" s="737"/>
      <c r="K110" s="771"/>
      <c r="L110" s="639"/>
      <c r="M110" s="721">
        <f>ANALISIS!H2223</f>
        <v>0</v>
      </c>
      <c r="N110" s="481">
        <f>ANALISIS!H2230</f>
        <v>0</v>
      </c>
      <c r="O110" s="480">
        <v>1</v>
      </c>
      <c r="P110" s="480"/>
      <c r="Q110" s="482">
        <f t="shared" si="27"/>
        <v>0</v>
      </c>
      <c r="R110" s="483">
        <f t="shared" si="28"/>
        <v>0</v>
      </c>
      <c r="S110" s="532">
        <f t="shared" si="29"/>
        <v>0</v>
      </c>
      <c r="T110" s="21"/>
      <c r="U110" s="22">
        <f>ROUND(ANALISIS!H2221*E110,0)</f>
        <v>0</v>
      </c>
      <c r="V110" s="23"/>
      <c r="W110" s="23"/>
      <c r="X110" s="24">
        <f>ROUND(ANALISIS!H2218*E110,0)</f>
        <v>0</v>
      </c>
      <c r="Y110" s="25">
        <f t="shared" si="30"/>
        <v>0</v>
      </c>
      <c r="Z110" s="26"/>
      <c r="AA110" s="19"/>
      <c r="AB110"/>
      <c r="AC110"/>
      <c r="AD110"/>
      <c r="AE110"/>
      <c r="AF110"/>
      <c r="AG110"/>
      <c r="AH110"/>
      <c r="AI110"/>
      <c r="AJ110"/>
      <c r="AK110" s="13"/>
      <c r="AL110" s="14" t="str">
        <f t="shared" si="24"/>
        <v xml:space="preserve">CAP. 9: CAPITULO 9 INSTALACIONES SANITARIAS </v>
      </c>
      <c r="AM110" s="15">
        <f t="shared" si="25"/>
        <v>105</v>
      </c>
      <c r="AN110" s="15"/>
      <c r="AO110" s="15"/>
      <c r="AP110" s="16"/>
      <c r="AQ110" s="17"/>
    </row>
    <row r="111" spans="1:43" x14ac:dyDescent="0.3">
      <c r="A111" s="83" t="s">
        <v>216</v>
      </c>
      <c r="B111" s="476" t="s">
        <v>1000</v>
      </c>
      <c r="C111" s="477" t="s">
        <v>217</v>
      </c>
      <c r="D111" s="478" t="s">
        <v>73</v>
      </c>
      <c r="E111" s="479">
        <v>2</v>
      </c>
      <c r="F111" s="480"/>
      <c r="G111" s="483">
        <f t="shared" si="26"/>
        <v>0</v>
      </c>
      <c r="H111" s="639"/>
      <c r="I111" s="737"/>
      <c r="J111" s="737"/>
      <c r="K111" s="771"/>
      <c r="L111" s="639"/>
      <c r="M111" s="721">
        <f>ANALISIS!H2245</f>
        <v>0</v>
      </c>
      <c r="N111" s="481">
        <f>ANALISIS!H2252</f>
        <v>0</v>
      </c>
      <c r="O111" s="480">
        <v>1</v>
      </c>
      <c r="P111" s="480"/>
      <c r="Q111" s="482">
        <f t="shared" si="27"/>
        <v>0</v>
      </c>
      <c r="R111" s="483">
        <f t="shared" si="28"/>
        <v>0</v>
      </c>
      <c r="S111" s="532">
        <f t="shared" si="29"/>
        <v>0</v>
      </c>
      <c r="T111" s="21"/>
      <c r="U111" s="22">
        <f>ROUND(ANALISIS!H2243*E111,0)</f>
        <v>0</v>
      </c>
      <c r="V111" s="23"/>
      <c r="W111" s="23"/>
      <c r="X111" s="24">
        <f>ROUND(ANALISIS!H2240*E111,0)</f>
        <v>0</v>
      </c>
      <c r="Y111" s="25">
        <f t="shared" si="30"/>
        <v>0</v>
      </c>
      <c r="Z111" s="26"/>
      <c r="AA111" s="19"/>
      <c r="AB111"/>
      <c r="AC111"/>
      <c r="AD111"/>
      <c r="AE111"/>
      <c r="AF111"/>
      <c r="AG111"/>
      <c r="AH111"/>
      <c r="AI111"/>
      <c r="AJ111"/>
      <c r="AK111" s="13"/>
      <c r="AL111" s="14" t="str">
        <f t="shared" si="24"/>
        <v xml:space="preserve">CAP. 9: CAPITULO 9 INSTALACIONES SANITARIAS </v>
      </c>
      <c r="AM111" s="15">
        <f t="shared" si="25"/>
        <v>105</v>
      </c>
      <c r="AN111" s="15"/>
      <c r="AO111" s="15"/>
      <c r="AP111" s="16"/>
      <c r="AQ111" s="17"/>
    </row>
    <row r="112" spans="1:43" x14ac:dyDescent="0.3">
      <c r="A112" s="20" t="s">
        <v>218</v>
      </c>
      <c r="B112" s="476" t="s">
        <v>1003</v>
      </c>
      <c r="C112" s="477" t="s">
        <v>219</v>
      </c>
      <c r="D112" s="478" t="s">
        <v>73</v>
      </c>
      <c r="E112" s="479">
        <v>3</v>
      </c>
      <c r="F112" s="480"/>
      <c r="G112" s="483">
        <f t="shared" si="26"/>
        <v>0</v>
      </c>
      <c r="H112" s="639"/>
      <c r="I112" s="737"/>
      <c r="J112" s="737"/>
      <c r="K112" s="771"/>
      <c r="L112" s="639"/>
      <c r="M112" s="721">
        <f>ANALISIS!H2267</f>
        <v>0</v>
      </c>
      <c r="N112" s="481">
        <f>ANALISIS!H2274</f>
        <v>0</v>
      </c>
      <c r="O112" s="480">
        <v>1</v>
      </c>
      <c r="P112" s="480"/>
      <c r="Q112" s="482">
        <f t="shared" si="27"/>
        <v>0</v>
      </c>
      <c r="R112" s="483">
        <f t="shared" si="28"/>
        <v>0</v>
      </c>
      <c r="S112" s="532">
        <f t="shared" si="29"/>
        <v>0</v>
      </c>
      <c r="T112" s="21"/>
      <c r="U112" s="22">
        <f>ROUND(ANALISIS!H2265*E112,0)</f>
        <v>0</v>
      </c>
      <c r="V112" s="23"/>
      <c r="W112" s="23"/>
      <c r="X112" s="24">
        <f>ROUND(ANALISIS!H2262*E112,0)</f>
        <v>0</v>
      </c>
      <c r="Y112" s="25">
        <f t="shared" si="30"/>
        <v>0</v>
      </c>
      <c r="Z112" s="26"/>
      <c r="AA112" s="19"/>
      <c r="AB112"/>
      <c r="AC112"/>
      <c r="AD112"/>
      <c r="AE112"/>
      <c r="AF112"/>
      <c r="AG112"/>
      <c r="AH112"/>
      <c r="AI112"/>
      <c r="AJ112"/>
      <c r="AK112" s="13"/>
      <c r="AL112" s="14" t="str">
        <f t="shared" si="24"/>
        <v xml:space="preserve">CAP. 9: CAPITULO 9 INSTALACIONES SANITARIAS </v>
      </c>
      <c r="AM112" s="15">
        <f t="shared" si="25"/>
        <v>105</v>
      </c>
      <c r="AN112" s="15"/>
      <c r="AO112" s="15"/>
      <c r="AP112" s="16"/>
      <c r="AQ112" s="17"/>
    </row>
    <row r="113" spans="1:43" x14ac:dyDescent="0.3">
      <c r="A113" s="20" t="s">
        <v>220</v>
      </c>
      <c r="B113" s="476" t="s">
        <v>1004</v>
      </c>
      <c r="C113" s="477" t="s">
        <v>221</v>
      </c>
      <c r="D113" s="478" t="s">
        <v>73</v>
      </c>
      <c r="E113" s="479">
        <v>3</v>
      </c>
      <c r="F113" s="480"/>
      <c r="G113" s="483">
        <f t="shared" si="26"/>
        <v>0</v>
      </c>
      <c r="H113" s="639"/>
      <c r="I113" s="737"/>
      <c r="J113" s="737"/>
      <c r="K113" s="771"/>
      <c r="L113" s="639"/>
      <c r="M113" s="721">
        <f>ANALISIS!H2289</f>
        <v>0</v>
      </c>
      <c r="N113" s="481">
        <f>ANALISIS!H2296</f>
        <v>0</v>
      </c>
      <c r="O113" s="480">
        <v>1</v>
      </c>
      <c r="P113" s="480"/>
      <c r="Q113" s="482">
        <f t="shared" si="27"/>
        <v>0</v>
      </c>
      <c r="R113" s="483">
        <f t="shared" si="28"/>
        <v>0</v>
      </c>
      <c r="S113" s="532">
        <f t="shared" si="29"/>
        <v>0</v>
      </c>
      <c r="T113" s="21"/>
      <c r="U113" s="22">
        <f>ROUND(ANALISIS!H2287*E113,0)</f>
        <v>0</v>
      </c>
      <c r="V113" s="23"/>
      <c r="W113" s="23"/>
      <c r="X113" s="24">
        <f>ROUND(ANALISIS!H2284*E113,0)</f>
        <v>0</v>
      </c>
      <c r="Y113" s="25">
        <f t="shared" si="30"/>
        <v>0</v>
      </c>
      <c r="Z113" s="26"/>
      <c r="AA113" s="19"/>
      <c r="AB113"/>
      <c r="AC113"/>
      <c r="AD113"/>
      <c r="AE113"/>
      <c r="AF113"/>
      <c r="AG113"/>
      <c r="AH113"/>
      <c r="AI113"/>
      <c r="AJ113"/>
      <c r="AK113" s="13"/>
      <c r="AL113" s="14" t="str">
        <f t="shared" si="24"/>
        <v xml:space="preserve">CAP. 9: CAPITULO 9 INSTALACIONES SANITARIAS </v>
      </c>
      <c r="AM113" s="15">
        <f t="shared" si="25"/>
        <v>105</v>
      </c>
      <c r="AN113" s="15"/>
      <c r="AO113" s="15"/>
      <c r="AP113" s="16"/>
      <c r="AQ113" s="17"/>
    </row>
    <row r="114" spans="1:43" x14ac:dyDescent="0.3">
      <c r="A114" s="20" t="s">
        <v>222</v>
      </c>
      <c r="B114" s="476" t="s">
        <v>1005</v>
      </c>
      <c r="C114" s="477" t="s">
        <v>223</v>
      </c>
      <c r="D114" s="478" t="s">
        <v>73</v>
      </c>
      <c r="E114" s="479">
        <v>26</v>
      </c>
      <c r="F114" s="480"/>
      <c r="G114" s="483">
        <f t="shared" si="26"/>
        <v>0</v>
      </c>
      <c r="H114" s="639"/>
      <c r="I114" s="737"/>
      <c r="J114" s="737"/>
      <c r="K114" s="771"/>
      <c r="L114" s="639"/>
      <c r="M114" s="721">
        <f>ANALISIS!H2311</f>
        <v>0</v>
      </c>
      <c r="N114" s="481">
        <f>ANALISIS!H2318</f>
        <v>0</v>
      </c>
      <c r="O114" s="480">
        <v>1</v>
      </c>
      <c r="P114" s="480"/>
      <c r="Q114" s="482">
        <f t="shared" si="27"/>
        <v>0</v>
      </c>
      <c r="R114" s="483">
        <f t="shared" si="28"/>
        <v>0</v>
      </c>
      <c r="S114" s="532">
        <f t="shared" si="29"/>
        <v>0</v>
      </c>
      <c r="T114" s="21"/>
      <c r="U114" s="22">
        <f>ROUND(ANALISIS!H2309*E114,0)</f>
        <v>0</v>
      </c>
      <c r="V114" s="23"/>
      <c r="W114" s="23"/>
      <c r="X114" s="24">
        <f>ROUND(ANALISIS!H2306*E114,0)</f>
        <v>0</v>
      </c>
      <c r="Y114" s="25">
        <f t="shared" si="30"/>
        <v>0</v>
      </c>
      <c r="Z114" s="26"/>
      <c r="AA114" s="19"/>
      <c r="AB114"/>
      <c r="AC114"/>
      <c r="AD114"/>
      <c r="AE114"/>
      <c r="AF114"/>
      <c r="AG114"/>
      <c r="AH114"/>
      <c r="AI114"/>
      <c r="AJ114"/>
      <c r="AK114" s="13"/>
      <c r="AL114" s="14" t="str">
        <f t="shared" si="24"/>
        <v xml:space="preserve">CAP. 9: CAPITULO 9 INSTALACIONES SANITARIAS </v>
      </c>
      <c r="AM114" s="15">
        <f t="shared" si="25"/>
        <v>105</v>
      </c>
      <c r="AN114" s="15"/>
      <c r="AO114" s="15"/>
      <c r="AP114" s="16"/>
      <c r="AQ114" s="17"/>
    </row>
    <row r="115" spans="1:43" x14ac:dyDescent="0.3">
      <c r="A115" s="20" t="s">
        <v>224</v>
      </c>
      <c r="B115" s="476" t="s">
        <v>1006</v>
      </c>
      <c r="C115" s="477" t="s">
        <v>225</v>
      </c>
      <c r="D115" s="478" t="s">
        <v>73</v>
      </c>
      <c r="E115" s="479">
        <v>11</v>
      </c>
      <c r="F115" s="480"/>
      <c r="G115" s="483">
        <f t="shared" si="26"/>
        <v>0</v>
      </c>
      <c r="H115" s="639"/>
      <c r="I115" s="737"/>
      <c r="J115" s="737"/>
      <c r="K115" s="771"/>
      <c r="L115" s="639"/>
      <c r="M115" s="721">
        <f>ANALISIS!H2345</f>
        <v>0</v>
      </c>
      <c r="N115" s="481">
        <f>ANALISIS!H2352</f>
        <v>0</v>
      </c>
      <c r="O115" s="480">
        <v>1</v>
      </c>
      <c r="P115" s="480" t="e">
        <f>ROUNDUP((ANALISIS!#REF!/8)/$O$115,0)</f>
        <v>#REF!</v>
      </c>
      <c r="Q115" s="482">
        <f t="shared" si="27"/>
        <v>0</v>
      </c>
      <c r="R115" s="483">
        <f t="shared" si="28"/>
        <v>0</v>
      </c>
      <c r="S115" s="532">
        <f t="shared" si="29"/>
        <v>0</v>
      </c>
      <c r="T115" s="21"/>
      <c r="U115" s="22">
        <f>ROUND(ANALISIS!H2343*E115,0)</f>
        <v>0</v>
      </c>
      <c r="V115" s="23">
        <f>ROUND(ANALISIS!H2340*E115,0)</f>
        <v>0</v>
      </c>
      <c r="W115" s="23">
        <f>ROUND(ANALISIS!H2336*E115,0)</f>
        <v>0</v>
      </c>
      <c r="X115" s="24">
        <f>ROUND(ANALISIS!H2332*E115,0)</f>
        <v>0</v>
      </c>
      <c r="Y115" s="25">
        <f t="shared" si="30"/>
        <v>0</v>
      </c>
      <c r="Z115" s="26"/>
      <c r="AA115" s="19"/>
      <c r="AB115"/>
      <c r="AC115"/>
      <c r="AD115"/>
      <c r="AE115"/>
      <c r="AF115"/>
      <c r="AG115"/>
      <c r="AH115"/>
      <c r="AI115"/>
      <c r="AJ115"/>
      <c r="AK115" s="13"/>
      <c r="AL115" s="14" t="str">
        <f t="shared" si="24"/>
        <v xml:space="preserve">CAP. 9: CAPITULO 9 INSTALACIONES SANITARIAS </v>
      </c>
      <c r="AM115" s="15">
        <f t="shared" si="25"/>
        <v>105</v>
      </c>
      <c r="AN115" s="15"/>
      <c r="AO115" s="15"/>
      <c r="AP115" s="16"/>
      <c r="AQ115" s="17"/>
    </row>
    <row r="116" spans="1:43" ht="27.6" x14ac:dyDescent="0.3">
      <c r="A116" s="83" t="s">
        <v>226</v>
      </c>
      <c r="B116" s="476" t="s">
        <v>1007</v>
      </c>
      <c r="C116" s="477" t="s">
        <v>227</v>
      </c>
      <c r="D116" s="478" t="s">
        <v>73</v>
      </c>
      <c r="E116" s="479">
        <v>1</v>
      </c>
      <c r="F116" s="480"/>
      <c r="G116" s="483">
        <f t="shared" si="26"/>
        <v>0</v>
      </c>
      <c r="H116" s="639"/>
      <c r="I116" s="737"/>
      <c r="J116" s="737"/>
      <c r="K116" s="771"/>
      <c r="L116" s="639"/>
      <c r="M116" s="721">
        <f>ANALISIS!H2377</f>
        <v>0</v>
      </c>
      <c r="N116" s="481">
        <f>ANALISIS!H2384</f>
        <v>0</v>
      </c>
      <c r="O116" s="480">
        <v>1</v>
      </c>
      <c r="P116" s="480" t="e">
        <f>ROUNDUP((ANALISIS!$I$2367/8)/$O$116,0)</f>
        <v>#DIV/0!</v>
      </c>
      <c r="Q116" s="482">
        <f t="shared" si="27"/>
        <v>0</v>
      </c>
      <c r="R116" s="483">
        <f t="shared" si="28"/>
        <v>0</v>
      </c>
      <c r="S116" s="532">
        <f t="shared" si="29"/>
        <v>0</v>
      </c>
      <c r="T116" s="21"/>
      <c r="U116" s="22">
        <f>ROUND(ANALISIS!H2375*E116,0)</f>
        <v>0</v>
      </c>
      <c r="V116" s="23">
        <f>ROUND(ANALISIS!H2372*E116,0)</f>
        <v>0</v>
      </c>
      <c r="W116" s="23">
        <f>ROUND(ANALISIS!H2369*E116,0)</f>
        <v>0</v>
      </c>
      <c r="X116" s="24">
        <f>ROUND(ANALISIS!H2365*E116,0)</f>
        <v>0</v>
      </c>
      <c r="Y116" s="25">
        <f t="shared" si="30"/>
        <v>0</v>
      </c>
      <c r="Z116" s="26"/>
      <c r="AA116" s="19"/>
      <c r="AB116"/>
      <c r="AC116"/>
      <c r="AD116"/>
      <c r="AE116"/>
      <c r="AF116"/>
      <c r="AG116"/>
      <c r="AH116"/>
      <c r="AI116"/>
      <c r="AJ116"/>
      <c r="AK116" s="13"/>
      <c r="AL116" s="14" t="str">
        <f t="shared" si="24"/>
        <v xml:space="preserve">CAP. 9: CAPITULO 9 INSTALACIONES SANITARIAS </v>
      </c>
      <c r="AM116" s="15">
        <f t="shared" si="25"/>
        <v>105</v>
      </c>
      <c r="AN116" s="15"/>
      <c r="AO116" s="15"/>
      <c r="AP116" s="16"/>
      <c r="AQ116" s="17"/>
    </row>
    <row r="117" spans="1:43" x14ac:dyDescent="0.3">
      <c r="A117" s="83"/>
      <c r="B117" s="476" t="s">
        <v>1008</v>
      </c>
      <c r="C117" s="477" t="s">
        <v>791</v>
      </c>
      <c r="D117" s="478" t="s">
        <v>73</v>
      </c>
      <c r="E117" s="479">
        <v>25</v>
      </c>
      <c r="F117" s="480"/>
      <c r="G117" s="483">
        <f>F117*E117</f>
        <v>0</v>
      </c>
      <c r="H117" s="639"/>
      <c r="I117" s="737"/>
      <c r="J117" s="737"/>
      <c r="K117" s="771"/>
      <c r="L117" s="639"/>
      <c r="M117" s="721"/>
      <c r="N117" s="481"/>
      <c r="O117" s="480"/>
      <c r="P117" s="480"/>
      <c r="Q117" s="482"/>
      <c r="R117" s="483"/>
      <c r="S117" s="532">
        <f t="shared" si="29"/>
        <v>0</v>
      </c>
      <c r="T117" s="21"/>
      <c r="U117" s="484"/>
      <c r="V117" s="485"/>
      <c r="W117" s="485"/>
      <c r="X117" s="486"/>
      <c r="Y117" s="487"/>
      <c r="Z117" s="26"/>
      <c r="AA117" s="19"/>
      <c r="AB117"/>
      <c r="AC117"/>
      <c r="AD117"/>
      <c r="AE117"/>
      <c r="AF117"/>
      <c r="AG117"/>
      <c r="AH117"/>
      <c r="AI117"/>
      <c r="AJ117"/>
      <c r="AK117" s="13"/>
      <c r="AL117" s="14"/>
      <c r="AM117" s="15"/>
      <c r="AN117" s="15"/>
      <c r="AO117" s="15"/>
      <c r="AP117" s="16"/>
      <c r="AQ117" s="17"/>
    </row>
    <row r="118" spans="1:43" x14ac:dyDescent="0.3">
      <c r="A118" s="20" t="s">
        <v>228</v>
      </c>
      <c r="B118" s="476" t="s">
        <v>1009</v>
      </c>
      <c r="C118" s="477" t="s">
        <v>789</v>
      </c>
      <c r="D118" s="478" t="s">
        <v>73</v>
      </c>
      <c r="E118" s="479">
        <v>50</v>
      </c>
      <c r="F118" s="480"/>
      <c r="G118" s="483">
        <f>ROUND(E118 * F118,$O$2)</f>
        <v>0</v>
      </c>
      <c r="H118" s="639"/>
      <c r="I118" s="737"/>
      <c r="J118" s="737"/>
      <c r="K118" s="771"/>
      <c r="L118" s="639"/>
      <c r="M118" s="721">
        <f>ANALISIS!H2433</f>
        <v>0</v>
      </c>
      <c r="N118" s="481">
        <f>ANALISIS!H2440</f>
        <v>0</v>
      </c>
      <c r="O118" s="480">
        <v>1</v>
      </c>
      <c r="P118" s="480" t="e">
        <f>ROUNDUP((ANALISIS!$I$2399/8)/$O$118,0)</f>
        <v>#DIV/0!</v>
      </c>
      <c r="Q118" s="482">
        <f>ROUND(N118 * E118,$O$2)</f>
        <v>0</v>
      </c>
      <c r="R118" s="483">
        <f>ROUND(M118 * E118,$O$2)</f>
        <v>0</v>
      </c>
      <c r="S118" s="532">
        <f t="shared" si="29"/>
        <v>0</v>
      </c>
      <c r="T118" s="21"/>
      <c r="U118" s="22">
        <f>ROUND(ANALISIS!H2406*E118,0)</f>
        <v>0</v>
      </c>
      <c r="V118" s="23">
        <f>ROUND(ANALISIS!H2403*E118,0)</f>
        <v>0</v>
      </c>
      <c r="W118" s="23">
        <f>ROUND(ANALISIS!H2400*E118,0)</f>
        <v>0</v>
      </c>
      <c r="X118" s="24">
        <f>ROUND(ANALISIS!H2397*E118,0)</f>
        <v>0</v>
      </c>
      <c r="Y118" s="25">
        <f>U118+V118+W118+X118</f>
        <v>0</v>
      </c>
      <c r="Z118" s="26"/>
      <c r="AA118" s="19"/>
      <c r="AB118"/>
      <c r="AC118"/>
      <c r="AD118"/>
      <c r="AE118"/>
      <c r="AF118"/>
      <c r="AG118"/>
      <c r="AH118"/>
      <c r="AI118"/>
      <c r="AJ118"/>
      <c r="AK118" s="13"/>
      <c r="AL118" s="14" t="str">
        <f t="shared" si="24"/>
        <v xml:space="preserve">CAP. 9: CAPITULO 9 INSTALACIONES SANITARIAS </v>
      </c>
      <c r="AM118" s="15">
        <f t="shared" si="25"/>
        <v>105</v>
      </c>
      <c r="AN118" s="15"/>
      <c r="AO118" s="15"/>
      <c r="AP118" s="16"/>
      <c r="AQ118" s="17"/>
    </row>
    <row r="119" spans="1:43" x14ac:dyDescent="0.3">
      <c r="A119" s="84"/>
      <c r="B119" s="476" t="s">
        <v>1010</v>
      </c>
      <c r="C119" s="534" t="s">
        <v>803</v>
      </c>
      <c r="D119" s="478" t="s">
        <v>207</v>
      </c>
      <c r="E119" s="672">
        <v>4</v>
      </c>
      <c r="F119" s="480"/>
      <c r="G119" s="483">
        <f>ROUND(E119 * F119,$O$2)</f>
        <v>0</v>
      </c>
      <c r="H119" s="639"/>
      <c r="I119" s="737"/>
      <c r="J119" s="737"/>
      <c r="K119" s="771"/>
      <c r="L119" s="639"/>
      <c r="M119" s="724"/>
      <c r="N119" s="480"/>
      <c r="O119" s="480"/>
      <c r="P119" s="480"/>
      <c r="Q119" s="482"/>
      <c r="R119" s="483"/>
      <c r="S119" s="85">
        <f t="shared" si="29"/>
        <v>0</v>
      </c>
      <c r="T119" s="21"/>
      <c r="U119" s="22"/>
      <c r="V119" s="23"/>
      <c r="W119" s="23"/>
      <c r="X119" s="24"/>
      <c r="Y119" s="25"/>
      <c r="Z119" s="26"/>
      <c r="AA119" s="19"/>
      <c r="AB119"/>
      <c r="AC119"/>
      <c r="AD119"/>
      <c r="AE119"/>
      <c r="AF119"/>
      <c r="AG119"/>
      <c r="AH119"/>
      <c r="AI119"/>
      <c r="AJ119"/>
      <c r="AK119" s="13"/>
      <c r="AL119" s="14" t="str">
        <f t="shared" si="24"/>
        <v xml:space="preserve">CAP. 9: CAPITULO 9 INSTALACIONES SANITARIAS </v>
      </c>
      <c r="AM119" s="15">
        <f t="shared" si="25"/>
        <v>105</v>
      </c>
      <c r="AN119" s="15"/>
      <c r="AO119" s="15"/>
      <c r="AP119" s="16"/>
      <c r="AQ119" s="17"/>
    </row>
    <row r="120" spans="1:43" ht="15" thickBot="1" x14ac:dyDescent="0.35">
      <c r="A120" s="86" t="s">
        <v>98</v>
      </c>
      <c r="B120" s="87"/>
      <c r="C120" s="88"/>
      <c r="D120" s="89"/>
      <c r="E120" s="90"/>
      <c r="F120" s="91" t="str">
        <f>IF(C105="ESCRIBA AQUÍ EL NOMBRE DEL CAPITULO","SUBTOTAL","SUBTOTAL CAP. "&amp;B105&amp;"  "&amp;C105&amp;":")</f>
        <v>SUBTOTAL CAP. 9  CAPITULO 9 INSTALACIONES SANITARIAS :</v>
      </c>
      <c r="G120" s="673">
        <f>SUM(G106:G119)</f>
        <v>0</v>
      </c>
      <c r="H120" s="649"/>
      <c r="I120" s="805"/>
      <c r="J120" s="805"/>
      <c r="K120" s="806"/>
      <c r="L120" s="649"/>
      <c r="M120" s="724"/>
      <c r="N120" s="480"/>
      <c r="O120" s="480"/>
      <c r="P120" s="480"/>
      <c r="Q120" s="482"/>
      <c r="R120" s="483"/>
      <c r="S120" s="92">
        <f>SUM(S106:S119)</f>
        <v>0</v>
      </c>
      <c r="T120" s="21"/>
      <c r="U120" s="93">
        <f>SUM(U105:U119)</f>
        <v>0</v>
      </c>
      <c r="V120" s="94">
        <f>SUM(V105:V119)</f>
        <v>0</v>
      </c>
      <c r="W120" s="94">
        <f>SUM(W105:W119)</f>
        <v>0</v>
      </c>
      <c r="X120" s="95">
        <f>SUM(X105:X119)</f>
        <v>0</v>
      </c>
      <c r="Y120" s="96">
        <f>SUM(Y105:Y119)</f>
        <v>0</v>
      </c>
      <c r="Z120" s="26"/>
      <c r="AA120" s="19"/>
      <c r="AB120"/>
      <c r="AC120"/>
      <c r="AD120"/>
      <c r="AE120"/>
      <c r="AF120"/>
      <c r="AG120"/>
      <c r="AH120"/>
      <c r="AI120"/>
      <c r="AJ120"/>
      <c r="AK120" s="13"/>
      <c r="AL120" s="14" t="str">
        <f t="shared" si="24"/>
        <v xml:space="preserve">CAP. 9: CAPITULO 9 INSTALACIONES SANITARIAS </v>
      </c>
      <c r="AM120" s="15">
        <f t="shared" si="25"/>
        <v>105</v>
      </c>
      <c r="AN120" s="15"/>
      <c r="AO120" s="15"/>
      <c r="AP120" s="16"/>
      <c r="AQ120" s="17"/>
    </row>
    <row r="121" spans="1:43" ht="15" thickBot="1" x14ac:dyDescent="0.35">
      <c r="A121" s="38"/>
      <c r="B121" s="665"/>
      <c r="C121" s="666"/>
      <c r="D121" s="667"/>
      <c r="E121" s="668"/>
      <c r="F121" s="665"/>
      <c r="G121" s="669"/>
      <c r="H121" s="647"/>
      <c r="I121" s="735"/>
      <c r="J121" s="735"/>
      <c r="K121" s="769"/>
      <c r="L121" s="647"/>
      <c r="M121" s="718"/>
      <c r="N121"/>
      <c r="O121"/>
      <c r="P121"/>
      <c r="Q121"/>
      <c r="R121"/>
      <c r="S121"/>
      <c r="T121"/>
      <c r="U121"/>
      <c r="V121"/>
      <c r="W121"/>
      <c r="X121"/>
      <c r="Y121"/>
      <c r="Z121"/>
      <c r="AA121" s="19"/>
      <c r="AB121"/>
      <c r="AC121"/>
      <c r="AD121"/>
      <c r="AE121"/>
      <c r="AF121"/>
      <c r="AG121"/>
      <c r="AH121"/>
      <c r="AI121"/>
      <c r="AJ121"/>
      <c r="AK121" s="13"/>
      <c r="AL121" s="14"/>
      <c r="AM121" s="15"/>
      <c r="AN121" s="15"/>
      <c r="AO121" s="15"/>
      <c r="AP121" s="16"/>
      <c r="AQ121" s="17"/>
    </row>
    <row r="122" spans="1:43" x14ac:dyDescent="0.3">
      <c r="A122" s="63" t="s">
        <v>86</v>
      </c>
      <c r="B122" s="64">
        <v>10</v>
      </c>
      <c r="C122" s="65" t="s">
        <v>1046</v>
      </c>
      <c r="D122" s="66"/>
      <c r="E122" s="66"/>
      <c r="F122" s="66"/>
      <c r="G122" s="670">
        <f>SUM(G123:G130)</f>
        <v>0</v>
      </c>
      <c r="H122" s="648"/>
      <c r="I122" s="736"/>
      <c r="J122" s="736"/>
      <c r="K122" s="770"/>
      <c r="L122" s="648"/>
      <c r="M122" s="719"/>
      <c r="N122" s="19"/>
      <c r="O122" s="19"/>
      <c r="P122" s="19"/>
      <c r="Q122" s="19"/>
      <c r="R122" s="19"/>
      <c r="S122" s="67">
        <f>SUM(S123:S130)</f>
        <v>0</v>
      </c>
      <c r="T122" s="26"/>
      <c r="U122" s="68"/>
      <c r="V122" s="69"/>
      <c r="W122" s="69"/>
      <c r="X122" s="70"/>
      <c r="Y122" s="71"/>
      <c r="Z122" s="26">
        <f>IF(G122&lt;&gt;"",S122-G122*$S$2,0)</f>
        <v>0</v>
      </c>
      <c r="AA122" s="72" t="s">
        <v>87</v>
      </c>
      <c r="AB122"/>
      <c r="AC122"/>
      <c r="AD122"/>
      <c r="AE122"/>
      <c r="AF122"/>
      <c r="AG122"/>
      <c r="AH122"/>
      <c r="AI122"/>
      <c r="AJ122"/>
      <c r="AK122" s="13"/>
      <c r="AL122" s="14" t="str">
        <f t="shared" ref="AL122:AL131" si="31">"CAP. " &amp; $B$122 &amp; ": " &amp; $C$122</f>
        <v xml:space="preserve">CAP. 10: CAPITULO 10 INSTALACIONES DE RED DE SIFONES </v>
      </c>
      <c r="AM122" s="15">
        <f t="shared" ref="AM122:AM131" si="32">ROW($B$122)</f>
        <v>122</v>
      </c>
      <c r="AN122" s="15"/>
      <c r="AO122" s="15"/>
      <c r="AP122" s="16"/>
      <c r="AQ122" s="17"/>
    </row>
    <row r="123" spans="1:43" x14ac:dyDescent="0.3">
      <c r="A123" s="73" t="s">
        <v>88</v>
      </c>
      <c r="B123" s="74"/>
      <c r="C123" s="75"/>
      <c r="D123" s="76"/>
      <c r="E123" s="77"/>
      <c r="F123" s="78"/>
      <c r="G123" s="81"/>
      <c r="H123" s="639"/>
      <c r="I123" s="737"/>
      <c r="J123" s="737"/>
      <c r="K123" s="771"/>
      <c r="L123" s="639"/>
      <c r="M123" s="723"/>
      <c r="N123" s="78"/>
      <c r="O123" s="78"/>
      <c r="P123" s="78"/>
      <c r="Q123" s="80"/>
      <c r="R123" s="81"/>
      <c r="S123" s="82"/>
      <c r="T123" s="21"/>
      <c r="U123" s="22"/>
      <c r="V123" s="23"/>
      <c r="W123" s="23"/>
      <c r="X123" s="24"/>
      <c r="Y123" s="25"/>
      <c r="Z123" s="26"/>
      <c r="AA123" s="19"/>
      <c r="AB123"/>
      <c r="AC123"/>
      <c r="AD123"/>
      <c r="AE123"/>
      <c r="AF123"/>
      <c r="AG123"/>
      <c r="AH123"/>
      <c r="AI123"/>
      <c r="AJ123"/>
      <c r="AK123" s="13"/>
      <c r="AL123" s="14" t="str">
        <f t="shared" si="31"/>
        <v xml:space="preserve">CAP. 10: CAPITULO 10 INSTALACIONES DE RED DE SIFONES </v>
      </c>
      <c r="AM123" s="15">
        <f t="shared" si="32"/>
        <v>122</v>
      </c>
      <c r="AN123" s="15"/>
      <c r="AO123" s="15"/>
      <c r="AP123" s="16"/>
      <c r="AQ123" s="17"/>
    </row>
    <row r="124" spans="1:43" x14ac:dyDescent="0.3">
      <c r="A124" s="20" t="s">
        <v>229</v>
      </c>
      <c r="B124" s="476" t="s">
        <v>1011</v>
      </c>
      <c r="C124" s="477" t="s">
        <v>230</v>
      </c>
      <c r="D124" s="478" t="s">
        <v>73</v>
      </c>
      <c r="E124" s="479">
        <v>5</v>
      </c>
      <c r="F124" s="480"/>
      <c r="G124" s="483">
        <f t="shared" ref="G124:G129" si="33">ROUND(E124 * F124,$O$2)</f>
        <v>0</v>
      </c>
      <c r="H124" s="639"/>
      <c r="I124" s="737"/>
      <c r="J124" s="737"/>
      <c r="K124" s="771"/>
      <c r="L124" s="639"/>
      <c r="M124" s="721">
        <f>ANALISIS!H2455</f>
        <v>0</v>
      </c>
      <c r="N124" s="481">
        <f>ANALISIS!H2462</f>
        <v>0</v>
      </c>
      <c r="O124" s="480">
        <v>1</v>
      </c>
      <c r="P124" s="480"/>
      <c r="Q124" s="482">
        <f t="shared" ref="Q124:Q129" si="34">ROUND(N124 * E124,$O$2)</f>
        <v>0</v>
      </c>
      <c r="R124" s="483">
        <f t="shared" ref="R124:R129" si="35">ROUND(M124 * E124,$O$2)</f>
        <v>0</v>
      </c>
      <c r="S124" s="532">
        <f t="shared" ref="S124:S129" si="36">G124*$S$2</f>
        <v>0</v>
      </c>
      <c r="T124" s="21"/>
      <c r="U124" s="22">
        <f>ROUND(ANALISIS!H2453*E124,0)</f>
        <v>0</v>
      </c>
      <c r="V124" s="23"/>
      <c r="W124" s="23"/>
      <c r="X124" s="24">
        <f>ROUND(ANALISIS!H2450*E124,0)</f>
        <v>0</v>
      </c>
      <c r="Y124" s="25">
        <f t="shared" ref="Y124:Y129" si="37">U124+V124+W124+X124</f>
        <v>0</v>
      </c>
      <c r="Z124" s="26"/>
      <c r="AA124" s="19"/>
      <c r="AB124"/>
      <c r="AC124"/>
      <c r="AD124"/>
      <c r="AE124"/>
      <c r="AF124"/>
      <c r="AG124"/>
      <c r="AH124"/>
      <c r="AI124"/>
      <c r="AJ124"/>
      <c r="AK124" s="13"/>
      <c r="AL124" s="14" t="str">
        <f t="shared" si="31"/>
        <v xml:space="preserve">CAP. 10: CAPITULO 10 INSTALACIONES DE RED DE SIFONES </v>
      </c>
      <c r="AM124" s="15">
        <f t="shared" si="32"/>
        <v>122</v>
      </c>
      <c r="AN124" s="15"/>
      <c r="AO124" s="15"/>
      <c r="AP124" s="16"/>
      <c r="AQ124" s="17"/>
    </row>
    <row r="125" spans="1:43" x14ac:dyDescent="0.3">
      <c r="A125" s="20" t="s">
        <v>231</v>
      </c>
      <c r="B125" s="476" t="s">
        <v>1012</v>
      </c>
      <c r="C125" s="477" t="s">
        <v>232</v>
      </c>
      <c r="D125" s="478" t="s">
        <v>73</v>
      </c>
      <c r="E125" s="479">
        <v>4</v>
      </c>
      <c r="F125" s="480"/>
      <c r="G125" s="483">
        <f t="shared" si="33"/>
        <v>0</v>
      </c>
      <c r="H125" s="639"/>
      <c r="I125" s="737"/>
      <c r="J125" s="737"/>
      <c r="K125" s="771"/>
      <c r="L125" s="639"/>
      <c r="M125" s="721">
        <f>ANALISIS!H2476</f>
        <v>0</v>
      </c>
      <c r="N125" s="481">
        <f>ANALISIS!H2483</f>
        <v>0</v>
      </c>
      <c r="O125" s="480">
        <v>1</v>
      </c>
      <c r="P125" s="480"/>
      <c r="Q125" s="482">
        <f t="shared" si="34"/>
        <v>0</v>
      </c>
      <c r="R125" s="483">
        <f t="shared" si="35"/>
        <v>0</v>
      </c>
      <c r="S125" s="532">
        <f t="shared" si="36"/>
        <v>0</v>
      </c>
      <c r="T125" s="21"/>
      <c r="U125" s="22">
        <f>ROUND(ANALISIS!H2474*E125,0)</f>
        <v>0</v>
      </c>
      <c r="V125" s="23"/>
      <c r="W125" s="23"/>
      <c r="X125" s="24">
        <f>ROUND(ANALISIS!H2471*E125,0)</f>
        <v>0</v>
      </c>
      <c r="Y125" s="25">
        <f t="shared" si="37"/>
        <v>0</v>
      </c>
      <c r="Z125" s="26"/>
      <c r="AA125" s="19"/>
      <c r="AB125"/>
      <c r="AC125"/>
      <c r="AD125"/>
      <c r="AE125"/>
      <c r="AF125"/>
      <c r="AG125"/>
      <c r="AH125"/>
      <c r="AI125"/>
      <c r="AJ125"/>
      <c r="AK125" s="13"/>
      <c r="AL125" s="14" t="str">
        <f t="shared" si="31"/>
        <v xml:space="preserve">CAP. 10: CAPITULO 10 INSTALACIONES DE RED DE SIFONES </v>
      </c>
      <c r="AM125" s="15">
        <f t="shared" si="32"/>
        <v>122</v>
      </c>
      <c r="AN125" s="15"/>
      <c r="AO125" s="15"/>
      <c r="AP125" s="16"/>
      <c r="AQ125" s="17"/>
    </row>
    <row r="126" spans="1:43" x14ac:dyDescent="0.3">
      <c r="A126" s="20" t="s">
        <v>233</v>
      </c>
      <c r="B126" s="476" t="s">
        <v>1013</v>
      </c>
      <c r="C126" s="477" t="s">
        <v>234</v>
      </c>
      <c r="D126" s="478" t="s">
        <v>117</v>
      </c>
      <c r="E126" s="479">
        <v>20</v>
      </c>
      <c r="F126" s="480"/>
      <c r="G126" s="483">
        <f t="shared" si="33"/>
        <v>0</v>
      </c>
      <c r="H126" s="639"/>
      <c r="I126" s="737"/>
      <c r="J126" s="737"/>
      <c r="K126" s="771"/>
      <c r="L126" s="639"/>
      <c r="M126" s="721">
        <f>ANALISIS!H2505</f>
        <v>0</v>
      </c>
      <c r="N126" s="481">
        <f>ANALISIS!H2512</f>
        <v>0</v>
      </c>
      <c r="O126" s="480">
        <v>1</v>
      </c>
      <c r="P126" s="480" t="e">
        <f>ROUNDUP((ANALISIS!$I$2496/8)/$O$126,0)</f>
        <v>#DIV/0!</v>
      </c>
      <c r="Q126" s="482">
        <f t="shared" si="34"/>
        <v>0</v>
      </c>
      <c r="R126" s="483">
        <f t="shared" si="35"/>
        <v>0</v>
      </c>
      <c r="S126" s="532">
        <f t="shared" si="36"/>
        <v>0</v>
      </c>
      <c r="T126" s="21"/>
      <c r="U126" s="22">
        <f>ROUND(ANALISIS!H2503*E126,0)</f>
        <v>0</v>
      </c>
      <c r="V126" s="23">
        <f>ROUND(ANALISIS!H2500*E126,0)</f>
        <v>0</v>
      </c>
      <c r="W126" s="23">
        <f>ROUND(ANALISIS!H2497*E126,0)</f>
        <v>0</v>
      </c>
      <c r="X126" s="24">
        <f>ROUND(ANALISIS!H2494*E126,0)</f>
        <v>0</v>
      </c>
      <c r="Y126" s="25">
        <f t="shared" si="37"/>
        <v>0</v>
      </c>
      <c r="Z126" s="26"/>
      <c r="AA126" s="19"/>
      <c r="AB126"/>
      <c r="AC126"/>
      <c r="AD126"/>
      <c r="AE126"/>
      <c r="AF126"/>
      <c r="AG126"/>
      <c r="AH126"/>
      <c r="AI126"/>
      <c r="AJ126"/>
      <c r="AK126" s="13"/>
      <c r="AL126" s="14" t="str">
        <f t="shared" si="31"/>
        <v xml:space="preserve">CAP. 10: CAPITULO 10 INSTALACIONES DE RED DE SIFONES </v>
      </c>
      <c r="AM126" s="15">
        <f t="shared" si="32"/>
        <v>122</v>
      </c>
      <c r="AN126" s="15"/>
      <c r="AO126" s="15"/>
      <c r="AP126" s="16"/>
      <c r="AQ126" s="17"/>
    </row>
    <row r="127" spans="1:43" x14ac:dyDescent="0.3">
      <c r="A127" s="83" t="s">
        <v>235</v>
      </c>
      <c r="B127" s="476" t="s">
        <v>1014</v>
      </c>
      <c r="C127" s="477" t="s">
        <v>213</v>
      </c>
      <c r="D127" s="478" t="s">
        <v>117</v>
      </c>
      <c r="E127" s="479">
        <v>71.400000000000006</v>
      </c>
      <c r="F127" s="480"/>
      <c r="G127" s="483">
        <f t="shared" si="33"/>
        <v>0</v>
      </c>
      <c r="H127" s="639"/>
      <c r="I127" s="737"/>
      <c r="J127" s="737"/>
      <c r="K127" s="771"/>
      <c r="L127" s="639"/>
      <c r="M127" s="721">
        <f>ANALISIS!H2535</f>
        <v>0</v>
      </c>
      <c r="N127" s="481">
        <f>ANALISIS!H2542</f>
        <v>0</v>
      </c>
      <c r="O127" s="480">
        <v>1</v>
      </c>
      <c r="P127" s="480" t="e">
        <f>ROUNDUP((ANALISIS!$I$2526/8)/$O$127,0)</f>
        <v>#DIV/0!</v>
      </c>
      <c r="Q127" s="482">
        <f t="shared" si="34"/>
        <v>0</v>
      </c>
      <c r="R127" s="483">
        <f t="shared" si="35"/>
        <v>0</v>
      </c>
      <c r="S127" s="532">
        <f t="shared" si="36"/>
        <v>0</v>
      </c>
      <c r="T127" s="21"/>
      <c r="U127" s="22">
        <f>ROUND(ANALISIS!H2533*E127,0)</f>
        <v>0</v>
      </c>
      <c r="V127" s="23">
        <f>ROUND(ANALISIS!H2530*E127,0)</f>
        <v>0</v>
      </c>
      <c r="W127" s="23">
        <f>ROUND(ANALISIS!H2527*E127,0)</f>
        <v>0</v>
      </c>
      <c r="X127" s="24">
        <f>ROUND(ANALISIS!H2524*E127,0)</f>
        <v>0</v>
      </c>
      <c r="Y127" s="25">
        <f t="shared" si="37"/>
        <v>0</v>
      </c>
      <c r="Z127" s="26"/>
      <c r="AA127" s="19"/>
      <c r="AB127"/>
      <c r="AC127"/>
      <c r="AD127"/>
      <c r="AE127"/>
      <c r="AF127"/>
      <c r="AG127"/>
      <c r="AH127"/>
      <c r="AI127"/>
      <c r="AJ127"/>
      <c r="AK127" s="13"/>
      <c r="AL127" s="14" t="str">
        <f t="shared" si="31"/>
        <v xml:space="preserve">CAP. 10: CAPITULO 10 INSTALACIONES DE RED DE SIFONES </v>
      </c>
      <c r="AM127" s="15">
        <f t="shared" si="32"/>
        <v>122</v>
      </c>
      <c r="AN127" s="15"/>
      <c r="AO127" s="15"/>
      <c r="AP127" s="16"/>
      <c r="AQ127" s="17"/>
    </row>
    <row r="128" spans="1:43" x14ac:dyDescent="0.3">
      <c r="A128" s="97" t="s">
        <v>236</v>
      </c>
      <c r="B128" s="476" t="s">
        <v>1015</v>
      </c>
      <c r="C128" s="477" t="s">
        <v>215</v>
      </c>
      <c r="D128" s="478" t="s">
        <v>73</v>
      </c>
      <c r="E128" s="479">
        <v>1</v>
      </c>
      <c r="F128" s="480"/>
      <c r="G128" s="483">
        <f t="shared" si="33"/>
        <v>0</v>
      </c>
      <c r="H128" s="639"/>
      <c r="I128" s="737"/>
      <c r="J128" s="737"/>
      <c r="K128" s="771"/>
      <c r="L128" s="639"/>
      <c r="M128" s="721">
        <f>ANALISIS!H2556</f>
        <v>0</v>
      </c>
      <c r="N128" s="481">
        <f>ANALISIS!H2563</f>
        <v>0</v>
      </c>
      <c r="O128" s="480">
        <v>1</v>
      </c>
      <c r="P128" s="480"/>
      <c r="Q128" s="482">
        <f t="shared" si="34"/>
        <v>0</v>
      </c>
      <c r="R128" s="483">
        <f t="shared" si="35"/>
        <v>0</v>
      </c>
      <c r="S128" s="98">
        <f t="shared" si="36"/>
        <v>0</v>
      </c>
      <c r="T128" s="21"/>
      <c r="U128" s="22">
        <f>ROUND(ANALISIS!H2554*E128,0)</f>
        <v>0</v>
      </c>
      <c r="V128" s="23"/>
      <c r="W128" s="23"/>
      <c r="X128" s="24">
        <f>ROUND(ANALISIS!H2551*E128,0)</f>
        <v>0</v>
      </c>
      <c r="Y128" s="25">
        <f t="shared" si="37"/>
        <v>0</v>
      </c>
      <c r="Z128" s="26"/>
      <c r="AA128" s="19"/>
      <c r="AB128"/>
      <c r="AC128"/>
      <c r="AD128"/>
      <c r="AE128"/>
      <c r="AF128"/>
      <c r="AG128"/>
      <c r="AH128"/>
      <c r="AI128"/>
      <c r="AJ128"/>
      <c r="AK128" s="13"/>
      <c r="AL128" s="14" t="str">
        <f t="shared" si="31"/>
        <v xml:space="preserve">CAP. 10: CAPITULO 10 INSTALACIONES DE RED DE SIFONES </v>
      </c>
      <c r="AM128" s="15">
        <f t="shared" si="32"/>
        <v>122</v>
      </c>
      <c r="AN128" s="15"/>
      <c r="AO128" s="15"/>
      <c r="AP128" s="16"/>
      <c r="AQ128" s="17"/>
    </row>
    <row r="129" spans="1:43" x14ac:dyDescent="0.3">
      <c r="A129" s="20" t="s">
        <v>237</v>
      </c>
      <c r="B129" s="476" t="s">
        <v>1016</v>
      </c>
      <c r="C129" s="477" t="s">
        <v>238</v>
      </c>
      <c r="D129" s="478" t="s">
        <v>73</v>
      </c>
      <c r="E129" s="479">
        <v>6</v>
      </c>
      <c r="F129" s="480"/>
      <c r="G129" s="483">
        <f t="shared" si="33"/>
        <v>0</v>
      </c>
      <c r="H129" s="639"/>
      <c r="I129" s="737"/>
      <c r="J129" s="737"/>
      <c r="K129" s="771"/>
      <c r="L129" s="639"/>
      <c r="M129" s="721">
        <f>ANALISIS!H2577</f>
        <v>0</v>
      </c>
      <c r="N129" s="481">
        <f>ANALISIS!H2584</f>
        <v>0</v>
      </c>
      <c r="O129" s="480">
        <v>1</v>
      </c>
      <c r="P129" s="480"/>
      <c r="Q129" s="482">
        <f t="shared" si="34"/>
        <v>0</v>
      </c>
      <c r="R129" s="483">
        <f t="shared" si="35"/>
        <v>0</v>
      </c>
      <c r="S129" s="532">
        <f t="shared" si="36"/>
        <v>0</v>
      </c>
      <c r="T129" s="21"/>
      <c r="U129" s="22">
        <f>ROUND(ANALISIS!H2575*E129,0)</f>
        <v>0</v>
      </c>
      <c r="V129" s="23"/>
      <c r="W129" s="23"/>
      <c r="X129" s="24">
        <f>ROUND(ANALISIS!H2572*E129,0)</f>
        <v>0</v>
      </c>
      <c r="Y129" s="25">
        <f t="shared" si="37"/>
        <v>0</v>
      </c>
      <c r="Z129" s="26"/>
      <c r="AA129" s="19"/>
      <c r="AB129"/>
      <c r="AC129"/>
      <c r="AD129"/>
      <c r="AE129"/>
      <c r="AF129"/>
      <c r="AG129"/>
      <c r="AH129"/>
      <c r="AI129"/>
      <c r="AJ129"/>
      <c r="AK129" s="13"/>
      <c r="AL129" s="14" t="str">
        <f t="shared" si="31"/>
        <v xml:space="preserve">CAP. 10: CAPITULO 10 INSTALACIONES DE RED DE SIFONES </v>
      </c>
      <c r="AM129" s="15">
        <f t="shared" si="32"/>
        <v>122</v>
      </c>
      <c r="AN129" s="15"/>
      <c r="AO129" s="15"/>
      <c r="AP129" s="16"/>
      <c r="AQ129" s="17"/>
    </row>
    <row r="130" spans="1:43" x14ac:dyDescent="0.3">
      <c r="A130" s="84"/>
      <c r="B130" s="671"/>
      <c r="C130" s="477"/>
      <c r="D130" s="478"/>
      <c r="E130" s="672"/>
      <c r="F130" s="480"/>
      <c r="G130" s="483"/>
      <c r="H130" s="639"/>
      <c r="I130" s="737"/>
      <c r="J130" s="737"/>
      <c r="K130" s="771"/>
      <c r="L130" s="639"/>
      <c r="M130" s="724"/>
      <c r="N130" s="480"/>
      <c r="O130" s="480"/>
      <c r="P130" s="480"/>
      <c r="Q130" s="482"/>
      <c r="R130" s="483"/>
      <c r="S130" s="85"/>
      <c r="T130" s="21"/>
      <c r="U130" s="22"/>
      <c r="V130" s="23"/>
      <c r="W130" s="23"/>
      <c r="X130" s="24"/>
      <c r="Y130" s="25"/>
      <c r="Z130" s="26"/>
      <c r="AA130" s="19"/>
      <c r="AB130"/>
      <c r="AC130"/>
      <c r="AD130"/>
      <c r="AE130"/>
      <c r="AF130"/>
      <c r="AG130"/>
      <c r="AH130"/>
      <c r="AI130"/>
      <c r="AJ130"/>
      <c r="AK130" s="13"/>
      <c r="AL130" s="14" t="str">
        <f t="shared" si="31"/>
        <v xml:space="preserve">CAP. 10: CAPITULO 10 INSTALACIONES DE RED DE SIFONES </v>
      </c>
      <c r="AM130" s="15">
        <f t="shared" si="32"/>
        <v>122</v>
      </c>
      <c r="AN130" s="15"/>
      <c r="AO130" s="15"/>
      <c r="AP130" s="16"/>
      <c r="AQ130" s="17"/>
    </row>
    <row r="131" spans="1:43" ht="15" thickBot="1" x14ac:dyDescent="0.35">
      <c r="A131" s="86" t="s">
        <v>98</v>
      </c>
      <c r="B131" s="87"/>
      <c r="C131" s="88"/>
      <c r="D131" s="89"/>
      <c r="E131" s="90"/>
      <c r="F131" s="91" t="str">
        <f>IF(C122="ESCRIBA AQUÍ EL NOMBRE DEL CAPITULO","SUBTOTAL","SUBTOTAL CAP. "&amp;B122&amp;"  "&amp;C122&amp;":")</f>
        <v>SUBTOTAL CAP. 10  CAPITULO 10 INSTALACIONES DE RED DE SIFONES :</v>
      </c>
      <c r="G131" s="673">
        <f>SUM(G123:G130)</f>
        <v>0</v>
      </c>
      <c r="H131" s="649"/>
      <c r="I131" s="805"/>
      <c r="J131" s="805"/>
      <c r="K131" s="806"/>
      <c r="L131" s="649"/>
      <c r="M131" s="724"/>
      <c r="N131" s="480"/>
      <c r="O131" s="480"/>
      <c r="P131" s="480"/>
      <c r="Q131" s="482"/>
      <c r="R131" s="483"/>
      <c r="S131" s="92">
        <f>SUM(S123:S130)</f>
        <v>0</v>
      </c>
      <c r="T131" s="21"/>
      <c r="U131" s="93">
        <f>SUM(U122:U130)</f>
        <v>0</v>
      </c>
      <c r="V131" s="94">
        <f>SUM(V122:V130)</f>
        <v>0</v>
      </c>
      <c r="W131" s="94">
        <f>SUM(W122:W130)</f>
        <v>0</v>
      </c>
      <c r="X131" s="95">
        <f>SUM(X122:X130)</f>
        <v>0</v>
      </c>
      <c r="Y131" s="96">
        <f>SUM(Y122:Y130)</f>
        <v>0</v>
      </c>
      <c r="Z131" s="26"/>
      <c r="AA131" s="19"/>
      <c r="AB131"/>
      <c r="AC131"/>
      <c r="AD131"/>
      <c r="AE131"/>
      <c r="AF131"/>
      <c r="AG131"/>
      <c r="AH131"/>
      <c r="AI131"/>
      <c r="AJ131"/>
      <c r="AK131" s="13"/>
      <c r="AL131" s="14" t="str">
        <f t="shared" si="31"/>
        <v xml:space="preserve">CAP. 10: CAPITULO 10 INSTALACIONES DE RED DE SIFONES </v>
      </c>
      <c r="AM131" s="15">
        <f t="shared" si="32"/>
        <v>122</v>
      </c>
      <c r="AN131" s="15"/>
      <c r="AO131" s="15"/>
      <c r="AP131" s="16"/>
      <c r="AQ131" s="17"/>
    </row>
    <row r="132" spans="1:43" ht="23.1" customHeight="1" thickBot="1" x14ac:dyDescent="0.35">
      <c r="A132" s="38"/>
      <c r="B132" s="665"/>
      <c r="C132" s="666"/>
      <c r="D132" s="667"/>
      <c r="E132" s="668"/>
      <c r="F132" s="665"/>
      <c r="G132" s="669"/>
      <c r="H132" s="647"/>
      <c r="I132" s="735"/>
      <c r="J132" s="735"/>
      <c r="K132" s="769"/>
      <c r="L132" s="647"/>
      <c r="M132" s="718"/>
      <c r="N132"/>
      <c r="O132"/>
      <c r="P132"/>
      <c r="Q132"/>
      <c r="R132"/>
      <c r="S132"/>
      <c r="T132"/>
      <c r="U132"/>
      <c r="V132"/>
      <c r="W132"/>
      <c r="X132"/>
      <c r="Y132"/>
      <c r="Z132"/>
      <c r="AA132" s="19"/>
      <c r="AB132"/>
      <c r="AC132"/>
      <c r="AD132"/>
      <c r="AE132"/>
      <c r="AF132"/>
      <c r="AG132"/>
      <c r="AH132"/>
      <c r="AI132"/>
      <c r="AJ132"/>
      <c r="AK132" s="13"/>
      <c r="AL132" s="14"/>
      <c r="AM132" s="15"/>
      <c r="AN132" s="15"/>
      <c r="AO132" s="15"/>
      <c r="AP132" s="16"/>
      <c r="AQ132" s="17"/>
    </row>
    <row r="133" spans="1:43" x14ac:dyDescent="0.3">
      <c r="A133" s="63" t="s">
        <v>86</v>
      </c>
      <c r="B133" s="64">
        <v>12</v>
      </c>
      <c r="C133" s="65" t="s">
        <v>1047</v>
      </c>
      <c r="D133" s="66"/>
      <c r="E133" s="66"/>
      <c r="F133" s="66"/>
      <c r="G133" s="670">
        <f>SUM(G134:G139)</f>
        <v>0</v>
      </c>
      <c r="H133" s="648"/>
      <c r="I133" s="736"/>
      <c r="J133" s="736"/>
      <c r="K133" s="770"/>
      <c r="L133" s="648"/>
      <c r="M133" s="719"/>
      <c r="N133" s="19"/>
      <c r="O133" s="19"/>
      <c r="P133" s="19"/>
      <c r="Q133" s="19"/>
      <c r="R133" s="19"/>
      <c r="S133" s="67">
        <f>SUM(S134:S139)</f>
        <v>0</v>
      </c>
      <c r="T133" s="26"/>
      <c r="U133" s="68"/>
      <c r="V133" s="69"/>
      <c r="W133" s="69"/>
      <c r="X133" s="70"/>
      <c r="Y133" s="71"/>
      <c r="Z133" s="26">
        <f>IF(G133&lt;&gt;"",S133-G133*$S$2,0)</f>
        <v>0</v>
      </c>
      <c r="AA133" s="72" t="s">
        <v>87</v>
      </c>
      <c r="AB133"/>
      <c r="AC133"/>
      <c r="AD133"/>
      <c r="AE133"/>
      <c r="AF133"/>
      <c r="AG133"/>
      <c r="AH133"/>
      <c r="AI133"/>
      <c r="AJ133"/>
      <c r="AK133" s="13"/>
      <c r="AL133" s="14" t="str">
        <f t="shared" ref="AL133:AL140" si="38">"CAP. " &amp; $B$133 &amp; ": " &amp; $C$133</f>
        <v>CAP. 12: CAPITULO 12 ACABADOS</v>
      </c>
      <c r="AM133" s="15">
        <f t="shared" ref="AM133:AM140" si="39">ROW($B$133)</f>
        <v>133</v>
      </c>
      <c r="AN133" s="15"/>
      <c r="AO133" s="15"/>
      <c r="AP133" s="16"/>
      <c r="AQ133" s="17"/>
    </row>
    <row r="134" spans="1:43" hidden="1" x14ac:dyDescent="0.3">
      <c r="A134" s="73" t="s">
        <v>88</v>
      </c>
      <c r="B134" s="74"/>
      <c r="C134" s="75"/>
      <c r="D134" s="76"/>
      <c r="E134" s="77"/>
      <c r="F134" s="78"/>
      <c r="G134" s="81"/>
      <c r="H134" s="639"/>
      <c r="I134" s="737"/>
      <c r="J134" s="737"/>
      <c r="K134" s="771"/>
      <c r="L134" s="639"/>
      <c r="M134" s="723"/>
      <c r="N134" s="78"/>
      <c r="O134" s="78"/>
      <c r="P134" s="78"/>
      <c r="Q134" s="80"/>
      <c r="R134" s="81"/>
      <c r="S134" s="82"/>
      <c r="T134" s="21"/>
      <c r="U134" s="22"/>
      <c r="V134" s="23"/>
      <c r="W134" s="23"/>
      <c r="X134" s="24"/>
      <c r="Y134" s="25"/>
      <c r="Z134" s="26"/>
      <c r="AA134" s="19"/>
      <c r="AB134"/>
      <c r="AC134"/>
      <c r="AD134"/>
      <c r="AE134"/>
      <c r="AF134"/>
      <c r="AG134"/>
      <c r="AH134"/>
      <c r="AI134"/>
      <c r="AJ134"/>
      <c r="AK134" s="13"/>
      <c r="AL134" s="14" t="str">
        <f t="shared" si="38"/>
        <v>CAP. 12: CAPITULO 12 ACABADOS</v>
      </c>
      <c r="AM134" s="15">
        <f t="shared" si="39"/>
        <v>133</v>
      </c>
      <c r="AN134" s="15"/>
      <c r="AO134" s="15"/>
      <c r="AP134" s="16"/>
      <c r="AQ134" s="17"/>
    </row>
    <row r="135" spans="1:43" x14ac:dyDescent="0.3">
      <c r="A135" s="20" t="s">
        <v>239</v>
      </c>
      <c r="B135" s="476" t="s">
        <v>1017</v>
      </c>
      <c r="C135" s="477" t="s">
        <v>240</v>
      </c>
      <c r="D135" s="478" t="s">
        <v>91</v>
      </c>
      <c r="E135" s="479">
        <v>2000</v>
      </c>
      <c r="F135" s="480"/>
      <c r="G135" s="483">
        <f>ROUND(E135 * F135,$O$2)</f>
        <v>0</v>
      </c>
      <c r="H135" s="639"/>
      <c r="I135" s="737"/>
      <c r="J135" s="737" t="s">
        <v>824</v>
      </c>
      <c r="K135" s="771"/>
      <c r="L135" s="639"/>
      <c r="M135" s="721">
        <f>ANALISIS!H2611</f>
        <v>0</v>
      </c>
      <c r="N135" s="481">
        <f>ANALISIS!H2618</f>
        <v>0</v>
      </c>
      <c r="O135" s="480">
        <v>1</v>
      </c>
      <c r="P135" s="480" t="e">
        <f>ROUNDUP((ANALISIS!$I$2600/8)/$O$135,0)</f>
        <v>#DIV/0!</v>
      </c>
      <c r="Q135" s="482">
        <f>ROUND(N135 * E135,$O$2)</f>
        <v>0</v>
      </c>
      <c r="R135" s="483">
        <f>ROUND(M135 * E135,$O$2)</f>
        <v>0</v>
      </c>
      <c r="S135" s="532">
        <f>G135*$S$2</f>
        <v>0</v>
      </c>
      <c r="T135" s="21"/>
      <c r="U135" s="22">
        <f>ROUND(ANALISIS!H2609*E135,0)</f>
        <v>0</v>
      </c>
      <c r="V135" s="23">
        <f>ROUND(ANALISIS!H2606*E135,0)</f>
        <v>0</v>
      </c>
      <c r="W135" s="23">
        <f>ROUND(ANALISIS!H2601*E135,0)</f>
        <v>0</v>
      </c>
      <c r="X135" s="24">
        <f>ROUND(ANALISIS!H2598*E135,0)</f>
        <v>0</v>
      </c>
      <c r="Y135" s="25">
        <f>U135+V135+W135+X135</f>
        <v>0</v>
      </c>
      <c r="Z135" s="26"/>
      <c r="AA135" s="19"/>
      <c r="AB135"/>
      <c r="AC135"/>
      <c r="AD135"/>
      <c r="AE135"/>
      <c r="AF135"/>
      <c r="AG135"/>
      <c r="AH135"/>
      <c r="AI135"/>
      <c r="AJ135"/>
      <c r="AK135" s="13"/>
      <c r="AL135" s="14" t="str">
        <f t="shared" si="38"/>
        <v>CAP. 12: CAPITULO 12 ACABADOS</v>
      </c>
      <c r="AM135" s="15">
        <f t="shared" si="39"/>
        <v>133</v>
      </c>
      <c r="AN135" s="15"/>
      <c r="AO135" s="15"/>
      <c r="AP135" s="16"/>
      <c r="AQ135" s="17"/>
    </row>
    <row r="136" spans="1:43" x14ac:dyDescent="0.3">
      <c r="A136" s="20">
        <v>290207</v>
      </c>
      <c r="B136" s="476" t="s">
        <v>1018</v>
      </c>
      <c r="C136" s="477" t="s">
        <v>794</v>
      </c>
      <c r="D136" s="478" t="s">
        <v>91</v>
      </c>
      <c r="E136" s="479">
        <v>1848</v>
      </c>
      <c r="F136" s="480"/>
      <c r="G136" s="483">
        <f>ROUND(E136 * F136,$O$2)</f>
        <v>0</v>
      </c>
      <c r="H136" s="639"/>
      <c r="I136" s="737"/>
      <c r="J136" s="737" t="s">
        <v>824</v>
      </c>
      <c r="K136" s="771"/>
      <c r="L136" s="639"/>
      <c r="M136" s="721">
        <f>ANALISIS!H2640</f>
        <v>0</v>
      </c>
      <c r="N136" s="481">
        <f>ANALISIS!H2647</f>
        <v>0</v>
      </c>
      <c r="O136" s="480">
        <v>1</v>
      </c>
      <c r="P136" s="480" t="e">
        <f>ROUNDUP((ANALISIS!$I$2630/8)/$O$136,0)</f>
        <v>#DIV/0!</v>
      </c>
      <c r="Q136" s="482">
        <f>ROUND(N136 * E136,$O$2)</f>
        <v>0</v>
      </c>
      <c r="R136" s="483">
        <f>ROUND(M136 * E136,$O$2)</f>
        <v>0</v>
      </c>
      <c r="S136" s="532">
        <f>G136*$S$2</f>
        <v>0</v>
      </c>
      <c r="T136" s="21"/>
      <c r="U136" s="22">
        <f>ROUND(ANALISIS!H2638*E136,0)</f>
        <v>0</v>
      </c>
      <c r="V136" s="23">
        <f>ROUND(ANALISIS!H2635*E136,0)</f>
        <v>0</v>
      </c>
      <c r="W136" s="23">
        <f>ROUND(ANALISIS!H2631*E136,0)</f>
        <v>0</v>
      </c>
      <c r="X136" s="24">
        <f>ROUND(ANALISIS!H2628*E136,0)</f>
        <v>0</v>
      </c>
      <c r="Y136" s="25">
        <f>U136+V136+W136+X136</f>
        <v>0</v>
      </c>
      <c r="Z136" s="26"/>
      <c r="AA136" s="19"/>
      <c r="AB136"/>
      <c r="AC136"/>
      <c r="AD136"/>
      <c r="AE136"/>
      <c r="AF136"/>
      <c r="AG136"/>
      <c r="AH136"/>
      <c r="AI136"/>
      <c r="AJ136"/>
      <c r="AK136" s="13"/>
      <c r="AL136" s="14" t="str">
        <f t="shared" si="38"/>
        <v>CAP. 12: CAPITULO 12 ACABADOS</v>
      </c>
      <c r="AM136" s="15">
        <f t="shared" si="39"/>
        <v>133</v>
      </c>
      <c r="AN136" s="15"/>
      <c r="AO136" s="15"/>
      <c r="AP136" s="16"/>
      <c r="AQ136" s="17"/>
    </row>
    <row r="137" spans="1:43" x14ac:dyDescent="0.3">
      <c r="A137" s="83" t="s">
        <v>241</v>
      </c>
      <c r="B137" s="476" t="s">
        <v>1019</v>
      </c>
      <c r="C137" s="477" t="s">
        <v>795</v>
      </c>
      <c r="D137" s="478" t="s">
        <v>91</v>
      </c>
      <c r="E137" s="479">
        <v>909.51</v>
      </c>
      <c r="F137" s="480"/>
      <c r="G137" s="483">
        <f>ROUND(E137 * F137,$O$2)</f>
        <v>0</v>
      </c>
      <c r="H137" s="639"/>
      <c r="I137" s="737"/>
      <c r="J137" s="737" t="s">
        <v>824</v>
      </c>
      <c r="K137" s="771"/>
      <c r="L137" s="639"/>
      <c r="M137" s="721">
        <f>ANALISIS!H2673</f>
        <v>0</v>
      </c>
      <c r="N137" s="481">
        <f>ANALISIS!H2680</f>
        <v>0</v>
      </c>
      <c r="O137" s="480">
        <v>1</v>
      </c>
      <c r="P137" s="480" t="e">
        <f>ROUNDUP((ANALISIS!$I$2663/8)/$O$137,0)</f>
        <v>#DIV/0!</v>
      </c>
      <c r="Q137" s="482">
        <f>ROUND(N137 * E137,$O$2)</f>
        <v>0</v>
      </c>
      <c r="R137" s="483">
        <f>ROUND(M137 * E137,$O$2)</f>
        <v>0</v>
      </c>
      <c r="S137" s="532">
        <f>G137*$S$2</f>
        <v>0</v>
      </c>
      <c r="T137" s="21"/>
      <c r="U137" s="22">
        <f>ROUND(ANALISIS!H2671*E137,0)</f>
        <v>0</v>
      </c>
      <c r="V137" s="23">
        <f>ROUND(ANALISIS!H2668*E137,0)</f>
        <v>0</v>
      </c>
      <c r="W137" s="23">
        <f>ROUND(ANALISIS!H2664*E137,0)</f>
        <v>0</v>
      </c>
      <c r="X137" s="24">
        <f>ROUND(ANALISIS!H2661*E137,0)</f>
        <v>0</v>
      </c>
      <c r="Y137" s="25">
        <f>U137+V137+W137+X137</f>
        <v>0</v>
      </c>
      <c r="Z137" s="26"/>
      <c r="AA137" s="19"/>
      <c r="AB137"/>
      <c r="AC137"/>
      <c r="AD137"/>
      <c r="AE137"/>
      <c r="AF137"/>
      <c r="AG137"/>
      <c r="AH137"/>
      <c r="AI137"/>
      <c r="AJ137"/>
      <c r="AK137" s="13"/>
      <c r="AL137" s="14" t="str">
        <f t="shared" si="38"/>
        <v>CAP. 12: CAPITULO 12 ACABADOS</v>
      </c>
      <c r="AM137" s="15">
        <f t="shared" si="39"/>
        <v>133</v>
      </c>
      <c r="AN137" s="15"/>
      <c r="AO137" s="15"/>
      <c r="AP137" s="16"/>
      <c r="AQ137" s="17"/>
    </row>
    <row r="138" spans="1:43" x14ac:dyDescent="0.3">
      <c r="A138" s="83" t="s">
        <v>243</v>
      </c>
      <c r="B138" s="476" t="s">
        <v>1020</v>
      </c>
      <c r="C138" s="477" t="s">
        <v>244</v>
      </c>
      <c r="D138" s="478" t="s">
        <v>117</v>
      </c>
      <c r="E138" s="479">
        <v>1400</v>
      </c>
      <c r="F138" s="480"/>
      <c r="G138" s="483">
        <f>ROUND(E138 * F138,$O$2)</f>
        <v>0</v>
      </c>
      <c r="H138" s="639"/>
      <c r="I138" s="737"/>
      <c r="J138" s="737" t="s">
        <v>824</v>
      </c>
      <c r="K138" s="771"/>
      <c r="L138" s="639"/>
      <c r="M138" s="721">
        <f>ANALISIS!H2704</f>
        <v>0</v>
      </c>
      <c r="N138" s="481">
        <f>ANALISIS!H2711</f>
        <v>0</v>
      </c>
      <c r="O138" s="480">
        <v>1</v>
      </c>
      <c r="P138" s="480" t="e">
        <f>ROUNDUP((ANALISIS!$I$2694/8)/$O$138,0)</f>
        <v>#DIV/0!</v>
      </c>
      <c r="Q138" s="482">
        <f>ROUND(N138 * E138,$O$2)</f>
        <v>0</v>
      </c>
      <c r="R138" s="483">
        <f>ROUND(M138 * E138,$O$2)</f>
        <v>0</v>
      </c>
      <c r="S138" s="532">
        <f>G138*$S$2</f>
        <v>0</v>
      </c>
      <c r="T138" s="21"/>
      <c r="U138" s="22">
        <f>ROUND(ANALISIS!H2702*E138,0)</f>
        <v>0</v>
      </c>
      <c r="V138" s="23">
        <f>ROUND(ANALISIS!H2699*E138,0)</f>
        <v>0</v>
      </c>
      <c r="W138" s="23">
        <f>ROUND(ANALISIS!H2695*E138,0)</f>
        <v>0</v>
      </c>
      <c r="X138" s="24">
        <f>ROUND(ANALISIS!H2692*E138,0)</f>
        <v>0</v>
      </c>
      <c r="Y138" s="25">
        <f>U138+V138+W138+X138</f>
        <v>0</v>
      </c>
      <c r="Z138" s="26"/>
      <c r="AA138" s="19"/>
      <c r="AB138"/>
      <c r="AC138"/>
      <c r="AD138"/>
      <c r="AE138"/>
      <c r="AF138"/>
      <c r="AG138"/>
      <c r="AH138"/>
      <c r="AI138"/>
      <c r="AJ138"/>
      <c r="AK138" s="13"/>
      <c r="AL138" s="14" t="str">
        <f t="shared" si="38"/>
        <v>CAP. 12: CAPITULO 12 ACABADOS</v>
      </c>
      <c r="AM138" s="15">
        <f t="shared" si="39"/>
        <v>133</v>
      </c>
      <c r="AN138" s="15"/>
      <c r="AO138" s="15"/>
      <c r="AP138" s="16"/>
      <c r="AQ138" s="17"/>
    </row>
    <row r="139" spans="1:43" ht="27.6" x14ac:dyDescent="0.3">
      <c r="A139" s="84"/>
      <c r="B139" s="476" t="s">
        <v>1021</v>
      </c>
      <c r="C139" s="477" t="s">
        <v>805</v>
      </c>
      <c r="D139" s="478" t="s">
        <v>117</v>
      </c>
      <c r="E139" s="672">
        <v>1600</v>
      </c>
      <c r="F139" s="480"/>
      <c r="G139" s="483">
        <f>ROUND(E139 * F139,$O$2)</f>
        <v>0</v>
      </c>
      <c r="H139" s="639"/>
      <c r="I139" s="737"/>
      <c r="J139" s="737" t="s">
        <v>824</v>
      </c>
      <c r="K139" s="771"/>
      <c r="L139" s="639"/>
      <c r="M139" s="724"/>
      <c r="N139" s="480"/>
      <c r="O139" s="480"/>
      <c r="P139" s="480"/>
      <c r="Q139" s="482"/>
      <c r="R139" s="483"/>
      <c r="S139" s="85">
        <f>G139*$S$2</f>
        <v>0</v>
      </c>
      <c r="T139" s="21"/>
      <c r="U139" s="22"/>
      <c r="V139" s="23"/>
      <c r="W139" s="23"/>
      <c r="X139" s="24"/>
      <c r="Y139" s="25"/>
      <c r="Z139" s="26"/>
      <c r="AA139" s="19"/>
      <c r="AB139"/>
      <c r="AC139"/>
      <c r="AD139"/>
      <c r="AE139"/>
      <c r="AF139"/>
      <c r="AG139"/>
      <c r="AH139"/>
      <c r="AI139"/>
      <c r="AJ139"/>
      <c r="AK139" s="13"/>
      <c r="AL139" s="14" t="str">
        <f t="shared" si="38"/>
        <v>CAP. 12: CAPITULO 12 ACABADOS</v>
      </c>
      <c r="AM139" s="15">
        <f t="shared" si="39"/>
        <v>133</v>
      </c>
      <c r="AN139" s="15"/>
      <c r="AO139" s="15"/>
      <c r="AP139" s="16"/>
      <c r="AQ139" s="17"/>
    </row>
    <row r="140" spans="1:43" ht="15" thickBot="1" x14ac:dyDescent="0.35">
      <c r="A140" s="86" t="s">
        <v>98</v>
      </c>
      <c r="B140" s="87"/>
      <c r="C140" s="88"/>
      <c r="D140" s="89"/>
      <c r="E140" s="90"/>
      <c r="F140" s="91" t="str">
        <f>IF(C133="ESCRIBA AQUÍ EL NOMBRE DEL CAPITULO","SUBTOTAL","SUBTOTAL CAP. "&amp;B133&amp;"  "&amp;C133&amp;":")</f>
        <v>SUBTOTAL CAP. 12  CAPITULO 12 ACABADOS:</v>
      </c>
      <c r="G140" s="673">
        <f>SUM(G134:G139)</f>
        <v>0</v>
      </c>
      <c r="H140" s="649"/>
      <c r="I140" s="805"/>
      <c r="J140" s="805"/>
      <c r="K140" s="806"/>
      <c r="L140" s="649"/>
      <c r="M140" s="724"/>
      <c r="N140" s="480"/>
      <c r="O140" s="480"/>
      <c r="P140" s="480"/>
      <c r="Q140" s="482"/>
      <c r="R140" s="483"/>
      <c r="S140" s="92">
        <f>SUM(S134:S139)</f>
        <v>0</v>
      </c>
      <c r="T140" s="21"/>
      <c r="U140" s="93">
        <f>SUM(U133:U139)</f>
        <v>0</v>
      </c>
      <c r="V140" s="94">
        <f>SUM(V133:V139)</f>
        <v>0</v>
      </c>
      <c r="W140" s="94">
        <f>SUM(W133:W139)</f>
        <v>0</v>
      </c>
      <c r="X140" s="95">
        <f>SUM(X133:X139)</f>
        <v>0</v>
      </c>
      <c r="Y140" s="96">
        <f>SUM(Y133:Y139)</f>
        <v>0</v>
      </c>
      <c r="Z140" s="26"/>
      <c r="AA140" s="19"/>
      <c r="AB140"/>
      <c r="AC140"/>
      <c r="AD140"/>
      <c r="AE140"/>
      <c r="AF140"/>
      <c r="AG140"/>
      <c r="AH140"/>
      <c r="AI140"/>
      <c r="AJ140"/>
      <c r="AK140" s="13"/>
      <c r="AL140" s="14" t="str">
        <f t="shared" si="38"/>
        <v>CAP. 12: CAPITULO 12 ACABADOS</v>
      </c>
      <c r="AM140" s="15">
        <f t="shared" si="39"/>
        <v>133</v>
      </c>
      <c r="AN140" s="15"/>
      <c r="AO140" s="15"/>
      <c r="AP140" s="16"/>
      <c r="AQ140" s="17"/>
    </row>
    <row r="141" spans="1:43" ht="23.1" customHeight="1" thickBot="1" x14ac:dyDescent="0.35">
      <c r="A141" s="38"/>
      <c r="B141" s="665"/>
      <c r="C141" s="666"/>
      <c r="D141" s="667"/>
      <c r="E141" s="668"/>
      <c r="F141" s="665"/>
      <c r="G141" s="669"/>
      <c r="H141" s="647"/>
      <c r="I141" s="735"/>
      <c r="J141" s="735"/>
      <c r="K141" s="769"/>
      <c r="L141" s="647"/>
      <c r="M141" s="718"/>
      <c r="N141"/>
      <c r="O141"/>
      <c r="P141"/>
      <c r="Q141"/>
      <c r="R141"/>
      <c r="S141"/>
      <c r="T141"/>
      <c r="U141"/>
      <c r="V141"/>
      <c r="W141"/>
      <c r="X141"/>
      <c r="Y141"/>
      <c r="Z141"/>
      <c r="AA141" s="19"/>
      <c r="AB141"/>
      <c r="AC141"/>
      <c r="AD141"/>
      <c r="AE141"/>
      <c r="AF141"/>
      <c r="AG141"/>
      <c r="AH141"/>
      <c r="AI141"/>
      <c r="AJ141"/>
      <c r="AK141" s="13"/>
      <c r="AL141" s="14"/>
      <c r="AM141" s="15"/>
      <c r="AN141" s="15"/>
      <c r="AO141" s="15"/>
      <c r="AP141" s="16"/>
      <c r="AQ141" s="17"/>
    </row>
    <row r="142" spans="1:43" x14ac:dyDescent="0.3">
      <c r="A142" s="63" t="s">
        <v>86</v>
      </c>
      <c r="B142" s="64">
        <v>13</v>
      </c>
      <c r="C142" s="65" t="s">
        <v>1048</v>
      </c>
      <c r="D142" s="66"/>
      <c r="E142" s="66"/>
      <c r="F142" s="66"/>
      <c r="G142" s="670">
        <f>SUM(G143:G168)</f>
        <v>0</v>
      </c>
      <c r="H142" s="648"/>
      <c r="I142" s="736"/>
      <c r="J142" s="736"/>
      <c r="K142" s="770"/>
      <c r="L142" s="648"/>
      <c r="M142" s="719"/>
      <c r="N142" s="19"/>
      <c r="O142" s="19"/>
      <c r="P142" s="19"/>
      <c r="Q142" s="19"/>
      <c r="R142" s="19"/>
      <c r="S142" s="67">
        <f>SUM(S143:S168)</f>
        <v>0</v>
      </c>
      <c r="T142" s="26"/>
      <c r="U142" s="68"/>
      <c r="V142" s="69"/>
      <c r="W142" s="69"/>
      <c r="X142" s="70"/>
      <c r="Y142" s="71"/>
      <c r="Z142" s="26">
        <f>IF(G142&lt;&gt;"",S142-G142*$S$2,0)</f>
        <v>0</v>
      </c>
      <c r="AA142" s="72" t="s">
        <v>87</v>
      </c>
      <c r="AB142"/>
      <c r="AC142"/>
      <c r="AD142"/>
      <c r="AE142"/>
      <c r="AF142"/>
      <c r="AG142"/>
      <c r="AH142"/>
      <c r="AI142"/>
      <c r="AJ142"/>
      <c r="AK142" s="13"/>
      <c r="AL142" s="14" t="str">
        <f>"CAP. " &amp; $B$142 &amp; ": " &amp; $C$142</f>
        <v>CAP. 13: CAPITULO 13 INSTALACIONES ELECTRICAS</v>
      </c>
      <c r="AM142" s="15">
        <f>ROW($B$142)</f>
        <v>142</v>
      </c>
      <c r="AN142" s="15"/>
      <c r="AO142" s="15"/>
      <c r="AP142" s="16"/>
      <c r="AQ142" s="17"/>
    </row>
    <row r="143" spans="1:43" x14ac:dyDescent="0.3">
      <c r="A143" s="73" t="s">
        <v>88</v>
      </c>
      <c r="B143" s="74"/>
      <c r="C143" s="75"/>
      <c r="D143" s="76"/>
      <c r="E143" s="77"/>
      <c r="F143" s="78"/>
      <c r="G143" s="81"/>
      <c r="H143" s="639"/>
      <c r="I143" s="737"/>
      <c r="J143" s="737"/>
      <c r="K143" s="771"/>
      <c r="L143" s="639"/>
      <c r="M143" s="723"/>
      <c r="N143" s="78"/>
      <c r="O143" s="78"/>
      <c r="P143" s="78"/>
      <c r="Q143" s="80"/>
      <c r="R143" s="81"/>
      <c r="S143" s="82"/>
      <c r="T143" s="21"/>
      <c r="U143" s="22"/>
      <c r="V143" s="23"/>
      <c r="W143" s="23"/>
      <c r="X143" s="24"/>
      <c r="Y143" s="25"/>
      <c r="Z143" s="26"/>
      <c r="AA143" s="19"/>
      <c r="AB143"/>
      <c r="AC143"/>
      <c r="AD143"/>
      <c r="AE143"/>
      <c r="AF143"/>
      <c r="AG143"/>
      <c r="AH143"/>
      <c r="AI143"/>
      <c r="AJ143"/>
      <c r="AK143" s="13"/>
      <c r="AL143" s="14" t="str">
        <f>"CAP. " &amp; $B$142 &amp; ": " &amp; $C$142</f>
        <v>CAP. 13: CAPITULO 13 INSTALACIONES ELECTRICAS</v>
      </c>
      <c r="AM143" s="15">
        <f>ROW($B$142)</f>
        <v>142</v>
      </c>
      <c r="AN143" s="15"/>
      <c r="AO143" s="15"/>
      <c r="AP143" s="16"/>
      <c r="AQ143" s="17"/>
    </row>
    <row r="144" spans="1:43" ht="27.6" x14ac:dyDescent="0.3">
      <c r="A144" s="20" t="s">
        <v>245</v>
      </c>
      <c r="B144" s="476" t="s">
        <v>1022</v>
      </c>
      <c r="C144" s="477" t="s">
        <v>666</v>
      </c>
      <c r="D144" s="478" t="s">
        <v>73</v>
      </c>
      <c r="E144" s="479">
        <v>1</v>
      </c>
      <c r="F144" s="480"/>
      <c r="G144" s="483">
        <f>F144*E144</f>
        <v>0</v>
      </c>
      <c r="H144" s="639"/>
      <c r="I144" s="737"/>
      <c r="J144" s="737"/>
      <c r="K144" s="771"/>
      <c r="L144" s="639"/>
      <c r="M144" s="721">
        <f>ANALISIS!H2753</f>
        <v>0</v>
      </c>
      <c r="N144" s="481">
        <f>ANALISIS!H2760</f>
        <v>0</v>
      </c>
      <c r="O144" s="480">
        <v>1</v>
      </c>
      <c r="P144" s="480" t="e">
        <f>ROUNDUP((ANALISIS!$I$2747/8)/$O$144,0)</f>
        <v>#DIV/0!</v>
      </c>
      <c r="Q144" s="482">
        <f>ROUND(N144 * E144,$O$2)</f>
        <v>0</v>
      </c>
      <c r="R144" s="483">
        <f>ROUND(M144 * E144,$O$2)</f>
        <v>0</v>
      </c>
      <c r="S144" s="532">
        <f>G144*$S$2</f>
        <v>0</v>
      </c>
      <c r="T144" s="21"/>
      <c r="U144" s="22"/>
      <c r="V144" s="23">
        <f>ROUND(ANALISIS!H2751*E144,0)</f>
        <v>0</v>
      </c>
      <c r="W144" s="23">
        <f>ROUND(ANALISIS!H2748*E144,0)</f>
        <v>0</v>
      </c>
      <c r="X144" s="24">
        <f>ROUND(ANALISIS!H2745*E144,0)</f>
        <v>0</v>
      </c>
      <c r="Y144" s="25">
        <f>U144+V144+W144+X144</f>
        <v>0</v>
      </c>
      <c r="Z144" s="26"/>
      <c r="AA144" s="19"/>
      <c r="AB144"/>
      <c r="AC144"/>
      <c r="AD144"/>
      <c r="AE144"/>
      <c r="AF144"/>
      <c r="AG144"/>
      <c r="AH144"/>
      <c r="AI144"/>
      <c r="AJ144"/>
      <c r="AK144" s="13"/>
      <c r="AL144" s="14" t="str">
        <f>"CAP. " &amp; $B$142 &amp; ": " &amp; $C$142</f>
        <v>CAP. 13: CAPITULO 13 INSTALACIONES ELECTRICAS</v>
      </c>
      <c r="AM144" s="15">
        <f>ROW($B$142)</f>
        <v>142</v>
      </c>
      <c r="AN144" s="15"/>
      <c r="AO144" s="15"/>
      <c r="AP144" s="16"/>
      <c r="AQ144" s="17"/>
    </row>
    <row r="145" spans="1:43" ht="27.6" x14ac:dyDescent="0.3">
      <c r="A145" s="475"/>
      <c r="B145" s="476" t="s">
        <v>1023</v>
      </c>
      <c r="C145" s="477" t="s">
        <v>667</v>
      </c>
      <c r="D145" s="478" t="s">
        <v>73</v>
      </c>
      <c r="E145" s="479">
        <v>1</v>
      </c>
      <c r="F145" s="480"/>
      <c r="G145" s="483"/>
      <c r="H145" s="639"/>
      <c r="I145" s="737"/>
      <c r="J145" s="737"/>
      <c r="K145" s="771"/>
      <c r="L145" s="639"/>
      <c r="M145" s="721"/>
      <c r="N145" s="481"/>
      <c r="O145" s="480"/>
      <c r="P145" s="480"/>
      <c r="Q145" s="482"/>
      <c r="R145" s="483"/>
      <c r="S145" s="98"/>
      <c r="T145" s="21"/>
      <c r="U145" s="484"/>
      <c r="V145" s="485"/>
      <c r="W145" s="485"/>
      <c r="X145" s="486"/>
      <c r="Y145" s="487"/>
      <c r="Z145" s="26"/>
      <c r="AA145" s="19"/>
      <c r="AB145"/>
      <c r="AC145"/>
      <c r="AD145"/>
      <c r="AE145"/>
      <c r="AF145"/>
      <c r="AG145"/>
      <c r="AH145"/>
      <c r="AI145"/>
      <c r="AJ145"/>
      <c r="AK145" s="13"/>
      <c r="AL145" s="14"/>
      <c r="AM145" s="15"/>
      <c r="AN145" s="15"/>
      <c r="AO145" s="15"/>
      <c r="AP145" s="16"/>
      <c r="AQ145" s="17"/>
    </row>
    <row r="146" spans="1:43" ht="27.6" x14ac:dyDescent="0.3">
      <c r="A146" s="475"/>
      <c r="B146" s="476" t="s">
        <v>1025</v>
      </c>
      <c r="C146" s="477" t="s">
        <v>668</v>
      </c>
      <c r="D146" s="478" t="s">
        <v>73</v>
      </c>
      <c r="E146" s="479">
        <v>2</v>
      </c>
      <c r="F146" s="480"/>
      <c r="G146" s="483"/>
      <c r="H146" s="639"/>
      <c r="I146" s="737"/>
      <c r="J146" s="737"/>
      <c r="K146" s="771"/>
      <c r="L146" s="639"/>
      <c r="M146" s="721"/>
      <c r="N146" s="481"/>
      <c r="O146" s="480"/>
      <c r="P146" s="480"/>
      <c r="Q146" s="482"/>
      <c r="R146" s="483"/>
      <c r="S146" s="98"/>
      <c r="T146" s="21"/>
      <c r="U146" s="484"/>
      <c r="V146" s="485"/>
      <c r="W146" s="485"/>
      <c r="X146" s="486"/>
      <c r="Y146" s="487"/>
      <c r="Z146" s="26"/>
      <c r="AA146" s="19"/>
      <c r="AB146"/>
      <c r="AC146"/>
      <c r="AD146"/>
      <c r="AE146"/>
      <c r="AF146"/>
      <c r="AG146"/>
      <c r="AH146"/>
      <c r="AI146"/>
      <c r="AJ146"/>
      <c r="AK146" s="13"/>
      <c r="AL146" s="14"/>
      <c r="AM146" s="15"/>
      <c r="AN146" s="15"/>
      <c r="AO146" s="15"/>
      <c r="AP146" s="16"/>
      <c r="AQ146" s="17"/>
    </row>
    <row r="147" spans="1:43" ht="41.4" x14ac:dyDescent="0.3">
      <c r="A147" s="475"/>
      <c r="B147" s="476" t="s">
        <v>1024</v>
      </c>
      <c r="C147" s="477" t="s">
        <v>669</v>
      </c>
      <c r="D147" s="478" t="s">
        <v>73</v>
      </c>
      <c r="E147" s="479">
        <v>1</v>
      </c>
      <c r="F147" s="480"/>
      <c r="G147" s="483"/>
      <c r="H147" s="639"/>
      <c r="I147" s="737"/>
      <c r="J147" s="737"/>
      <c r="K147" s="771"/>
      <c r="L147" s="639"/>
      <c r="M147" s="721"/>
      <c r="N147" s="481"/>
      <c r="O147" s="480"/>
      <c r="P147" s="480"/>
      <c r="Q147" s="482"/>
      <c r="R147" s="483"/>
      <c r="S147" s="98"/>
      <c r="T147" s="21"/>
      <c r="U147" s="484"/>
      <c r="V147" s="485"/>
      <c r="W147" s="485"/>
      <c r="X147" s="486"/>
      <c r="Y147" s="487"/>
      <c r="Z147" s="26"/>
      <c r="AA147" s="19"/>
      <c r="AB147"/>
      <c r="AC147"/>
      <c r="AD147"/>
      <c r="AE147"/>
      <c r="AF147"/>
      <c r="AG147"/>
      <c r="AH147"/>
      <c r="AI147"/>
      <c r="AJ147"/>
      <c r="AK147" s="13"/>
      <c r="AL147" s="14"/>
      <c r="AM147" s="15"/>
      <c r="AN147" s="15"/>
      <c r="AO147" s="15"/>
      <c r="AP147" s="16"/>
      <c r="AQ147" s="17"/>
    </row>
    <row r="148" spans="1:43" ht="27.6" x14ac:dyDescent="0.3">
      <c r="A148" s="475"/>
      <c r="B148" s="476" t="s">
        <v>1026</v>
      </c>
      <c r="C148" s="477" t="s">
        <v>670</v>
      </c>
      <c r="D148" s="478" t="s">
        <v>73</v>
      </c>
      <c r="E148" s="479">
        <v>2</v>
      </c>
      <c r="F148" s="480"/>
      <c r="G148" s="483"/>
      <c r="H148" s="639"/>
      <c r="I148" s="737"/>
      <c r="J148" s="737"/>
      <c r="K148" s="771"/>
      <c r="L148" s="639"/>
      <c r="M148" s="721"/>
      <c r="N148" s="481"/>
      <c r="O148" s="480"/>
      <c r="P148" s="480"/>
      <c r="Q148" s="482"/>
      <c r="R148" s="483"/>
      <c r="S148" s="98"/>
      <c r="T148" s="21"/>
      <c r="U148" s="484"/>
      <c r="V148" s="485"/>
      <c r="W148" s="485"/>
      <c r="X148" s="486"/>
      <c r="Y148" s="487"/>
      <c r="Z148" s="26"/>
      <c r="AA148" s="19"/>
      <c r="AB148"/>
      <c r="AC148"/>
      <c r="AD148"/>
      <c r="AE148"/>
      <c r="AF148"/>
      <c r="AG148"/>
      <c r="AH148"/>
      <c r="AI148"/>
      <c r="AJ148"/>
      <c r="AK148" s="13"/>
      <c r="AL148" s="14"/>
      <c r="AM148" s="15"/>
      <c r="AN148" s="15"/>
      <c r="AO148" s="15"/>
      <c r="AP148" s="16"/>
      <c r="AQ148" s="17"/>
    </row>
    <row r="149" spans="1:43" ht="27.6" x14ac:dyDescent="0.3">
      <c r="A149" s="475"/>
      <c r="B149" s="476" t="s">
        <v>1027</v>
      </c>
      <c r="C149" s="477" t="s">
        <v>671</v>
      </c>
      <c r="D149" s="478" t="s">
        <v>73</v>
      </c>
      <c r="E149" s="479">
        <v>7</v>
      </c>
      <c r="F149" s="480"/>
      <c r="G149" s="483"/>
      <c r="H149" s="639"/>
      <c r="I149" s="737"/>
      <c r="J149" s="737"/>
      <c r="K149" s="771"/>
      <c r="L149" s="639"/>
      <c r="M149" s="721"/>
      <c r="N149" s="481"/>
      <c r="O149" s="480"/>
      <c r="P149" s="480"/>
      <c r="Q149" s="482"/>
      <c r="R149" s="483"/>
      <c r="S149" s="98"/>
      <c r="T149" s="21"/>
      <c r="U149" s="484"/>
      <c r="V149" s="485"/>
      <c r="W149" s="485"/>
      <c r="X149" s="486"/>
      <c r="Y149" s="487"/>
      <c r="Z149" s="26"/>
      <c r="AA149" s="19"/>
      <c r="AB149"/>
      <c r="AC149"/>
      <c r="AD149"/>
      <c r="AE149"/>
      <c r="AF149"/>
      <c r="AG149"/>
      <c r="AH149"/>
      <c r="AI149"/>
      <c r="AJ149"/>
      <c r="AK149" s="13"/>
      <c r="AL149" s="14"/>
      <c r="AM149" s="15"/>
      <c r="AN149" s="15"/>
      <c r="AO149" s="15"/>
      <c r="AP149" s="16"/>
      <c r="AQ149" s="17"/>
    </row>
    <row r="150" spans="1:43" x14ac:dyDescent="0.3">
      <c r="A150" s="475"/>
      <c r="B150" s="476" t="s">
        <v>1028</v>
      </c>
      <c r="C150" s="477" t="s">
        <v>672</v>
      </c>
      <c r="D150" s="478" t="s">
        <v>665</v>
      </c>
      <c r="E150" s="479">
        <v>0.28999999999999998</v>
      </c>
      <c r="F150" s="480"/>
      <c r="G150" s="483"/>
      <c r="H150" s="639"/>
      <c r="I150" s="737"/>
      <c r="J150" s="737"/>
      <c r="K150" s="771"/>
      <c r="L150" s="639"/>
      <c r="M150" s="721"/>
      <c r="N150" s="481"/>
      <c r="O150" s="480"/>
      <c r="P150" s="480"/>
      <c r="Q150" s="482"/>
      <c r="R150" s="483"/>
      <c r="S150" s="98"/>
      <c r="T150" s="21"/>
      <c r="U150" s="484"/>
      <c r="V150" s="485"/>
      <c r="W150" s="485"/>
      <c r="X150" s="486"/>
      <c r="Y150" s="487"/>
      <c r="Z150" s="26"/>
      <c r="AA150" s="19"/>
      <c r="AB150"/>
      <c r="AC150"/>
      <c r="AD150"/>
      <c r="AE150"/>
      <c r="AF150"/>
      <c r="AG150"/>
      <c r="AH150"/>
      <c r="AI150"/>
      <c r="AJ150"/>
      <c r="AK150" s="13"/>
      <c r="AL150" s="14"/>
      <c r="AM150" s="15"/>
      <c r="AN150" s="15"/>
      <c r="AO150" s="15"/>
      <c r="AP150" s="16"/>
      <c r="AQ150" s="17"/>
    </row>
    <row r="151" spans="1:43" ht="27.6" x14ac:dyDescent="0.3">
      <c r="A151" s="475"/>
      <c r="B151" s="476" t="s">
        <v>1029</v>
      </c>
      <c r="C151" s="477" t="s">
        <v>673</v>
      </c>
      <c r="D151" s="478" t="s">
        <v>73</v>
      </c>
      <c r="E151" s="479">
        <v>8</v>
      </c>
      <c r="F151" s="480"/>
      <c r="G151" s="483"/>
      <c r="H151" s="639"/>
      <c r="I151" s="737"/>
      <c r="J151" s="737"/>
      <c r="K151" s="771"/>
      <c r="L151" s="639"/>
      <c r="M151" s="721"/>
      <c r="N151" s="481"/>
      <c r="O151" s="480"/>
      <c r="P151" s="480"/>
      <c r="Q151" s="482"/>
      <c r="R151" s="483"/>
      <c r="S151" s="98"/>
      <c r="T151" s="21"/>
      <c r="U151" s="484"/>
      <c r="V151" s="485"/>
      <c r="W151" s="485"/>
      <c r="X151" s="486"/>
      <c r="Y151" s="487"/>
      <c r="Z151" s="26"/>
      <c r="AA151" s="19"/>
      <c r="AB151"/>
      <c r="AC151"/>
      <c r="AD151"/>
      <c r="AE151"/>
      <c r="AF151"/>
      <c r="AG151"/>
      <c r="AH151"/>
      <c r="AI151"/>
      <c r="AJ151"/>
      <c r="AK151" s="13"/>
      <c r="AL151" s="14"/>
      <c r="AM151" s="15"/>
      <c r="AN151" s="15"/>
      <c r="AO151" s="15"/>
      <c r="AP151" s="16"/>
      <c r="AQ151" s="17"/>
    </row>
    <row r="152" spans="1:43" ht="41.4" x14ac:dyDescent="0.3">
      <c r="A152" s="475"/>
      <c r="B152" s="476" t="s">
        <v>1030</v>
      </c>
      <c r="C152" s="477" t="s">
        <v>674</v>
      </c>
      <c r="D152" s="478" t="s">
        <v>73</v>
      </c>
      <c r="E152" s="479">
        <v>2</v>
      </c>
      <c r="F152" s="480"/>
      <c r="G152" s="483"/>
      <c r="H152" s="639"/>
      <c r="I152" s="737"/>
      <c r="J152" s="737"/>
      <c r="K152" s="771"/>
      <c r="L152" s="639"/>
      <c r="M152" s="721"/>
      <c r="N152" s="481"/>
      <c r="O152" s="480"/>
      <c r="P152" s="480"/>
      <c r="Q152" s="482"/>
      <c r="R152" s="483"/>
      <c r="S152" s="98"/>
      <c r="T152" s="21"/>
      <c r="U152" s="484"/>
      <c r="V152" s="485"/>
      <c r="W152" s="485"/>
      <c r="X152" s="486"/>
      <c r="Y152" s="487"/>
      <c r="Z152" s="26"/>
      <c r="AA152" s="19"/>
      <c r="AB152"/>
      <c r="AC152"/>
      <c r="AD152"/>
      <c r="AE152"/>
      <c r="AF152"/>
      <c r="AG152"/>
      <c r="AH152"/>
      <c r="AI152"/>
      <c r="AJ152"/>
      <c r="AK152" s="13"/>
      <c r="AL152" s="14"/>
      <c r="AM152" s="15"/>
      <c r="AN152" s="15"/>
      <c r="AO152" s="15"/>
      <c r="AP152" s="16"/>
      <c r="AQ152" s="17"/>
    </row>
    <row r="153" spans="1:43" ht="41.4" x14ac:dyDescent="0.3">
      <c r="A153" s="475"/>
      <c r="B153" s="476" t="s">
        <v>1031</v>
      </c>
      <c r="C153" s="477" t="s">
        <v>675</v>
      </c>
      <c r="D153" s="478" t="s">
        <v>73</v>
      </c>
      <c r="E153" s="479">
        <v>1</v>
      </c>
      <c r="F153" s="480"/>
      <c r="G153" s="483"/>
      <c r="H153" s="639"/>
      <c r="I153" s="737"/>
      <c r="J153" s="737"/>
      <c r="K153" s="771"/>
      <c r="L153" s="639"/>
      <c r="M153" s="721"/>
      <c r="N153" s="481"/>
      <c r="O153" s="480"/>
      <c r="P153" s="480"/>
      <c r="Q153" s="482"/>
      <c r="R153" s="483"/>
      <c r="S153" s="98"/>
      <c r="T153" s="21"/>
      <c r="U153" s="484"/>
      <c r="V153" s="485"/>
      <c r="W153" s="485"/>
      <c r="X153" s="486"/>
      <c r="Y153" s="487"/>
      <c r="Z153" s="26"/>
      <c r="AA153" s="19"/>
      <c r="AB153"/>
      <c r="AC153"/>
      <c r="AD153"/>
      <c r="AE153"/>
      <c r="AF153"/>
      <c r="AG153"/>
      <c r="AH153"/>
      <c r="AI153"/>
      <c r="AJ153"/>
      <c r="AK153" s="13"/>
      <c r="AL153" s="14"/>
      <c r="AM153" s="15"/>
      <c r="AN153" s="15"/>
      <c r="AO153" s="15"/>
      <c r="AP153" s="16"/>
      <c r="AQ153" s="17"/>
    </row>
    <row r="154" spans="1:43" ht="27.6" x14ac:dyDescent="0.3">
      <c r="A154" s="475"/>
      <c r="B154" s="476" t="s">
        <v>1032</v>
      </c>
      <c r="C154" s="477" t="s">
        <v>676</v>
      </c>
      <c r="D154" s="478" t="s">
        <v>73</v>
      </c>
      <c r="E154" s="479">
        <v>1</v>
      </c>
      <c r="F154" s="480"/>
      <c r="G154" s="483"/>
      <c r="H154" s="639"/>
      <c r="I154" s="737"/>
      <c r="J154" s="737"/>
      <c r="K154" s="771"/>
      <c r="L154" s="639"/>
      <c r="M154" s="721"/>
      <c r="N154" s="481"/>
      <c r="O154" s="480"/>
      <c r="P154" s="480"/>
      <c r="Q154" s="482"/>
      <c r="R154" s="483"/>
      <c r="S154" s="98"/>
      <c r="T154" s="21"/>
      <c r="U154" s="484"/>
      <c r="V154" s="485"/>
      <c r="W154" s="485"/>
      <c r="X154" s="486"/>
      <c r="Y154" s="487"/>
      <c r="Z154" s="26"/>
      <c r="AA154" s="19"/>
      <c r="AB154"/>
      <c r="AC154"/>
      <c r="AD154"/>
      <c r="AE154"/>
      <c r="AF154"/>
      <c r="AG154"/>
      <c r="AH154"/>
      <c r="AI154"/>
      <c r="AJ154"/>
      <c r="AK154" s="13"/>
      <c r="AL154" s="14"/>
      <c r="AM154" s="15"/>
      <c r="AN154" s="15"/>
      <c r="AO154" s="15"/>
      <c r="AP154" s="16"/>
      <c r="AQ154" s="17"/>
    </row>
    <row r="155" spans="1:43" ht="27.6" x14ac:dyDescent="0.3">
      <c r="A155" s="475"/>
      <c r="B155" s="476" t="s">
        <v>1033</v>
      </c>
      <c r="C155" s="477" t="s">
        <v>677</v>
      </c>
      <c r="D155" s="478" t="s">
        <v>73</v>
      </c>
      <c r="E155" s="479">
        <v>1</v>
      </c>
      <c r="F155" s="480"/>
      <c r="G155" s="483"/>
      <c r="H155" s="639"/>
      <c r="I155" s="737"/>
      <c r="J155" s="737"/>
      <c r="K155" s="771"/>
      <c r="L155" s="639"/>
      <c r="M155" s="721"/>
      <c r="N155" s="481"/>
      <c r="O155" s="480"/>
      <c r="P155" s="480"/>
      <c r="Q155" s="482"/>
      <c r="R155" s="483"/>
      <c r="S155" s="98"/>
      <c r="T155" s="21"/>
      <c r="U155" s="484"/>
      <c r="V155" s="485"/>
      <c r="W155" s="485"/>
      <c r="X155" s="486"/>
      <c r="Y155" s="487"/>
      <c r="Z155" s="26"/>
      <c r="AA155" s="19"/>
      <c r="AB155"/>
      <c r="AC155"/>
      <c r="AD155"/>
      <c r="AE155"/>
      <c r="AF155"/>
      <c r="AG155"/>
      <c r="AH155"/>
      <c r="AI155"/>
      <c r="AJ155"/>
      <c r="AK155" s="13"/>
      <c r="AL155" s="14"/>
      <c r="AM155" s="15"/>
      <c r="AN155" s="15"/>
      <c r="AO155" s="15"/>
      <c r="AP155" s="16"/>
      <c r="AQ155" s="17"/>
    </row>
    <row r="156" spans="1:43" ht="41.4" x14ac:dyDescent="0.3">
      <c r="A156" s="475"/>
      <c r="B156" s="476" t="s">
        <v>1034</v>
      </c>
      <c r="C156" s="477" t="s">
        <v>678</v>
      </c>
      <c r="D156" s="478" t="s">
        <v>73</v>
      </c>
      <c r="E156" s="479">
        <v>1</v>
      </c>
      <c r="F156" s="480"/>
      <c r="G156" s="483"/>
      <c r="H156" s="639"/>
      <c r="I156" s="737"/>
      <c r="J156" s="737"/>
      <c r="K156" s="771"/>
      <c r="L156" s="639"/>
      <c r="M156" s="721"/>
      <c r="N156" s="481"/>
      <c r="O156" s="480"/>
      <c r="P156" s="480"/>
      <c r="Q156" s="482"/>
      <c r="R156" s="483"/>
      <c r="S156" s="98"/>
      <c r="T156" s="21"/>
      <c r="U156" s="484"/>
      <c r="V156" s="485"/>
      <c r="W156" s="485"/>
      <c r="X156" s="486"/>
      <c r="Y156" s="487"/>
      <c r="Z156" s="26"/>
      <c r="AA156" s="19"/>
      <c r="AB156"/>
      <c r="AC156"/>
      <c r="AD156"/>
      <c r="AE156"/>
      <c r="AF156"/>
      <c r="AG156"/>
      <c r="AH156"/>
      <c r="AI156"/>
      <c r="AJ156"/>
      <c r="AK156" s="13"/>
      <c r="AL156" s="14"/>
      <c r="AM156" s="15"/>
      <c r="AN156" s="15"/>
      <c r="AO156" s="15"/>
      <c r="AP156" s="16"/>
      <c r="AQ156" s="17"/>
    </row>
    <row r="157" spans="1:43" ht="27.6" x14ac:dyDescent="0.3">
      <c r="A157" s="475"/>
      <c r="B157" s="476" t="s">
        <v>1035</v>
      </c>
      <c r="C157" s="477" t="s">
        <v>679</v>
      </c>
      <c r="D157" s="478" t="s">
        <v>73</v>
      </c>
      <c r="E157" s="479">
        <v>1</v>
      </c>
      <c r="F157" s="480"/>
      <c r="G157" s="483"/>
      <c r="H157" s="639"/>
      <c r="I157" s="737"/>
      <c r="J157" s="737"/>
      <c r="K157" s="771"/>
      <c r="L157" s="639"/>
      <c r="M157" s="721"/>
      <c r="N157" s="481"/>
      <c r="O157" s="480"/>
      <c r="P157" s="480"/>
      <c r="Q157" s="482"/>
      <c r="R157" s="483"/>
      <c r="S157" s="98"/>
      <c r="T157" s="21"/>
      <c r="U157" s="484"/>
      <c r="V157" s="485"/>
      <c r="W157" s="485"/>
      <c r="X157" s="486"/>
      <c r="Y157" s="487"/>
      <c r="Z157" s="26"/>
      <c r="AA157" s="19"/>
      <c r="AB157"/>
      <c r="AC157"/>
      <c r="AD157"/>
      <c r="AE157"/>
      <c r="AF157"/>
      <c r="AG157"/>
      <c r="AH157"/>
      <c r="AI157"/>
      <c r="AJ157"/>
      <c r="AK157" s="13"/>
      <c r="AL157" s="14"/>
      <c r="AM157" s="15"/>
      <c r="AN157" s="15"/>
      <c r="AO157" s="15"/>
      <c r="AP157" s="16"/>
      <c r="AQ157" s="17"/>
    </row>
    <row r="158" spans="1:43" ht="27.6" x14ac:dyDescent="0.3">
      <c r="A158" s="475"/>
      <c r="B158" s="476" t="s">
        <v>1036</v>
      </c>
      <c r="C158" s="477" t="s">
        <v>680</v>
      </c>
      <c r="D158" s="478" t="s">
        <v>73</v>
      </c>
      <c r="E158" s="479">
        <v>1</v>
      </c>
      <c r="F158" s="480"/>
      <c r="G158" s="483"/>
      <c r="H158" s="639"/>
      <c r="I158" s="737"/>
      <c r="J158" s="737"/>
      <c r="K158" s="771"/>
      <c r="L158" s="639"/>
      <c r="M158" s="721"/>
      <c r="N158" s="481"/>
      <c r="O158" s="480"/>
      <c r="P158" s="480"/>
      <c r="Q158" s="482"/>
      <c r="R158" s="483"/>
      <c r="S158" s="98"/>
      <c r="T158" s="21"/>
      <c r="U158" s="484"/>
      <c r="V158" s="485"/>
      <c r="W158" s="485"/>
      <c r="X158" s="486"/>
      <c r="Y158" s="487"/>
      <c r="Z158" s="26"/>
      <c r="AA158" s="19"/>
      <c r="AB158"/>
      <c r="AC158"/>
      <c r="AD158"/>
      <c r="AE158"/>
      <c r="AF158"/>
      <c r="AG158"/>
      <c r="AH158"/>
      <c r="AI158"/>
      <c r="AJ158"/>
      <c r="AK158" s="13"/>
      <c r="AL158" s="14"/>
      <c r="AM158" s="15"/>
      <c r="AN158" s="15"/>
      <c r="AO158" s="15"/>
      <c r="AP158" s="16"/>
      <c r="AQ158" s="17"/>
    </row>
    <row r="159" spans="1:43" ht="27.6" x14ac:dyDescent="0.3">
      <c r="A159" s="475"/>
      <c r="B159" s="476" t="s">
        <v>1037</v>
      </c>
      <c r="C159" s="477" t="s">
        <v>681</v>
      </c>
      <c r="D159" s="478" t="s">
        <v>73</v>
      </c>
      <c r="E159" s="479">
        <v>48</v>
      </c>
      <c r="F159" s="480"/>
      <c r="G159" s="483"/>
      <c r="H159" s="639"/>
      <c r="I159" s="737"/>
      <c r="J159" s="737"/>
      <c r="K159" s="771"/>
      <c r="L159" s="639"/>
      <c r="M159" s="721"/>
      <c r="N159" s="481"/>
      <c r="O159" s="480"/>
      <c r="P159" s="480"/>
      <c r="Q159" s="482"/>
      <c r="R159" s="483"/>
      <c r="S159" s="98"/>
      <c r="T159" s="21"/>
      <c r="U159" s="484"/>
      <c r="V159" s="485"/>
      <c r="W159" s="485"/>
      <c r="X159" s="486"/>
      <c r="Y159" s="487"/>
      <c r="Z159" s="26"/>
      <c r="AA159" s="19"/>
      <c r="AB159"/>
      <c r="AC159"/>
      <c r="AD159"/>
      <c r="AE159"/>
      <c r="AF159"/>
      <c r="AG159"/>
      <c r="AH159"/>
      <c r="AI159"/>
      <c r="AJ159"/>
      <c r="AK159" s="13"/>
      <c r="AL159" s="14"/>
      <c r="AM159" s="15"/>
      <c r="AN159" s="15"/>
      <c r="AO159" s="15"/>
      <c r="AP159" s="16"/>
      <c r="AQ159" s="17"/>
    </row>
    <row r="160" spans="1:43" ht="27.6" x14ac:dyDescent="0.3">
      <c r="A160" s="475"/>
      <c r="B160" s="476" t="s">
        <v>1038</v>
      </c>
      <c r="C160" s="477" t="s">
        <v>682</v>
      </c>
      <c r="D160" s="478" t="s">
        <v>73</v>
      </c>
      <c r="E160" s="479">
        <v>2</v>
      </c>
      <c r="F160" s="480"/>
      <c r="G160" s="483"/>
      <c r="H160" s="639"/>
      <c r="I160" s="737"/>
      <c r="J160" s="737"/>
      <c r="K160" s="771"/>
      <c r="L160" s="639"/>
      <c r="M160" s="721"/>
      <c r="N160" s="481"/>
      <c r="O160" s="480"/>
      <c r="P160" s="480"/>
      <c r="Q160" s="482"/>
      <c r="R160" s="483"/>
      <c r="S160" s="98"/>
      <c r="T160" s="21"/>
      <c r="U160" s="484"/>
      <c r="V160" s="485"/>
      <c r="W160" s="485"/>
      <c r="X160" s="486"/>
      <c r="Y160" s="487"/>
      <c r="Z160" s="26"/>
      <c r="AA160" s="19"/>
      <c r="AB160"/>
      <c r="AC160"/>
      <c r="AD160"/>
      <c r="AE160"/>
      <c r="AF160"/>
      <c r="AG160"/>
      <c r="AH160"/>
      <c r="AI160"/>
      <c r="AJ160"/>
      <c r="AK160" s="13"/>
      <c r="AL160" s="14"/>
      <c r="AM160" s="15"/>
      <c r="AN160" s="15"/>
      <c r="AO160" s="15"/>
      <c r="AP160" s="16"/>
      <c r="AQ160" s="17"/>
    </row>
    <row r="161" spans="1:44" ht="27.6" x14ac:dyDescent="0.3">
      <c r="A161" s="475"/>
      <c r="B161" s="476" t="s">
        <v>1039</v>
      </c>
      <c r="C161" s="477" t="s">
        <v>683</v>
      </c>
      <c r="D161" s="478" t="s">
        <v>73</v>
      </c>
      <c r="E161" s="479">
        <v>24</v>
      </c>
      <c r="F161" s="480"/>
      <c r="G161" s="483"/>
      <c r="H161" s="639"/>
      <c r="I161" s="737"/>
      <c r="J161" s="737"/>
      <c r="K161" s="771"/>
      <c r="L161" s="639"/>
      <c r="M161" s="721"/>
      <c r="N161" s="481"/>
      <c r="O161" s="480"/>
      <c r="P161" s="480"/>
      <c r="Q161" s="482"/>
      <c r="R161" s="483"/>
      <c r="S161" s="98"/>
      <c r="T161" s="21"/>
      <c r="U161" s="484"/>
      <c r="V161" s="485"/>
      <c r="W161" s="485"/>
      <c r="X161" s="486"/>
      <c r="Y161" s="487"/>
      <c r="Z161" s="26"/>
      <c r="AA161" s="19"/>
      <c r="AB161"/>
      <c r="AC161"/>
      <c r="AD161"/>
      <c r="AE161"/>
      <c r="AF161"/>
      <c r="AG161"/>
      <c r="AH161"/>
      <c r="AI161"/>
      <c r="AJ161"/>
      <c r="AK161" s="13"/>
      <c r="AL161" s="14"/>
      <c r="AM161" s="15"/>
      <c r="AN161" s="15"/>
      <c r="AO161" s="15"/>
      <c r="AP161" s="16"/>
      <c r="AQ161" s="17"/>
    </row>
    <row r="162" spans="1:44" x14ac:dyDescent="0.3">
      <c r="A162" s="475"/>
      <c r="B162" s="476" t="s">
        <v>1040</v>
      </c>
      <c r="C162" s="477" t="s">
        <v>684</v>
      </c>
      <c r="D162" s="478" t="s">
        <v>73</v>
      </c>
      <c r="E162" s="479">
        <v>75</v>
      </c>
      <c r="F162" s="480"/>
      <c r="G162" s="483"/>
      <c r="H162" s="639"/>
      <c r="I162" s="737"/>
      <c r="J162" s="737"/>
      <c r="K162" s="771"/>
      <c r="L162" s="639"/>
      <c r="M162" s="721"/>
      <c r="N162" s="481"/>
      <c r="O162" s="480"/>
      <c r="P162" s="480"/>
      <c r="Q162" s="482"/>
      <c r="R162" s="483"/>
      <c r="S162" s="98"/>
      <c r="T162" s="21"/>
      <c r="U162" s="484"/>
      <c r="V162" s="485"/>
      <c r="W162" s="485"/>
      <c r="X162" s="486"/>
      <c r="Y162" s="487"/>
      <c r="Z162" s="26"/>
      <c r="AA162" s="19"/>
      <c r="AB162"/>
      <c r="AC162"/>
      <c r="AD162"/>
      <c r="AE162"/>
      <c r="AF162"/>
      <c r="AG162"/>
      <c r="AH162"/>
      <c r="AI162"/>
      <c r="AJ162"/>
      <c r="AK162" s="13"/>
      <c r="AL162" s="14"/>
      <c r="AM162" s="15"/>
      <c r="AN162" s="15"/>
      <c r="AO162" s="15"/>
      <c r="AP162" s="16"/>
      <c r="AQ162" s="17"/>
    </row>
    <row r="163" spans="1:44" x14ac:dyDescent="0.3">
      <c r="A163" s="475"/>
      <c r="B163" s="476" t="s">
        <v>1041</v>
      </c>
      <c r="C163" s="477" t="s">
        <v>685</v>
      </c>
      <c r="D163" s="478" t="s">
        <v>73</v>
      </c>
      <c r="E163" s="479">
        <v>32</v>
      </c>
      <c r="F163" s="480"/>
      <c r="G163" s="483"/>
      <c r="H163" s="639"/>
      <c r="I163" s="737"/>
      <c r="J163" s="737"/>
      <c r="K163" s="771"/>
      <c r="L163" s="639"/>
      <c r="M163" s="721"/>
      <c r="N163" s="481"/>
      <c r="O163" s="480"/>
      <c r="P163" s="480"/>
      <c r="Q163" s="482"/>
      <c r="R163" s="483"/>
      <c r="S163" s="98"/>
      <c r="T163" s="21"/>
      <c r="U163" s="484"/>
      <c r="V163" s="485"/>
      <c r="W163" s="485"/>
      <c r="X163" s="486"/>
      <c r="Y163" s="487"/>
      <c r="Z163" s="26"/>
      <c r="AA163" s="19"/>
      <c r="AB163"/>
      <c r="AC163"/>
      <c r="AD163"/>
      <c r="AE163"/>
      <c r="AF163"/>
      <c r="AG163"/>
      <c r="AH163"/>
      <c r="AI163"/>
      <c r="AJ163"/>
      <c r="AK163" s="13"/>
      <c r="AL163" s="14"/>
      <c r="AM163" s="15"/>
      <c r="AN163" s="15"/>
      <c r="AO163" s="15"/>
      <c r="AP163" s="16"/>
      <c r="AQ163" s="17"/>
    </row>
    <row r="164" spans="1:44" ht="27.6" x14ac:dyDescent="0.3">
      <c r="A164" s="475"/>
      <c r="B164" s="476" t="s">
        <v>1042</v>
      </c>
      <c r="C164" s="477" t="s">
        <v>807</v>
      </c>
      <c r="D164" s="478" t="s">
        <v>73</v>
      </c>
      <c r="E164" s="479">
        <v>15</v>
      </c>
      <c r="F164" s="480"/>
      <c r="G164" s="483"/>
      <c r="H164" s="639"/>
      <c r="I164" s="737"/>
      <c r="J164" s="737"/>
      <c r="K164" s="771"/>
      <c r="L164" s="639"/>
      <c r="M164" s="721"/>
      <c r="N164" s="481"/>
      <c r="O164" s="480"/>
      <c r="P164" s="480"/>
      <c r="Q164" s="482"/>
      <c r="R164" s="483"/>
      <c r="S164" s="98"/>
      <c r="T164" s="21"/>
      <c r="U164" s="484"/>
      <c r="V164" s="485"/>
      <c r="W164" s="485"/>
      <c r="X164" s="486"/>
      <c r="Y164" s="487"/>
      <c r="Z164" s="26"/>
      <c r="AA164" s="19"/>
      <c r="AB164"/>
      <c r="AC164"/>
      <c r="AD164"/>
      <c r="AE164"/>
      <c r="AF164"/>
      <c r="AG164"/>
      <c r="AH164"/>
      <c r="AI164"/>
      <c r="AJ164"/>
      <c r="AK164" s="13"/>
      <c r="AL164" s="14"/>
      <c r="AM164" s="15"/>
      <c r="AN164" s="15"/>
      <c r="AO164" s="15"/>
      <c r="AP164" s="16"/>
      <c r="AQ164" s="17"/>
    </row>
    <row r="165" spans="1:44" ht="27.6" x14ac:dyDescent="0.3">
      <c r="A165" s="475"/>
      <c r="B165" s="476" t="s">
        <v>1043</v>
      </c>
      <c r="C165" s="477" t="s">
        <v>808</v>
      </c>
      <c r="D165" s="478" t="s">
        <v>73</v>
      </c>
      <c r="E165" s="479">
        <v>22</v>
      </c>
      <c r="F165" s="480"/>
      <c r="G165" s="483"/>
      <c r="H165" s="639"/>
      <c r="I165" s="737"/>
      <c r="J165" s="737"/>
      <c r="K165" s="771"/>
      <c r="L165" s="639"/>
      <c r="M165" s="721"/>
      <c r="N165" s="481"/>
      <c r="O165" s="480"/>
      <c r="P165" s="480"/>
      <c r="Q165" s="482"/>
      <c r="R165" s="483"/>
      <c r="S165" s="98"/>
      <c r="T165" s="21"/>
      <c r="U165" s="484"/>
      <c r="V165" s="485"/>
      <c r="W165" s="485"/>
      <c r="X165" s="486"/>
      <c r="Y165" s="487"/>
      <c r="Z165" s="26"/>
      <c r="AA165" s="19"/>
      <c r="AB165"/>
      <c r="AC165"/>
      <c r="AD165"/>
      <c r="AE165"/>
      <c r="AF165"/>
      <c r="AG165"/>
      <c r="AH165"/>
      <c r="AI165"/>
      <c r="AJ165"/>
      <c r="AK165" s="13"/>
      <c r="AL165" s="14"/>
      <c r="AM165" s="15"/>
      <c r="AN165" s="15"/>
      <c r="AO165" s="15"/>
      <c r="AP165" s="16"/>
      <c r="AQ165" s="17"/>
    </row>
    <row r="166" spans="1:44" x14ac:dyDescent="0.3">
      <c r="A166" s="475"/>
      <c r="B166" s="476" t="s">
        <v>1044</v>
      </c>
      <c r="C166" s="477" t="s">
        <v>809</v>
      </c>
      <c r="D166" s="478" t="s">
        <v>73</v>
      </c>
      <c r="E166" s="479">
        <v>15</v>
      </c>
      <c r="F166" s="480"/>
      <c r="G166" s="483"/>
      <c r="H166" s="639"/>
      <c r="I166" s="737"/>
      <c r="J166" s="737"/>
      <c r="K166" s="771"/>
      <c r="L166" s="639"/>
      <c r="M166" s="721"/>
      <c r="N166" s="481"/>
      <c r="O166" s="480"/>
      <c r="P166" s="480"/>
      <c r="Q166" s="482"/>
      <c r="R166" s="483"/>
      <c r="S166" s="98"/>
      <c r="T166" s="21"/>
      <c r="U166" s="484"/>
      <c r="V166" s="485"/>
      <c r="W166" s="485"/>
      <c r="X166" s="486"/>
      <c r="Y166" s="487"/>
      <c r="Z166" s="26"/>
      <c r="AA166" s="19"/>
      <c r="AB166"/>
      <c r="AC166"/>
      <c r="AD166"/>
      <c r="AE166"/>
      <c r="AF166"/>
      <c r="AG166"/>
      <c r="AH166"/>
      <c r="AI166"/>
      <c r="AJ166"/>
      <c r="AK166" s="13"/>
      <c r="AL166" s="14"/>
      <c r="AM166" s="15"/>
      <c r="AN166" s="15"/>
      <c r="AO166" s="15"/>
      <c r="AP166" s="16"/>
      <c r="AQ166" s="17"/>
    </row>
    <row r="167" spans="1:44" ht="27.6" x14ac:dyDescent="0.3">
      <c r="A167" s="475"/>
      <c r="B167" s="476" t="s">
        <v>1045</v>
      </c>
      <c r="C167" s="477" t="s">
        <v>810</v>
      </c>
      <c r="D167" s="478" t="s">
        <v>73</v>
      </c>
      <c r="E167" s="479">
        <v>1</v>
      </c>
      <c r="F167" s="480"/>
      <c r="G167" s="483"/>
      <c r="H167" s="639"/>
      <c r="I167" s="737"/>
      <c r="J167" s="737"/>
      <c r="K167" s="771"/>
      <c r="L167" s="639"/>
      <c r="M167" s="721"/>
      <c r="N167" s="481"/>
      <c r="O167" s="480"/>
      <c r="P167" s="480"/>
      <c r="Q167" s="482"/>
      <c r="R167" s="483"/>
      <c r="S167" s="98"/>
      <c r="T167" s="21"/>
      <c r="U167" s="484"/>
      <c r="V167" s="485"/>
      <c r="W167" s="485"/>
      <c r="X167" s="486"/>
      <c r="Y167" s="487"/>
      <c r="Z167" s="26"/>
      <c r="AA167" s="19"/>
      <c r="AB167"/>
      <c r="AC167"/>
      <c r="AD167"/>
      <c r="AE167"/>
      <c r="AF167"/>
      <c r="AG167"/>
      <c r="AH167"/>
      <c r="AI167"/>
      <c r="AJ167"/>
      <c r="AK167" s="13"/>
      <c r="AL167" s="14"/>
      <c r="AM167" s="15"/>
      <c r="AN167" s="15"/>
      <c r="AO167" s="15"/>
      <c r="AP167" s="16"/>
      <c r="AQ167" s="17"/>
    </row>
    <row r="168" spans="1:44" x14ac:dyDescent="0.3">
      <c r="A168" s="475"/>
      <c r="B168" s="476"/>
      <c r="C168" s="477"/>
      <c r="D168" s="478"/>
      <c r="E168" s="479"/>
      <c r="F168" s="480"/>
      <c r="G168" s="483"/>
      <c r="H168" s="639"/>
      <c r="I168" s="737"/>
      <c r="J168" s="737"/>
      <c r="K168" s="771"/>
      <c r="L168" s="639"/>
      <c r="M168" s="721"/>
      <c r="N168" s="481"/>
      <c r="O168" s="480"/>
      <c r="P168" s="480"/>
      <c r="Q168" s="482"/>
      <c r="R168" s="483"/>
      <c r="S168" s="98"/>
      <c r="T168" s="21"/>
      <c r="U168" s="484"/>
      <c r="V168" s="485"/>
      <c r="W168" s="485"/>
      <c r="X168" s="486"/>
      <c r="Y168" s="487"/>
      <c r="Z168" s="26"/>
      <c r="AA168" s="19"/>
      <c r="AB168"/>
      <c r="AC168"/>
      <c r="AD168"/>
      <c r="AE168"/>
      <c r="AF168"/>
      <c r="AG168"/>
      <c r="AH168"/>
      <c r="AI168"/>
      <c r="AJ168"/>
      <c r="AK168" s="13"/>
      <c r="AL168" s="14"/>
      <c r="AM168" s="15"/>
      <c r="AN168" s="15"/>
      <c r="AO168" s="15"/>
      <c r="AP168" s="16"/>
      <c r="AQ168" s="17"/>
    </row>
    <row r="169" spans="1:44" ht="15" thickBot="1" x14ac:dyDescent="0.35">
      <c r="A169" s="86" t="s">
        <v>98</v>
      </c>
      <c r="B169" s="87"/>
      <c r="C169" s="88"/>
      <c r="D169" s="89"/>
      <c r="E169" s="90"/>
      <c r="F169" s="91" t="str">
        <f>IF(C142="ESCRIBA AQUÍ EL NOMBRE DEL CAPITULO","SUBTOTAL","SUBTOTAL CAP. "&amp;B142&amp;"  "&amp;C142&amp;":")</f>
        <v>SUBTOTAL CAP. 13  CAPITULO 13 INSTALACIONES ELECTRICAS:</v>
      </c>
      <c r="G169" s="673">
        <f>SUM(G144:G167)</f>
        <v>0</v>
      </c>
      <c r="H169" s="649"/>
      <c r="I169" s="805"/>
      <c r="J169" s="805"/>
      <c r="K169" s="806"/>
      <c r="L169" s="649"/>
      <c r="M169" s="724"/>
      <c r="N169" s="480"/>
      <c r="O169" s="480"/>
      <c r="P169" s="480"/>
      <c r="Q169" s="482"/>
      <c r="R169" s="483"/>
      <c r="S169" s="92">
        <f>SUM(S143:S168)</f>
        <v>0</v>
      </c>
      <c r="T169" s="21"/>
      <c r="U169" s="93">
        <f>SUM(U142:U168)</f>
        <v>0</v>
      </c>
      <c r="V169" s="94">
        <f>SUM(V142:V168)</f>
        <v>0</v>
      </c>
      <c r="W169" s="94">
        <f>SUM(W142:W168)</f>
        <v>0</v>
      </c>
      <c r="X169" s="95">
        <f>SUM(X142:X168)</f>
        <v>0</v>
      </c>
      <c r="Y169" s="96">
        <f>SUM(Y142:Y168)</f>
        <v>0</v>
      </c>
      <c r="Z169" s="26"/>
      <c r="AA169" s="19"/>
      <c r="AB169"/>
      <c r="AC169"/>
      <c r="AD169"/>
      <c r="AE169"/>
      <c r="AF169"/>
      <c r="AG169"/>
      <c r="AH169"/>
      <c r="AI169"/>
      <c r="AJ169"/>
      <c r="AK169" s="13"/>
      <c r="AL169" s="14" t="str">
        <f>"CAP. " &amp; $B$142 &amp; ": " &amp; $C$142</f>
        <v>CAP. 13: CAPITULO 13 INSTALACIONES ELECTRICAS</v>
      </c>
      <c r="AM169" s="15">
        <f>ROW($B$142)</f>
        <v>142</v>
      </c>
      <c r="AN169" s="15"/>
      <c r="AO169" s="15"/>
      <c r="AP169" s="16"/>
      <c r="AQ169" s="17"/>
    </row>
    <row r="170" spans="1:44" ht="23.1" customHeight="1" x14ac:dyDescent="0.3">
      <c r="A170" s="38"/>
      <c r="B170" s="665"/>
      <c r="C170" s="666"/>
      <c r="D170" s="667"/>
      <c r="E170" s="668"/>
      <c r="F170" s="665"/>
      <c r="G170" s="669"/>
      <c r="H170" s="647"/>
      <c r="I170" s="735"/>
      <c r="J170" s="735"/>
      <c r="K170" s="769"/>
      <c r="L170" s="647"/>
      <c r="M170" s="718"/>
      <c r="N170"/>
      <c r="O170"/>
      <c r="P170"/>
      <c r="Q170"/>
      <c r="R170"/>
      <c r="S170"/>
      <c r="T170"/>
      <c r="U170"/>
      <c r="V170"/>
      <c r="W170"/>
      <c r="X170"/>
      <c r="Y170"/>
      <c r="Z170"/>
      <c r="AA170" s="19"/>
      <c r="AB170"/>
      <c r="AC170"/>
      <c r="AD170"/>
      <c r="AE170"/>
      <c r="AF170"/>
      <c r="AG170"/>
      <c r="AH170"/>
      <c r="AI170"/>
      <c r="AJ170"/>
      <c r="AK170" s="13"/>
      <c r="AL170" s="14"/>
      <c r="AM170" s="15"/>
      <c r="AN170" s="15"/>
      <c r="AO170" s="15"/>
      <c r="AP170" s="16"/>
      <c r="AQ170" s="17"/>
    </row>
    <row r="171" spans="1:44" s="589" customFormat="1" x14ac:dyDescent="0.3">
      <c r="A171" s="99" t="s">
        <v>247</v>
      </c>
      <c r="B171" s="665"/>
      <c r="C171" s="681" t="s">
        <v>248</v>
      </c>
      <c r="D171" s="667"/>
      <c r="E171" s="668"/>
      <c r="F171" s="665"/>
      <c r="G171" s="669"/>
      <c r="H171" s="647"/>
      <c r="I171" s="735"/>
      <c r="J171" s="735"/>
      <c r="K171" s="769"/>
      <c r="L171" s="647"/>
      <c r="M171" s="718"/>
      <c r="N171"/>
      <c r="O171"/>
      <c r="P171"/>
      <c r="Q171"/>
      <c r="R171"/>
      <c r="S171"/>
      <c r="T171"/>
      <c r="U171"/>
      <c r="V171"/>
      <c r="W171"/>
      <c r="X171"/>
      <c r="Y171"/>
      <c r="Z171"/>
      <c r="AA171" s="19"/>
      <c r="AB171"/>
      <c r="AC171"/>
      <c r="AD171"/>
      <c r="AE171"/>
      <c r="AF171"/>
      <c r="AG171"/>
      <c r="AH171"/>
      <c r="AI171"/>
      <c r="AJ171"/>
      <c r="AK171" s="13"/>
      <c r="AL171" s="14"/>
      <c r="AM171" s="15"/>
      <c r="AN171" s="15"/>
      <c r="AO171" s="15"/>
      <c r="AP171" s="16"/>
      <c r="AQ171" s="17"/>
      <c r="AR171" s="561"/>
    </row>
    <row r="172" spans="1:44" s="589" customFormat="1" x14ac:dyDescent="0.3">
      <c r="A172" s="99"/>
      <c r="B172" s="665"/>
      <c r="C172" s="681"/>
      <c r="D172" s="667"/>
      <c r="E172" s="668"/>
      <c r="F172" s="682"/>
      <c r="G172" s="683"/>
      <c r="H172" s="651"/>
      <c r="I172" s="741"/>
      <c r="J172" s="741"/>
      <c r="K172" s="775"/>
      <c r="L172" s="651"/>
      <c r="M172" s="725"/>
      <c r="N172" s="640"/>
      <c r="O172" s="640"/>
      <c r="P172" s="640"/>
      <c r="Q172" s="640"/>
      <c r="R172" s="640"/>
      <c r="S172"/>
      <c r="T172"/>
      <c r="U172"/>
      <c r="V172"/>
      <c r="W172"/>
      <c r="X172"/>
      <c r="Y172"/>
      <c r="Z172"/>
      <c r="AA172" s="19"/>
      <c r="AB172"/>
      <c r="AC172"/>
      <c r="AD172"/>
      <c r="AE172"/>
      <c r="AF172"/>
      <c r="AG172"/>
      <c r="AH172"/>
      <c r="AI172"/>
      <c r="AJ172"/>
      <c r="AK172" s="13"/>
      <c r="AL172" s="14"/>
      <c r="AM172" s="15"/>
      <c r="AN172" s="15"/>
      <c r="AO172" s="15"/>
      <c r="AP172" s="16"/>
      <c r="AQ172" s="17"/>
      <c r="AR172" s="561"/>
    </row>
    <row r="173" spans="1:44" s="593" customFormat="1" ht="15" thickBot="1" x14ac:dyDescent="0.35">
      <c r="A173" s="100" t="s">
        <v>249</v>
      </c>
      <c r="B173" s="101"/>
      <c r="C173" s="102"/>
      <c r="D173" s="103"/>
      <c r="E173" s="103"/>
      <c r="F173" s="104" t="str">
        <f>IF($A$2="CD","VALOR COSTOS DIRECTOS",IF($A$2="CT","VALOR TOTAL " &amp;#REF!,"Correg CT"))</f>
        <v>VALOR COSTOS DIRECTOS</v>
      </c>
      <c r="G173" s="105">
        <f>SUM(G142+G133+G122+G105+G64+G57+G51+G43+G38+G25+G19+G9)</f>
        <v>0</v>
      </c>
      <c r="H173" s="652"/>
      <c r="I173" s="742"/>
      <c r="J173" s="742"/>
      <c r="K173" s="776"/>
      <c r="L173" s="652"/>
      <c r="M173" s="726"/>
      <c r="N173" s="727"/>
      <c r="O173" s="727"/>
      <c r="P173" s="727"/>
      <c r="Q173" s="728">
        <f>SUM(Q7:Q171)</f>
        <v>0</v>
      </c>
      <c r="R173" s="729">
        <f>SUM(R7:R171)</f>
        <v>0</v>
      </c>
      <c r="S173" s="106">
        <f>+G173*$S$2</f>
        <v>0</v>
      </c>
      <c r="T173" s="107"/>
      <c r="U173" s="108">
        <f>SUM(U7:U171)/2</f>
        <v>0</v>
      </c>
      <c r="V173" s="109">
        <f>SUM(V7:V171)/2</f>
        <v>0</v>
      </c>
      <c r="W173" s="109">
        <f>SUM(W7:W171)/2</f>
        <v>0</v>
      </c>
      <c r="X173" s="109">
        <f>SUM(X7:X171)/2</f>
        <v>0</v>
      </c>
      <c r="Y173" s="109">
        <f>SUM(Y7:Y171)/2</f>
        <v>0</v>
      </c>
      <c r="Z173" s="110"/>
      <c r="AA173" s="110"/>
      <c r="AB173" s="110"/>
      <c r="AC173" s="110"/>
      <c r="AD173" s="110"/>
      <c r="AE173" s="110"/>
      <c r="AF173" s="110"/>
      <c r="AG173" s="110"/>
      <c r="AH173" s="110"/>
      <c r="AI173" s="110"/>
      <c r="AJ173" s="111"/>
      <c r="AK173" s="112"/>
      <c r="AL173" s="113"/>
      <c r="AM173" s="114"/>
      <c r="AN173" s="114"/>
      <c r="AO173" s="114"/>
      <c r="AP173" s="115"/>
      <c r="AQ173" s="116"/>
    </row>
    <row r="174" spans="1:44" s="589" customFormat="1" hidden="1" x14ac:dyDescent="0.3">
      <c r="A174" s="38"/>
      <c r="B174" s="684"/>
      <c r="C174" s="685"/>
      <c r="D174" s="686"/>
      <c r="E174" s="687"/>
      <c r="F174" s="684"/>
      <c r="G174" s="688"/>
      <c r="H174" s="653"/>
      <c r="I174" s="737"/>
      <c r="J174" s="737"/>
      <c r="K174" s="771"/>
      <c r="L174" s="653"/>
      <c r="M174" s="730"/>
      <c r="N174" s="53"/>
      <c r="O174" s="53"/>
      <c r="P174" s="53"/>
      <c r="Q174" s="53"/>
      <c r="R174" s="19"/>
      <c r="S174" s="731">
        <f>IF($A$2="CD",R173-S173,IF($A$2="CT",Q173-S173,""))</f>
        <v>0</v>
      </c>
      <c r="T174" s="117"/>
      <c r="U174" s="117"/>
      <c r="V174" s="117"/>
      <c r="W174" s="117"/>
      <c r="X174" s="117"/>
      <c r="Y174" s="117"/>
      <c r="Z174" s="118"/>
      <c r="AA174" s="118"/>
      <c r="AB174" s="118"/>
      <c r="AC174" s="118"/>
      <c r="AD174" s="118"/>
      <c r="AE174" s="118"/>
      <c r="AF174" s="118"/>
      <c r="AG174" s="118"/>
      <c r="AH174" s="118"/>
      <c r="AI174" s="118"/>
      <c r="AJ174" s="119"/>
      <c r="AK174" s="13"/>
      <c r="AL174" s="14"/>
      <c r="AM174" s="15"/>
      <c r="AN174" s="15"/>
      <c r="AO174" s="15"/>
      <c r="AP174" s="16"/>
      <c r="AQ174" s="17"/>
    </row>
    <row r="175" spans="1:44" s="593" customFormat="1" ht="15" hidden="1" thickBot="1" x14ac:dyDescent="0.35">
      <c r="A175" s="100" t="s">
        <v>250</v>
      </c>
      <c r="B175" s="101"/>
      <c r="C175" s="120"/>
      <c r="D175" s="121"/>
      <c r="E175" s="121"/>
      <c r="F175" s="122" t="s">
        <v>251</v>
      </c>
      <c r="G175" s="123"/>
      <c r="H175" s="652"/>
      <c r="I175" s="743"/>
      <c r="J175" s="743"/>
      <c r="K175" s="777"/>
      <c r="L175" s="652"/>
      <c r="M175" s="726"/>
      <c r="N175" s="727"/>
      <c r="O175" s="727"/>
      <c r="P175" s="727"/>
      <c r="Q175" s="728"/>
      <c r="R175" s="729"/>
      <c r="S175" s="106">
        <f>+G175*$S$2</f>
        <v>0</v>
      </c>
      <c r="T175" s="107"/>
      <c r="U175" s="108">
        <f>SUM(U9:U173)/2</f>
        <v>0</v>
      </c>
      <c r="V175" s="109"/>
      <c r="W175" s="109"/>
      <c r="X175" s="109"/>
      <c r="Y175" s="109"/>
      <c r="Z175" s="110"/>
      <c r="AA175" s="110"/>
      <c r="AB175" s="110"/>
      <c r="AC175" s="110"/>
      <c r="AD175" s="110"/>
      <c r="AE175" s="110"/>
      <c r="AF175" s="110"/>
      <c r="AG175" s="110"/>
      <c r="AH175" s="110"/>
      <c r="AI175" s="110"/>
      <c r="AJ175" s="111"/>
      <c r="AK175" s="112"/>
      <c r="AL175" s="113"/>
      <c r="AM175" s="114"/>
      <c r="AN175" s="114"/>
      <c r="AO175" s="114"/>
      <c r="AP175" s="115"/>
      <c r="AQ175" s="116"/>
    </row>
    <row r="176" spans="1:44" s="589" customFormat="1" hidden="1" x14ac:dyDescent="0.3">
      <c r="A176" s="38"/>
      <c r="B176" s="684"/>
      <c r="C176" s="685"/>
      <c r="D176" s="686"/>
      <c r="E176" s="687"/>
      <c r="F176" s="684"/>
      <c r="G176" s="688"/>
      <c r="H176" s="653"/>
      <c r="I176" s="737"/>
      <c r="J176" s="737"/>
      <c r="K176" s="771"/>
      <c r="L176" s="653"/>
      <c r="M176" s="730"/>
      <c r="N176" s="53"/>
      <c r="O176" s="53"/>
      <c r="P176" s="53"/>
      <c r="Q176" s="53"/>
      <c r="R176" s="19"/>
      <c r="S176" s="731">
        <f>IF($A$2="CD",R175-S175,IF($A$2="CT",Q175-S175,""))</f>
        <v>0</v>
      </c>
      <c r="T176" s="117"/>
      <c r="U176" s="117"/>
      <c r="V176" s="117"/>
      <c r="W176" s="117"/>
      <c r="X176" s="117"/>
      <c r="Y176" s="117"/>
      <c r="Z176" s="118"/>
      <c r="AA176" s="118"/>
      <c r="AB176" s="118"/>
      <c r="AC176" s="118"/>
      <c r="AD176" s="118"/>
      <c r="AE176" s="118"/>
      <c r="AF176" s="118"/>
      <c r="AG176" s="118"/>
      <c r="AH176" s="118"/>
      <c r="AI176" s="118"/>
      <c r="AJ176" s="119"/>
      <c r="AK176" s="13"/>
      <c r="AL176" s="14"/>
      <c r="AM176" s="15"/>
      <c r="AN176" s="15"/>
      <c r="AO176" s="15"/>
      <c r="AP176" s="16"/>
      <c r="AQ176" s="17"/>
    </row>
    <row r="177" spans="1:43" s="593" customFormat="1" ht="15" hidden="1" thickBot="1" x14ac:dyDescent="0.35">
      <c r="A177" s="100" t="s">
        <v>252</v>
      </c>
      <c r="B177" s="101"/>
      <c r="C177" s="124"/>
      <c r="D177" s="125"/>
      <c r="E177" s="125"/>
      <c r="F177" s="126" t="s">
        <v>253</v>
      </c>
      <c r="G177" s="127"/>
      <c r="H177" s="652"/>
      <c r="I177" s="744"/>
      <c r="J177" s="744"/>
      <c r="K177" s="778"/>
      <c r="L177" s="652"/>
      <c r="M177" s="726"/>
      <c r="N177" s="727"/>
      <c r="O177" s="727"/>
      <c r="P177" s="727"/>
      <c r="Q177" s="728"/>
      <c r="R177" s="729"/>
      <c r="S177" s="106">
        <f>+G177*$S$2</f>
        <v>0</v>
      </c>
      <c r="T177" s="107"/>
      <c r="U177" s="108">
        <f>SUM(U18:U175)/2</f>
        <v>0</v>
      </c>
      <c r="V177" s="109"/>
      <c r="W177" s="109"/>
      <c r="X177" s="109"/>
      <c r="Y177" s="109"/>
      <c r="Z177" s="110"/>
      <c r="AA177" s="110"/>
      <c r="AB177" s="110"/>
      <c r="AC177" s="110"/>
      <c r="AD177" s="110"/>
      <c r="AE177" s="110"/>
      <c r="AF177" s="110"/>
      <c r="AG177" s="110"/>
      <c r="AH177" s="110"/>
      <c r="AI177" s="110"/>
      <c r="AJ177" s="111"/>
      <c r="AK177" s="112"/>
      <c r="AL177" s="113"/>
      <c r="AM177" s="114"/>
      <c r="AN177" s="114"/>
      <c r="AO177" s="114"/>
      <c r="AP177" s="115"/>
      <c r="AQ177" s="116"/>
    </row>
    <row r="178" spans="1:43" s="589" customFormat="1" ht="23.25" hidden="1" customHeight="1" x14ac:dyDescent="0.3">
      <c r="A178" s="38"/>
      <c r="B178" s="684"/>
      <c r="C178" s="685"/>
      <c r="D178" s="686"/>
      <c r="E178" s="687"/>
      <c r="F178" s="684"/>
      <c r="G178" s="689" t="str">
        <f>IF((G175+G177)&lt;&gt;SbtPpto,"NO COINCIDEN LOS SUBTOTALES","")</f>
        <v/>
      </c>
      <c r="H178" s="654"/>
      <c r="I178" s="745"/>
      <c r="J178" s="745"/>
      <c r="K178" s="779"/>
      <c r="L178" s="654"/>
      <c r="M178" s="730"/>
      <c r="N178" s="53"/>
      <c r="O178" s="53"/>
      <c r="P178" s="53"/>
      <c r="Q178" s="53"/>
      <c r="R178" s="19"/>
      <c r="S178" s="731">
        <f>IF($A$2="CD",R177-S177,IF($A$2="CT",Q177-S177,""))</f>
        <v>0</v>
      </c>
      <c r="T178" s="117"/>
      <c r="U178" s="117"/>
      <c r="V178" s="117"/>
      <c r="W178" s="117"/>
      <c r="X178" s="117"/>
      <c r="Y178" s="117"/>
      <c r="Z178" s="118"/>
      <c r="AA178" s="118"/>
      <c r="AB178" s="118"/>
      <c r="AC178" s="118"/>
      <c r="AD178" s="118"/>
      <c r="AE178" s="118"/>
      <c r="AF178" s="118"/>
      <c r="AG178" s="118"/>
      <c r="AH178" s="118"/>
      <c r="AI178" s="118"/>
      <c r="AJ178" s="119"/>
      <c r="AK178" s="13"/>
      <c r="AL178" s="14"/>
      <c r="AM178" s="15"/>
      <c r="AN178" s="15"/>
      <c r="AO178" s="15"/>
      <c r="AP178" s="16"/>
      <c r="AQ178" s="17"/>
    </row>
    <row r="179" spans="1:43" s="589" customFormat="1" hidden="1" x14ac:dyDescent="0.3">
      <c r="A179" s="128" t="s">
        <v>254</v>
      </c>
      <c r="B179" s="684"/>
      <c r="C179" s="129" t="s">
        <v>255</v>
      </c>
      <c r="D179" s="130"/>
      <c r="E179" s="131"/>
      <c r="F179" s="132"/>
      <c r="G179" s="133"/>
      <c r="H179" s="653"/>
      <c r="I179" s="746"/>
      <c r="J179" s="746"/>
      <c r="K179" s="780"/>
      <c r="L179" s="653"/>
      <c r="M179" s="134"/>
      <c r="N179" s="135"/>
      <c r="O179" s="135"/>
      <c r="P179" s="135"/>
      <c r="Q179" s="135"/>
      <c r="R179" s="136"/>
      <c r="S179" s="137"/>
      <c r="T179" s="117"/>
      <c r="U179" s="117"/>
      <c r="V179" s="117"/>
      <c r="W179" s="117"/>
      <c r="X179" s="117"/>
      <c r="Y179" s="117"/>
      <c r="Z179" s="53"/>
      <c r="AA179" s="53"/>
      <c r="AB179" s="53"/>
      <c r="AC179" s="53"/>
      <c r="AD179" s="53"/>
      <c r="AE179" s="53"/>
      <c r="AF179" s="53"/>
      <c r="AG179" s="53"/>
      <c r="AH179" s="53"/>
      <c r="AI179" s="53"/>
      <c r="AJ179" s="54"/>
      <c r="AK179" s="13"/>
      <c r="AL179" s="14"/>
      <c r="AM179" s="15"/>
      <c r="AN179" s="15"/>
      <c r="AO179" s="15"/>
      <c r="AP179" s="16"/>
      <c r="AQ179" s="17"/>
    </row>
    <row r="180" spans="1:43" s="589" customFormat="1" hidden="1" x14ac:dyDescent="0.3">
      <c r="A180" s="138" t="s">
        <v>256</v>
      </c>
      <c r="B180" s="19"/>
      <c r="C180" s="139"/>
      <c r="D180" s="140"/>
      <c r="E180" s="140"/>
      <c r="F180" s="141" t="s">
        <v>251</v>
      </c>
      <c r="G180" s="142">
        <f>G175</f>
        <v>0</v>
      </c>
      <c r="H180" s="144"/>
      <c r="I180" s="747"/>
      <c r="J180" s="747"/>
      <c r="K180" s="781"/>
      <c r="L180" s="144"/>
      <c r="M180" s="143"/>
      <c r="N180" s="144"/>
      <c r="O180" s="144"/>
      <c r="P180" s="144"/>
      <c r="Q180" s="144"/>
      <c r="R180" s="145"/>
      <c r="S180" s="146">
        <f t="shared" ref="S180:S186" si="40">G180*$S$2</f>
        <v>0</v>
      </c>
      <c r="T180" s="147"/>
      <c r="U180" s="147"/>
      <c r="V180" s="147"/>
      <c r="W180" s="147"/>
      <c r="X180" s="147"/>
      <c r="Y180" s="147"/>
      <c r="Z180" s="19"/>
      <c r="AA180" s="19"/>
      <c r="AB180" s="19"/>
      <c r="AC180" s="19"/>
      <c r="AD180" s="19"/>
      <c r="AE180" s="19"/>
      <c r="AF180" s="19"/>
      <c r="AG180" s="19"/>
      <c r="AH180" s="19"/>
      <c r="AI180" s="19"/>
      <c r="AJ180" s="148"/>
      <c r="AK180" s="13"/>
      <c r="AL180" s="14"/>
      <c r="AM180" s="15"/>
      <c r="AN180" s="15"/>
      <c r="AO180" s="15"/>
      <c r="AP180" s="16"/>
      <c r="AQ180" s="17"/>
    </row>
    <row r="181" spans="1:43" s="589" customFormat="1" hidden="1" x14ac:dyDescent="0.3">
      <c r="A181" s="138" t="s">
        <v>257</v>
      </c>
      <c r="B181" s="19"/>
      <c r="C181" s="149"/>
      <c r="D181" s="150"/>
      <c r="E181" s="151" t="s">
        <v>258</v>
      </c>
      <c r="F181" s="152">
        <v>0.22</v>
      </c>
      <c r="G181" s="153">
        <f>ROUND(G180*F181,0)</f>
        <v>0</v>
      </c>
      <c r="H181" s="155"/>
      <c r="I181" s="748"/>
      <c r="J181" s="748"/>
      <c r="K181" s="782"/>
      <c r="L181" s="155"/>
      <c r="M181" s="154"/>
      <c r="N181" s="155"/>
      <c r="O181" s="155"/>
      <c r="P181" s="155"/>
      <c r="Q181" s="155"/>
      <c r="R181" s="156"/>
      <c r="S181" s="157">
        <f t="shared" si="40"/>
        <v>0</v>
      </c>
      <c r="T181" s="158"/>
      <c r="U181" s="158"/>
      <c r="V181" s="158"/>
      <c r="W181" s="158"/>
      <c r="X181" s="158"/>
      <c r="Y181" s="158"/>
      <c r="Z181" s="19"/>
      <c r="AA181" s="19"/>
      <c r="AB181" s="19"/>
      <c r="AC181" s="19"/>
      <c r="AD181" s="19"/>
      <c r="AE181" s="19"/>
      <c r="AF181" s="19"/>
      <c r="AG181" s="19"/>
      <c r="AH181" s="19"/>
      <c r="AI181" s="19"/>
      <c r="AJ181" s="148"/>
      <c r="AK181" s="13"/>
      <c r="AL181" s="14"/>
      <c r="AM181" s="15"/>
      <c r="AN181" s="15"/>
      <c r="AO181" s="15"/>
      <c r="AP181" s="16"/>
      <c r="AQ181" s="17"/>
    </row>
    <row r="182" spans="1:43" s="589" customFormat="1" hidden="1" x14ac:dyDescent="0.3">
      <c r="A182" s="138" t="s">
        <v>259</v>
      </c>
      <c r="B182" s="19"/>
      <c r="C182" s="690"/>
      <c r="D182" s="691"/>
      <c r="E182" s="692" t="s">
        <v>260</v>
      </c>
      <c r="F182" s="693">
        <v>0.03</v>
      </c>
      <c r="G182" s="694">
        <f>ROUND(G180*F182,0)</f>
        <v>0</v>
      </c>
      <c r="H182" s="155"/>
      <c r="I182" s="748"/>
      <c r="J182" s="748"/>
      <c r="K182" s="782"/>
      <c r="L182" s="155"/>
      <c r="M182" s="154"/>
      <c r="N182" s="155"/>
      <c r="O182" s="155"/>
      <c r="P182" s="155"/>
      <c r="Q182" s="155"/>
      <c r="R182" s="159"/>
      <c r="S182" s="711">
        <f t="shared" si="40"/>
        <v>0</v>
      </c>
      <c r="T182" s="158"/>
      <c r="U182" s="158"/>
      <c r="V182" s="158"/>
      <c r="W182" s="158"/>
      <c r="X182" s="158"/>
      <c r="Y182" s="158"/>
      <c r="Z182" s="155"/>
      <c r="AA182" s="155"/>
      <c r="AB182" s="155"/>
      <c r="AC182" s="155"/>
      <c r="AD182" s="155"/>
      <c r="AE182" s="155"/>
      <c r="AF182" s="155"/>
      <c r="AG182" s="155"/>
      <c r="AH182" s="155"/>
      <c r="AI182" s="155"/>
      <c r="AJ182" s="160"/>
      <c r="AK182" s="13"/>
      <c r="AL182" s="14"/>
      <c r="AM182" s="15"/>
      <c r="AN182" s="15"/>
      <c r="AO182" s="15"/>
      <c r="AP182" s="16"/>
      <c r="AQ182" s="17"/>
    </row>
    <row r="183" spans="1:43" s="589" customFormat="1" hidden="1" x14ac:dyDescent="0.3">
      <c r="A183" s="138" t="s">
        <v>261</v>
      </c>
      <c r="B183" s="19"/>
      <c r="C183" s="690"/>
      <c r="D183" s="691"/>
      <c r="E183" s="692" t="s">
        <v>262</v>
      </c>
      <c r="F183" s="693">
        <v>0.05</v>
      </c>
      <c r="G183" s="694">
        <f>ROUND(G180*F183,0)</f>
        <v>0</v>
      </c>
      <c r="H183" s="155"/>
      <c r="I183" s="748"/>
      <c r="J183" s="748"/>
      <c r="K183" s="782"/>
      <c r="L183" s="155"/>
      <c r="M183" s="154"/>
      <c r="N183" s="155"/>
      <c r="O183" s="155"/>
      <c r="P183" s="155"/>
      <c r="Q183" s="155"/>
      <c r="R183" s="156"/>
      <c r="S183" s="711">
        <f t="shared" si="40"/>
        <v>0</v>
      </c>
      <c r="T183" s="158"/>
      <c r="U183" s="158"/>
      <c r="V183" s="158"/>
      <c r="W183" s="158"/>
      <c r="X183" s="158"/>
      <c r="Y183" s="158"/>
      <c r="Z183" s="155"/>
      <c r="AA183" s="155"/>
      <c r="AB183" s="155"/>
      <c r="AC183" s="155"/>
      <c r="AD183" s="155"/>
      <c r="AE183" s="155"/>
      <c r="AF183" s="155"/>
      <c r="AG183" s="155"/>
      <c r="AH183" s="155"/>
      <c r="AI183" s="155"/>
      <c r="AJ183" s="160"/>
      <c r="AK183" s="13"/>
      <c r="AL183" s="14"/>
      <c r="AM183" s="15"/>
      <c r="AN183" s="15"/>
      <c r="AO183" s="15"/>
      <c r="AP183" s="16"/>
      <c r="AQ183" s="17"/>
    </row>
    <row r="184" spans="1:43" s="589" customFormat="1" hidden="1" x14ac:dyDescent="0.3">
      <c r="A184" s="138" t="s">
        <v>263</v>
      </c>
      <c r="B184" s="19"/>
      <c r="C184" s="161"/>
      <c r="D184" s="162"/>
      <c r="E184" s="163" t="s">
        <v>264</v>
      </c>
      <c r="F184" s="164">
        <f>SUM(F181:F183)</f>
        <v>0.3</v>
      </c>
      <c r="G184" s="695">
        <f>SUM(G181:G183)</f>
        <v>0</v>
      </c>
      <c r="H184" s="166"/>
      <c r="I184" s="749"/>
      <c r="J184" s="749"/>
      <c r="K184" s="783"/>
      <c r="L184" s="166"/>
      <c r="M184" s="165"/>
      <c r="N184" s="166"/>
      <c r="O184" s="166"/>
      <c r="P184" s="166"/>
      <c r="Q184" s="166"/>
      <c r="R184" s="167">
        <f>+TtlCD*R182</f>
        <v>0</v>
      </c>
      <c r="S184" s="712">
        <f t="shared" si="40"/>
        <v>0</v>
      </c>
      <c r="T184" s="168"/>
      <c r="U184" s="168"/>
      <c r="V184" s="168"/>
      <c r="W184" s="168"/>
      <c r="X184" s="168"/>
      <c r="Y184" s="168"/>
      <c r="Z184" s="169"/>
      <c r="AA184" s="169"/>
      <c r="AB184" s="169"/>
      <c r="AC184" s="169"/>
      <c r="AD184" s="169"/>
      <c r="AE184" s="169"/>
      <c r="AF184" s="169"/>
      <c r="AG184" s="169"/>
      <c r="AH184" s="169"/>
      <c r="AI184" s="169"/>
      <c r="AJ184" s="170"/>
      <c r="AK184" s="13"/>
      <c r="AL184" s="14"/>
      <c r="AM184" s="15"/>
      <c r="AN184" s="15"/>
      <c r="AO184" s="15"/>
      <c r="AP184" s="16"/>
      <c r="AQ184" s="17"/>
    </row>
    <row r="185" spans="1:43" s="589" customFormat="1" ht="15.75" hidden="1" customHeight="1" x14ac:dyDescent="0.3">
      <c r="A185" s="138" t="s">
        <v>265</v>
      </c>
      <c r="B185" s="19"/>
      <c r="C185" s="161"/>
      <c r="D185" s="162"/>
      <c r="E185" s="171" t="s">
        <v>266</v>
      </c>
      <c r="F185" s="172">
        <v>0.19</v>
      </c>
      <c r="G185" s="696">
        <f>ROUND(G183*F185,0)-(R186)</f>
        <v>0</v>
      </c>
      <c r="H185" s="166"/>
      <c r="I185" s="749"/>
      <c r="J185" s="749"/>
      <c r="K185" s="783"/>
      <c r="L185" s="166"/>
      <c r="M185" s="165"/>
      <c r="N185" s="166"/>
      <c r="O185" s="166"/>
      <c r="P185" s="166"/>
      <c r="Q185" s="166"/>
      <c r="R185" s="167"/>
      <c r="S185" s="706">
        <f t="shared" si="40"/>
        <v>0</v>
      </c>
      <c r="T185" s="168"/>
      <c r="U185" s="168"/>
      <c r="V185" s="168"/>
      <c r="W185" s="168"/>
      <c r="X185" s="168"/>
      <c r="Y185" s="168"/>
      <c r="Z185" s="169"/>
      <c r="AA185" s="169"/>
      <c r="AB185" s="169"/>
      <c r="AC185" s="169"/>
      <c r="AD185" s="169"/>
      <c r="AE185" s="169"/>
      <c r="AF185" s="169"/>
      <c r="AG185" s="169"/>
      <c r="AH185" s="169"/>
      <c r="AI185" s="169"/>
      <c r="AJ185" s="170"/>
      <c r="AK185" s="13"/>
      <c r="AL185" s="14"/>
      <c r="AM185" s="15"/>
      <c r="AN185" s="15"/>
      <c r="AO185" s="15"/>
      <c r="AP185" s="16"/>
      <c r="AQ185" s="17"/>
    </row>
    <row r="186" spans="1:43" s="589" customFormat="1" hidden="1" x14ac:dyDescent="0.3">
      <c r="A186" s="138" t="s">
        <v>267</v>
      </c>
      <c r="B186" s="19"/>
      <c r="C186" s="173"/>
      <c r="D186" s="174"/>
      <c r="E186" s="174"/>
      <c r="F186" s="175" t="s">
        <v>268</v>
      </c>
      <c r="G186" s="176">
        <f>G180+G184+G185</f>
        <v>0</v>
      </c>
      <c r="H186" s="655"/>
      <c r="I186" s="750"/>
      <c r="J186" s="750"/>
      <c r="K186" s="784"/>
      <c r="L186" s="655"/>
      <c r="M186" s="177">
        <f>+M184+M180+M185</f>
        <v>0</v>
      </c>
      <c r="N186" s="178" t="e">
        <f>ROUND(G186-#REF!,4)</f>
        <v>#REF!</v>
      </c>
      <c r="O186" s="179">
        <f>+O184+O180+O185</f>
        <v>0</v>
      </c>
      <c r="P186" s="179">
        <f>+P184+P180+P185</f>
        <v>0</v>
      </c>
      <c r="Q186" s="179">
        <f>+Q184+Q180+Q185</f>
        <v>0</v>
      </c>
      <c r="R186" s="180"/>
      <c r="S186" s="181">
        <f t="shared" si="40"/>
        <v>0</v>
      </c>
      <c r="T186" s="169"/>
      <c r="U186" s="169"/>
      <c r="V186" s="169"/>
      <c r="W186" s="169"/>
      <c r="X186" s="169"/>
      <c r="Y186" s="169"/>
      <c r="Z186" s="19"/>
      <c r="AA186" s="19"/>
      <c r="AB186" s="19"/>
      <c r="AC186" s="19"/>
      <c r="AD186" s="19"/>
      <c r="AE186" s="19"/>
      <c r="AF186" s="19"/>
      <c r="AG186" s="19"/>
      <c r="AH186" s="19"/>
      <c r="AI186" s="19"/>
      <c r="AJ186" s="148"/>
      <c r="AK186" s="13"/>
      <c r="AL186" s="14"/>
      <c r="AM186" s="15"/>
      <c r="AN186" s="15"/>
      <c r="AO186" s="15"/>
      <c r="AP186" s="16"/>
      <c r="AQ186" s="17"/>
    </row>
    <row r="187" spans="1:43" s="589" customFormat="1" hidden="1" x14ac:dyDescent="0.3">
      <c r="A187" s="182"/>
      <c r="B187" s="19"/>
      <c r="C187" s="19"/>
      <c r="D187" s="19"/>
      <c r="E187" s="19"/>
      <c r="F187" s="183"/>
      <c r="G187" s="697"/>
      <c r="H187" s="656"/>
      <c r="I187" s="751"/>
      <c r="J187" s="751"/>
      <c r="K187" s="785"/>
      <c r="L187" s="656"/>
      <c r="M187" s="235"/>
      <c r="N187" s="169"/>
      <c r="O187" s="169"/>
      <c r="P187" s="169"/>
      <c r="Q187" s="169"/>
      <c r="R187" s="169"/>
      <c r="S187" s="169"/>
      <c r="T187" s="169"/>
      <c r="U187" s="169"/>
      <c r="V187" s="169"/>
      <c r="W187" s="169"/>
      <c r="X187" s="169"/>
      <c r="Y187" s="169"/>
      <c r="Z187" s="19"/>
      <c r="AA187" s="19"/>
      <c r="AB187" s="19"/>
      <c r="AC187" s="19"/>
      <c r="AD187" s="19"/>
      <c r="AE187" s="19"/>
      <c r="AF187" s="19"/>
      <c r="AG187" s="19"/>
      <c r="AH187" s="19"/>
      <c r="AI187" s="19"/>
      <c r="AJ187" s="148"/>
      <c r="AK187" s="13"/>
      <c r="AL187" s="14"/>
      <c r="AM187" s="15"/>
      <c r="AN187" s="15"/>
      <c r="AO187" s="15"/>
      <c r="AP187" s="16"/>
      <c r="AQ187" s="17"/>
    </row>
    <row r="188" spans="1:43" s="589" customFormat="1" hidden="1" x14ac:dyDescent="0.3">
      <c r="A188" s="128" t="s">
        <v>269</v>
      </c>
      <c r="B188" s="684"/>
      <c r="C188" s="184" t="s">
        <v>270</v>
      </c>
      <c r="D188" s="185"/>
      <c r="E188" s="186"/>
      <c r="F188" s="187"/>
      <c r="G188" s="188"/>
      <c r="H188" s="653"/>
      <c r="I188" s="752"/>
      <c r="J188" s="752"/>
      <c r="K188" s="786"/>
      <c r="L188" s="653"/>
      <c r="M188" s="134"/>
      <c r="N188" s="135"/>
      <c r="O188" s="135"/>
      <c r="P188" s="135"/>
      <c r="Q188" s="135"/>
      <c r="R188" s="136"/>
      <c r="S188" s="137"/>
      <c r="T188" s="117"/>
      <c r="U188" s="117"/>
      <c r="V188" s="117"/>
      <c r="W188" s="117"/>
      <c r="X188" s="117"/>
      <c r="Y188" s="117"/>
      <c r="Z188" s="53"/>
      <c r="AA188" s="53"/>
      <c r="AB188" s="53"/>
      <c r="AC188" s="53"/>
      <c r="AD188" s="53"/>
      <c r="AE188" s="53"/>
      <c r="AF188" s="53"/>
      <c r="AG188" s="53"/>
      <c r="AH188" s="53"/>
      <c r="AI188" s="53"/>
      <c r="AJ188" s="54"/>
      <c r="AK188" s="13"/>
      <c r="AL188" s="14"/>
      <c r="AM188" s="15"/>
      <c r="AN188" s="15"/>
      <c r="AO188" s="15"/>
      <c r="AP188" s="16"/>
      <c r="AQ188" s="17"/>
    </row>
    <row r="189" spans="1:43" s="589" customFormat="1" hidden="1" x14ac:dyDescent="0.3">
      <c r="A189" s="138" t="s">
        <v>271</v>
      </c>
      <c r="B189" s="19"/>
      <c r="C189" s="189"/>
      <c r="D189" s="190"/>
      <c r="E189" s="190"/>
      <c r="F189" s="191" t="s">
        <v>253</v>
      </c>
      <c r="G189" s="192">
        <f>G177</f>
        <v>0</v>
      </c>
      <c r="H189" s="144"/>
      <c r="I189" s="753"/>
      <c r="J189" s="753"/>
      <c r="K189" s="787"/>
      <c r="L189" s="144"/>
      <c r="M189" s="143"/>
      <c r="N189" s="144"/>
      <c r="O189" s="144"/>
      <c r="P189" s="144"/>
      <c r="Q189" s="144"/>
      <c r="R189" s="145"/>
      <c r="S189" s="146">
        <f t="shared" ref="S189:S195" si="41">G189*$S$2</f>
        <v>0</v>
      </c>
      <c r="T189" s="147"/>
      <c r="U189" s="147"/>
      <c r="V189" s="147"/>
      <c r="W189" s="147"/>
      <c r="X189" s="147"/>
      <c r="Y189" s="147"/>
      <c r="Z189" s="19"/>
      <c r="AA189" s="19"/>
      <c r="AB189" s="19"/>
      <c r="AC189" s="19"/>
      <c r="AD189" s="19"/>
      <c r="AE189" s="19"/>
      <c r="AF189" s="19"/>
      <c r="AG189" s="19"/>
      <c r="AH189" s="19"/>
      <c r="AI189" s="19"/>
      <c r="AJ189" s="148"/>
      <c r="AK189" s="13"/>
      <c r="AL189" s="14"/>
      <c r="AM189" s="15"/>
      <c r="AN189" s="15"/>
      <c r="AO189" s="15"/>
      <c r="AP189" s="16"/>
      <c r="AQ189" s="17"/>
    </row>
    <row r="190" spans="1:43" s="589" customFormat="1" hidden="1" x14ac:dyDescent="0.3">
      <c r="A190" s="138" t="s">
        <v>272</v>
      </c>
      <c r="B190" s="19"/>
      <c r="C190" s="193"/>
      <c r="D190" s="194"/>
      <c r="E190" s="195" t="s">
        <v>258</v>
      </c>
      <c r="F190" s="196">
        <v>0.17</v>
      </c>
      <c r="G190" s="197">
        <f>ROUND(G189*F190,0)</f>
        <v>0</v>
      </c>
      <c r="H190" s="155"/>
      <c r="I190" s="754"/>
      <c r="J190" s="754"/>
      <c r="K190" s="788"/>
      <c r="L190" s="155"/>
      <c r="M190" s="154"/>
      <c r="N190" s="155"/>
      <c r="O190" s="155"/>
      <c r="P190" s="155"/>
      <c r="Q190" s="155"/>
      <c r="R190" s="156"/>
      <c r="S190" s="157">
        <f t="shared" si="41"/>
        <v>0</v>
      </c>
      <c r="T190" s="158"/>
      <c r="U190" s="158"/>
      <c r="V190" s="158"/>
      <c r="W190" s="158"/>
      <c r="X190" s="158"/>
      <c r="Y190" s="158"/>
      <c r="Z190" s="19"/>
      <c r="AA190" s="19"/>
      <c r="AB190" s="19"/>
      <c r="AC190" s="19"/>
      <c r="AD190" s="19"/>
      <c r="AE190" s="19"/>
      <c r="AF190" s="19"/>
      <c r="AG190" s="19"/>
      <c r="AH190" s="19"/>
      <c r="AI190" s="19"/>
      <c r="AJ190" s="148"/>
      <c r="AK190" s="13"/>
      <c r="AL190" s="14"/>
      <c r="AM190" s="15"/>
      <c r="AN190" s="15"/>
      <c r="AO190" s="15"/>
      <c r="AP190" s="16"/>
      <c r="AQ190" s="17"/>
    </row>
    <row r="191" spans="1:43" s="589" customFormat="1" hidden="1" x14ac:dyDescent="0.3">
      <c r="A191" s="138" t="s">
        <v>273</v>
      </c>
      <c r="B191" s="19"/>
      <c r="C191" s="698"/>
      <c r="D191" s="699"/>
      <c r="E191" s="700" t="s">
        <v>260</v>
      </c>
      <c r="F191" s="701">
        <v>0.01</v>
      </c>
      <c r="G191" s="702">
        <f>ROUND(G189*F191,0)</f>
        <v>0</v>
      </c>
      <c r="H191" s="155"/>
      <c r="I191" s="754"/>
      <c r="J191" s="754"/>
      <c r="K191" s="788"/>
      <c r="L191" s="155"/>
      <c r="M191" s="154"/>
      <c r="N191" s="155"/>
      <c r="O191" s="155"/>
      <c r="P191" s="155"/>
      <c r="Q191" s="155"/>
      <c r="R191" s="159">
        <f>1+(Adm+Imprev+Utilidad+IvaSUtl*Utilidad)</f>
        <v>1</v>
      </c>
      <c r="S191" s="711">
        <f t="shared" si="41"/>
        <v>0</v>
      </c>
      <c r="T191" s="158"/>
      <c r="U191" s="158"/>
      <c r="V191" s="158"/>
      <c r="W191" s="158"/>
      <c r="X191" s="158"/>
      <c r="Y191" s="158"/>
      <c r="Z191" s="155"/>
      <c r="AA191" s="155"/>
      <c r="AB191" s="155"/>
      <c r="AC191" s="155"/>
      <c r="AD191" s="155"/>
      <c r="AE191" s="155"/>
      <c r="AF191" s="155"/>
      <c r="AG191" s="155"/>
      <c r="AH191" s="155"/>
      <c r="AI191" s="155"/>
      <c r="AJ191" s="160"/>
      <c r="AK191" s="13"/>
      <c r="AL191" s="14"/>
      <c r="AM191" s="15"/>
      <c r="AN191" s="15"/>
      <c r="AO191" s="15"/>
      <c r="AP191" s="16"/>
      <c r="AQ191" s="17"/>
    </row>
    <row r="192" spans="1:43" s="589" customFormat="1" hidden="1" x14ac:dyDescent="0.3">
      <c r="A192" s="138" t="s">
        <v>274</v>
      </c>
      <c r="B192" s="19"/>
      <c r="C192" s="698"/>
      <c r="D192" s="699"/>
      <c r="E192" s="700" t="s">
        <v>262</v>
      </c>
      <c r="F192" s="701">
        <v>0.01</v>
      </c>
      <c r="G192" s="702">
        <f>ROUND(G189*F192,0)</f>
        <v>0</v>
      </c>
      <c r="H192" s="155"/>
      <c r="I192" s="754"/>
      <c r="J192" s="754"/>
      <c r="K192" s="788"/>
      <c r="L192" s="155"/>
      <c r="M192" s="154"/>
      <c r="N192" s="155"/>
      <c r="O192" s="155"/>
      <c r="P192" s="155"/>
      <c r="Q192" s="155"/>
      <c r="R192" s="156"/>
      <c r="S192" s="711">
        <f t="shared" si="41"/>
        <v>0</v>
      </c>
      <c r="T192" s="158"/>
      <c r="U192" s="158"/>
      <c r="V192" s="158"/>
      <c r="W192" s="158"/>
      <c r="X192" s="158"/>
      <c r="Y192" s="158"/>
      <c r="Z192" s="155"/>
      <c r="AA192" s="155"/>
      <c r="AB192" s="155"/>
      <c r="AC192" s="155"/>
      <c r="AD192" s="155"/>
      <c r="AE192" s="155"/>
      <c r="AF192" s="155"/>
      <c r="AG192" s="155"/>
      <c r="AH192" s="155"/>
      <c r="AI192" s="155"/>
      <c r="AJ192" s="160"/>
      <c r="AK192" s="13"/>
      <c r="AL192" s="14"/>
      <c r="AM192" s="15"/>
      <c r="AN192" s="15"/>
      <c r="AO192" s="15"/>
      <c r="AP192" s="16"/>
      <c r="AQ192" s="17"/>
    </row>
    <row r="193" spans="1:45" s="589" customFormat="1" hidden="1" x14ac:dyDescent="0.3">
      <c r="A193" s="138" t="s">
        <v>275</v>
      </c>
      <c r="B193" s="19"/>
      <c r="C193" s="198"/>
      <c r="D193" s="199"/>
      <c r="E193" s="200" t="s">
        <v>264</v>
      </c>
      <c r="F193" s="201">
        <f>SUM(F190:F192)</f>
        <v>0.19000000000000003</v>
      </c>
      <c r="G193" s="703">
        <f>SUM(G190:G192)</f>
        <v>0</v>
      </c>
      <c r="H193" s="166"/>
      <c r="I193" s="755"/>
      <c r="J193" s="755"/>
      <c r="K193" s="789"/>
      <c r="L193" s="166"/>
      <c r="M193" s="165"/>
      <c r="N193" s="166"/>
      <c r="O193" s="166"/>
      <c r="P193" s="166"/>
      <c r="Q193" s="166"/>
      <c r="R193" s="167">
        <f>+TtlCD*R191</f>
        <v>0</v>
      </c>
      <c r="S193" s="712">
        <f t="shared" si="41"/>
        <v>0</v>
      </c>
      <c r="T193" s="168"/>
      <c r="U193" s="168"/>
      <c r="V193" s="168"/>
      <c r="W193" s="168"/>
      <c r="X193" s="168"/>
      <c r="Y193" s="168"/>
      <c r="Z193" s="169"/>
      <c r="AA193" s="169"/>
      <c r="AB193" s="169"/>
      <c r="AC193" s="169"/>
      <c r="AD193" s="169"/>
      <c r="AE193" s="169"/>
      <c r="AF193" s="169"/>
      <c r="AG193" s="169"/>
      <c r="AH193" s="169"/>
      <c r="AI193" s="169"/>
      <c r="AJ193" s="170"/>
      <c r="AK193" s="13"/>
      <c r="AL193" s="14"/>
      <c r="AM193" s="15"/>
      <c r="AN193" s="15"/>
      <c r="AO193" s="15"/>
      <c r="AP193" s="16"/>
      <c r="AQ193" s="17"/>
    </row>
    <row r="194" spans="1:45" s="589" customFormat="1" ht="15.75" hidden="1" customHeight="1" x14ac:dyDescent="0.3">
      <c r="A194" s="138" t="s">
        <v>276</v>
      </c>
      <c r="B194" s="19"/>
      <c r="C194" s="198"/>
      <c r="D194" s="199"/>
      <c r="E194" s="202" t="s">
        <v>266</v>
      </c>
      <c r="F194" s="203">
        <v>0.19</v>
      </c>
      <c r="G194" s="704">
        <f>ROUND(G192*F194,0)-(R195)</f>
        <v>0</v>
      </c>
      <c r="H194" s="166"/>
      <c r="I194" s="755"/>
      <c r="J194" s="755"/>
      <c r="K194" s="789"/>
      <c r="L194" s="166"/>
      <c r="M194" s="165"/>
      <c r="N194" s="166"/>
      <c r="O194" s="166"/>
      <c r="P194" s="166"/>
      <c r="Q194" s="166"/>
      <c r="R194" s="167"/>
      <c r="S194" s="706">
        <f t="shared" si="41"/>
        <v>0</v>
      </c>
      <c r="T194" s="168"/>
      <c r="U194" s="168"/>
      <c r="V194" s="168"/>
      <c r="W194" s="168"/>
      <c r="X194" s="168"/>
      <c r="Y194" s="168"/>
      <c r="Z194" s="169"/>
      <c r="AA194" s="169"/>
      <c r="AB194" s="169"/>
      <c r="AC194" s="169"/>
      <c r="AD194" s="169"/>
      <c r="AE194" s="169"/>
      <c r="AF194" s="169"/>
      <c r="AG194" s="169"/>
      <c r="AH194" s="169"/>
      <c r="AI194" s="169"/>
      <c r="AJ194" s="170"/>
      <c r="AK194" s="13"/>
      <c r="AL194" s="14"/>
      <c r="AM194" s="15"/>
      <c r="AN194" s="15"/>
      <c r="AO194" s="15"/>
      <c r="AP194" s="16"/>
      <c r="AQ194" s="17"/>
    </row>
    <row r="195" spans="1:45" s="589" customFormat="1" hidden="1" x14ac:dyDescent="0.3">
      <c r="A195" s="138" t="s">
        <v>277</v>
      </c>
      <c r="B195" s="19"/>
      <c r="C195" s="204"/>
      <c r="D195" s="205"/>
      <c r="E195" s="205"/>
      <c r="F195" s="206" t="s">
        <v>278</v>
      </c>
      <c r="G195" s="207">
        <f>G189+G193+G194</f>
        <v>0</v>
      </c>
      <c r="H195" s="655"/>
      <c r="I195" s="756"/>
      <c r="J195" s="756"/>
      <c r="K195" s="790"/>
      <c r="L195" s="655"/>
      <c r="M195" s="177">
        <f>+M193+M189+M194</f>
        <v>0</v>
      </c>
      <c r="N195" s="178" t="e">
        <f>ROUND(G195-G2,4)</f>
        <v>#VALUE!</v>
      </c>
      <c r="O195" s="179">
        <f>+O193+O189+O194</f>
        <v>0</v>
      </c>
      <c r="P195" s="179">
        <f>+P193+P189+P194</f>
        <v>0</v>
      </c>
      <c r="Q195" s="179">
        <f>+Q193+Q189+Q194</f>
        <v>0</v>
      </c>
      <c r="R195" s="180"/>
      <c r="S195" s="181">
        <f t="shared" si="41"/>
        <v>0</v>
      </c>
      <c r="T195" s="169"/>
      <c r="U195" s="169"/>
      <c r="V195" s="169"/>
      <c r="W195" s="169"/>
      <c r="X195" s="169"/>
      <c r="Y195" s="169"/>
      <c r="Z195" s="19"/>
      <c r="AA195" s="19"/>
      <c r="AB195" s="19"/>
      <c r="AC195" s="19"/>
      <c r="AD195" s="19"/>
      <c r="AE195" s="19"/>
      <c r="AF195" s="19"/>
      <c r="AG195" s="19"/>
      <c r="AH195" s="19"/>
      <c r="AI195" s="19"/>
      <c r="AJ195" s="148"/>
      <c r="AK195" s="13"/>
      <c r="AL195" s="14"/>
      <c r="AM195" s="15"/>
      <c r="AN195" s="15"/>
      <c r="AO195" s="15"/>
      <c r="AP195" s="16"/>
      <c r="AQ195" s="17"/>
    </row>
    <row r="196" spans="1:45" s="589" customFormat="1" hidden="1" x14ac:dyDescent="0.3">
      <c r="A196" s="182"/>
      <c r="B196" s="19"/>
      <c r="C196" s="19"/>
      <c r="D196" s="19"/>
      <c r="E196" s="19"/>
      <c r="F196" s="183"/>
      <c r="G196" s="697"/>
      <c r="H196" s="656"/>
      <c r="I196" s="751"/>
      <c r="J196" s="751"/>
      <c r="K196" s="785"/>
      <c r="L196" s="656"/>
      <c r="M196" s="235"/>
      <c r="N196" s="169"/>
      <c r="O196" s="169"/>
      <c r="P196" s="169"/>
      <c r="Q196" s="169"/>
      <c r="R196" s="169"/>
      <c r="S196" s="169"/>
      <c r="T196" s="169"/>
      <c r="U196" s="169"/>
      <c r="V196" s="169"/>
      <c r="W196" s="169"/>
      <c r="X196" s="169"/>
      <c r="Y196" s="169"/>
      <c r="Z196" s="19"/>
      <c r="AA196" s="19"/>
      <c r="AB196" s="19"/>
      <c r="AC196" s="19"/>
      <c r="AD196" s="19"/>
      <c r="AE196" s="19"/>
      <c r="AF196" s="19"/>
      <c r="AG196" s="19"/>
      <c r="AH196" s="19"/>
      <c r="AI196" s="19"/>
      <c r="AJ196" s="148"/>
      <c r="AK196" s="13"/>
      <c r="AL196" s="14"/>
      <c r="AM196" s="15"/>
      <c r="AN196" s="15"/>
      <c r="AO196" s="15"/>
      <c r="AP196" s="16"/>
      <c r="AQ196" s="17"/>
    </row>
    <row r="197" spans="1:45" x14ac:dyDescent="0.3">
      <c r="A197" s="208"/>
      <c r="B197"/>
      <c r="C197"/>
      <c r="D197"/>
      <c r="E197"/>
      <c r="F197"/>
      <c r="G197" s="705"/>
      <c r="H197" s="640"/>
      <c r="I197" s="757"/>
      <c r="J197" s="757"/>
      <c r="K197" s="791"/>
      <c r="L197" s="640"/>
      <c r="M197" s="718"/>
      <c r="N197"/>
      <c r="O197"/>
      <c r="P197"/>
      <c r="Q197"/>
      <c r="R197"/>
      <c r="S197"/>
      <c r="T197"/>
      <c r="U197"/>
      <c r="V197"/>
      <c r="W197"/>
      <c r="X197"/>
      <c r="Y197"/>
      <c r="Z197"/>
      <c r="AA197"/>
      <c r="AB197"/>
      <c r="AC197"/>
      <c r="AD197"/>
      <c r="AE197"/>
      <c r="AF197"/>
      <c r="AG197"/>
      <c r="AH197"/>
      <c r="AI197"/>
      <c r="AJ197" s="209"/>
      <c r="AK197" s="13"/>
      <c r="AL197" s="14"/>
      <c r="AM197" s="15"/>
      <c r="AN197" s="15"/>
      <c r="AO197" s="15"/>
      <c r="AP197" s="16"/>
      <c r="AQ197" s="17"/>
    </row>
    <row r="198" spans="1:45" s="589" customFormat="1" x14ac:dyDescent="0.3">
      <c r="A198" s="128" t="s">
        <v>279</v>
      </c>
      <c r="B198" s="684"/>
      <c r="C198" s="210" t="s">
        <v>280</v>
      </c>
      <c r="D198" s="211"/>
      <c r="E198" s="212"/>
      <c r="F198" s="213"/>
      <c r="G198" s="214"/>
      <c r="H198" s="653"/>
      <c r="I198" s="758"/>
      <c r="J198" s="758"/>
      <c r="K198" s="792"/>
      <c r="L198" s="653"/>
      <c r="M198" s="134"/>
      <c r="N198" s="135"/>
      <c r="O198" s="135"/>
      <c r="P198" s="135"/>
      <c r="Q198" s="135"/>
      <c r="R198" s="136"/>
      <c r="S198" s="137"/>
      <c r="T198" s="117"/>
      <c r="U198" s="117"/>
      <c r="V198" s="117"/>
      <c r="W198" s="117"/>
      <c r="X198" s="117"/>
      <c r="Y198" s="117"/>
      <c r="Z198" s="53"/>
      <c r="AA198" s="53"/>
      <c r="AB198" s="53"/>
      <c r="AC198" s="53"/>
      <c r="AD198" s="53"/>
      <c r="AE198" s="53"/>
      <c r="AF198" s="53"/>
      <c r="AG198" s="53"/>
      <c r="AH198" s="53"/>
      <c r="AI198" s="53"/>
      <c r="AJ198" s="54"/>
      <c r="AK198" s="13"/>
      <c r="AL198" s="14"/>
      <c r="AM198" s="15"/>
      <c r="AN198" s="15"/>
      <c r="AO198" s="15"/>
      <c r="AP198" s="16"/>
      <c r="AQ198" s="17"/>
    </row>
    <row r="199" spans="1:45" s="589" customFormat="1" hidden="1" x14ac:dyDescent="0.3">
      <c r="A199" s="138" t="s">
        <v>281</v>
      </c>
      <c r="B199" s="19"/>
      <c r="C199" s="215"/>
      <c r="D199" s="216"/>
      <c r="E199" s="217"/>
      <c r="F199" s="218" t="s">
        <v>282</v>
      </c>
      <c r="G199" s="706">
        <f>G186</f>
        <v>0</v>
      </c>
      <c r="H199" s="166"/>
      <c r="I199" s="759"/>
      <c r="J199" s="759"/>
      <c r="K199" s="793"/>
      <c r="L199" s="166"/>
      <c r="M199" s="165"/>
      <c r="N199" s="166"/>
      <c r="O199" s="166"/>
      <c r="P199" s="166"/>
      <c r="Q199" s="166"/>
      <c r="R199" s="167"/>
      <c r="S199" s="706"/>
      <c r="T199" s="168"/>
      <c r="U199" s="168"/>
      <c r="V199" s="168"/>
      <c r="W199" s="168"/>
      <c r="X199" s="168"/>
      <c r="Y199" s="168"/>
      <c r="Z199" s="169"/>
      <c r="AA199" s="169"/>
      <c r="AB199" s="169"/>
      <c r="AC199" s="169"/>
      <c r="AD199" s="169"/>
      <c r="AE199" s="169"/>
      <c r="AF199" s="169"/>
      <c r="AG199" s="169"/>
      <c r="AH199" s="169"/>
      <c r="AI199" s="169"/>
      <c r="AJ199" s="170"/>
      <c r="AK199" s="13"/>
      <c r="AL199" s="14"/>
      <c r="AM199" s="15"/>
      <c r="AN199" s="15"/>
      <c r="AO199" s="15"/>
      <c r="AP199" s="16"/>
      <c r="AQ199" s="17"/>
    </row>
    <row r="200" spans="1:45" s="589" customFormat="1" hidden="1" x14ac:dyDescent="0.3">
      <c r="A200" s="138" t="s">
        <v>283</v>
      </c>
      <c r="B200" s="19"/>
      <c r="C200" s="215"/>
      <c r="D200" s="216"/>
      <c r="E200" s="217"/>
      <c r="F200" s="218" t="s">
        <v>284</v>
      </c>
      <c r="G200" s="706">
        <f>G195</f>
        <v>0</v>
      </c>
      <c r="H200" s="166"/>
      <c r="I200" s="759"/>
      <c r="J200" s="759"/>
      <c r="K200" s="793"/>
      <c r="L200" s="166"/>
      <c r="M200" s="165"/>
      <c r="N200" s="166"/>
      <c r="O200" s="166"/>
      <c r="P200" s="166"/>
      <c r="Q200" s="166"/>
      <c r="R200" s="167"/>
      <c r="S200" s="706"/>
      <c r="T200" s="168"/>
      <c r="U200" s="168"/>
      <c r="V200" s="168"/>
      <c r="W200" s="168"/>
      <c r="X200" s="168"/>
      <c r="Y200" s="168"/>
      <c r="Z200" s="169"/>
      <c r="AA200" s="169"/>
      <c r="AB200" s="169"/>
      <c r="AC200" s="169"/>
      <c r="AD200" s="169"/>
      <c r="AE200" s="169"/>
      <c r="AF200" s="169"/>
      <c r="AG200" s="169"/>
      <c r="AH200" s="169"/>
      <c r="AI200" s="169"/>
      <c r="AJ200" s="170"/>
      <c r="AK200" s="13"/>
      <c r="AL200" s="14"/>
      <c r="AM200" s="15"/>
      <c r="AN200" s="15"/>
      <c r="AO200" s="15"/>
      <c r="AP200" s="16"/>
      <c r="AQ200" s="17"/>
    </row>
    <row r="201" spans="1:45" s="589" customFormat="1" x14ac:dyDescent="0.3">
      <c r="A201" s="138" t="s">
        <v>285</v>
      </c>
      <c r="B201" s="19"/>
      <c r="C201" s="219"/>
      <c r="D201" s="220"/>
      <c r="E201" s="220"/>
      <c r="F201" s="221" t="s">
        <v>286</v>
      </c>
      <c r="G201" s="146">
        <f>SbtPpto</f>
        <v>0</v>
      </c>
      <c r="H201" s="144"/>
      <c r="I201" s="760"/>
      <c r="J201" s="760"/>
      <c r="K201" s="794"/>
      <c r="L201" s="144"/>
      <c r="M201" s="143"/>
      <c r="N201" s="144"/>
      <c r="O201" s="144"/>
      <c r="P201" s="144"/>
      <c r="Q201" s="144"/>
      <c r="R201" s="145"/>
      <c r="S201" s="146">
        <f t="shared" ref="S201:S207" si="42">G201*$S$2</f>
        <v>0</v>
      </c>
      <c r="T201" s="147"/>
      <c r="U201" s="147"/>
      <c r="V201" s="147"/>
      <c r="W201" s="147"/>
      <c r="X201" s="147"/>
      <c r="Y201" s="147"/>
      <c r="Z201" s="19"/>
      <c r="AA201" s="19"/>
      <c r="AB201" s="19"/>
      <c r="AC201" s="19"/>
      <c r="AD201" s="19"/>
      <c r="AE201" s="19"/>
      <c r="AF201" s="19"/>
      <c r="AG201" s="19"/>
      <c r="AH201" s="19"/>
      <c r="AI201" s="19"/>
      <c r="AJ201" s="148"/>
      <c r="AK201" s="13"/>
      <c r="AL201" s="14"/>
      <c r="AM201" s="15"/>
      <c r="AN201" s="15"/>
      <c r="AO201" s="15"/>
      <c r="AP201" s="16"/>
      <c r="AQ201" s="17"/>
    </row>
    <row r="202" spans="1:45" s="589" customFormat="1" x14ac:dyDescent="0.3">
      <c r="A202" s="138" t="s">
        <v>287</v>
      </c>
      <c r="B202" s="19"/>
      <c r="C202" s="222"/>
      <c r="D202" s="223"/>
      <c r="E202" s="224" t="s">
        <v>258</v>
      </c>
      <c r="F202" s="225"/>
      <c r="G202" s="157">
        <f>ROUND(G201*F202,0)</f>
        <v>0</v>
      </c>
      <c r="H202" s="155"/>
      <c r="I202" s="761"/>
      <c r="J202" s="761"/>
      <c r="K202" s="795"/>
      <c r="L202" s="155"/>
      <c r="M202" s="154"/>
      <c r="N202" s="155"/>
      <c r="O202" s="155"/>
      <c r="P202" s="155"/>
      <c r="Q202" s="155"/>
      <c r="R202" s="156"/>
      <c r="S202" s="157">
        <f t="shared" si="42"/>
        <v>0</v>
      </c>
      <c r="T202" s="158"/>
      <c r="U202" s="158"/>
      <c r="V202" s="158"/>
      <c r="W202" s="158"/>
      <c r="X202" s="158"/>
      <c r="Y202" s="158"/>
      <c r="Z202" s="19"/>
      <c r="AA202" s="19"/>
      <c r="AB202" s="19"/>
      <c r="AC202" s="19"/>
      <c r="AD202" s="19"/>
      <c r="AE202" s="19"/>
      <c r="AF202" s="19"/>
      <c r="AG202" s="19"/>
      <c r="AH202" s="19"/>
      <c r="AI202" s="19"/>
      <c r="AJ202" s="148"/>
      <c r="AK202" s="13"/>
      <c r="AL202" s="14"/>
      <c r="AM202" s="15"/>
      <c r="AN202" s="15"/>
      <c r="AO202" s="15"/>
      <c r="AP202" s="16"/>
      <c r="AQ202" s="17"/>
    </row>
    <row r="203" spans="1:45" s="589" customFormat="1" x14ac:dyDescent="0.3">
      <c r="A203" s="138" t="s">
        <v>288</v>
      </c>
      <c r="B203" s="19"/>
      <c r="C203" s="707"/>
      <c r="D203" s="708"/>
      <c r="E203" s="709" t="s">
        <v>260</v>
      </c>
      <c r="F203" s="710"/>
      <c r="G203" s="711">
        <f>ROUND(G201*F203,0)</f>
        <v>0</v>
      </c>
      <c r="H203" s="155"/>
      <c r="I203" s="761"/>
      <c r="J203" s="761"/>
      <c r="K203" s="795"/>
      <c r="L203" s="155"/>
      <c r="M203" s="154"/>
      <c r="N203" s="155"/>
      <c r="O203" s="155"/>
      <c r="P203" s="155"/>
      <c r="Q203" s="155"/>
      <c r="R203" s="159">
        <f>1+(Adm+Imprev+Utilidad+IvaSUtl*Utilidad)</f>
        <v>1</v>
      </c>
      <c r="S203" s="711">
        <f t="shared" si="42"/>
        <v>0</v>
      </c>
      <c r="T203" s="158"/>
      <c r="U203" s="158"/>
      <c r="V203" s="158"/>
      <c r="W203" s="158"/>
      <c r="X203" s="158"/>
      <c r="Y203" s="158"/>
      <c r="Z203" s="155"/>
      <c r="AA203" s="155"/>
      <c r="AB203" s="155"/>
      <c r="AC203" s="155"/>
      <c r="AD203" s="155"/>
      <c r="AE203" s="155"/>
      <c r="AF203" s="155"/>
      <c r="AG203" s="155"/>
      <c r="AH203" s="155"/>
      <c r="AI203" s="155"/>
      <c r="AJ203" s="160"/>
      <c r="AK203" s="13"/>
      <c r="AL203" s="14"/>
      <c r="AM203" s="15"/>
      <c r="AN203" s="15"/>
      <c r="AO203" s="15"/>
      <c r="AP203" s="16"/>
      <c r="AQ203" s="17"/>
    </row>
    <row r="204" spans="1:45" s="589" customFormat="1" x14ac:dyDescent="0.3">
      <c r="A204" s="138" t="s">
        <v>289</v>
      </c>
      <c r="B204" s="19"/>
      <c r="C204" s="707"/>
      <c r="D204" s="708"/>
      <c r="E204" s="709" t="s">
        <v>262</v>
      </c>
      <c r="F204" s="710"/>
      <c r="G204" s="711">
        <f>ROUND(G201*F204,0)</f>
        <v>0</v>
      </c>
      <c r="H204" s="155"/>
      <c r="I204" s="761"/>
      <c r="J204" s="761"/>
      <c r="K204" s="795"/>
      <c r="L204" s="155"/>
      <c r="M204" s="154"/>
      <c r="N204" s="155"/>
      <c r="O204" s="155"/>
      <c r="P204" s="155"/>
      <c r="Q204" s="155"/>
      <c r="R204" s="156"/>
      <c r="S204" s="711">
        <f t="shared" si="42"/>
        <v>0</v>
      </c>
      <c r="T204" s="158"/>
      <c r="U204" s="158"/>
      <c r="V204" s="158"/>
      <c r="W204" s="158"/>
      <c r="X204" s="158"/>
      <c r="Y204" s="158"/>
      <c r="Z204" s="155"/>
      <c r="AA204" s="155"/>
      <c r="AB204" s="155"/>
      <c r="AC204" s="155"/>
      <c r="AD204" s="155"/>
      <c r="AE204" s="155"/>
      <c r="AF204" s="155"/>
      <c r="AG204" s="155"/>
      <c r="AH204" s="155"/>
      <c r="AI204" s="155"/>
      <c r="AJ204" s="160"/>
      <c r="AK204" s="13"/>
      <c r="AL204" s="14"/>
      <c r="AM204" s="15"/>
      <c r="AN204" s="15"/>
      <c r="AO204" s="15"/>
      <c r="AP204" s="16"/>
      <c r="AQ204" s="17"/>
      <c r="AS204" s="594"/>
    </row>
    <row r="205" spans="1:45" s="589" customFormat="1" x14ac:dyDescent="0.3">
      <c r="A205" s="138" t="s">
        <v>290</v>
      </c>
      <c r="B205" s="19"/>
      <c r="C205" s="215"/>
      <c r="D205" s="216"/>
      <c r="E205" s="217" t="s">
        <v>264</v>
      </c>
      <c r="F205" s="226"/>
      <c r="G205" s="712">
        <f>SUM(G202:G204)</f>
        <v>0</v>
      </c>
      <c r="H205" s="166"/>
      <c r="I205" s="759"/>
      <c r="J205" s="759"/>
      <c r="K205" s="793"/>
      <c r="L205" s="166"/>
      <c r="M205" s="165"/>
      <c r="N205" s="166"/>
      <c r="O205" s="166"/>
      <c r="P205" s="166"/>
      <c r="Q205" s="166"/>
      <c r="R205" s="167">
        <f>+TtlCD*R203</f>
        <v>0</v>
      </c>
      <c r="S205" s="712">
        <f t="shared" si="42"/>
        <v>0</v>
      </c>
      <c r="T205" s="168"/>
      <c r="U205" s="168"/>
      <c r="V205" s="168"/>
      <c r="W205" s="168"/>
      <c r="X205" s="168"/>
      <c r="Y205" s="168"/>
      <c r="Z205" s="169"/>
      <c r="AA205" s="169"/>
      <c r="AB205" s="169"/>
      <c r="AC205" s="169"/>
      <c r="AD205" s="169"/>
      <c r="AE205" s="169"/>
      <c r="AF205" s="169"/>
      <c r="AG205" s="169"/>
      <c r="AH205" s="169"/>
      <c r="AI205" s="169"/>
      <c r="AJ205" s="170"/>
      <c r="AK205" s="13"/>
      <c r="AL205" s="14"/>
      <c r="AM205" s="15"/>
      <c r="AN205" s="15"/>
      <c r="AO205" s="15"/>
      <c r="AP205" s="16"/>
      <c r="AQ205" s="17"/>
      <c r="AS205" s="595"/>
    </row>
    <row r="206" spans="1:45" s="589" customFormat="1" ht="15.75" customHeight="1" thickBot="1" x14ac:dyDescent="0.35">
      <c r="A206" s="138" t="s">
        <v>291</v>
      </c>
      <c r="B206" s="19"/>
      <c r="C206" s="215"/>
      <c r="D206" s="216"/>
      <c r="E206" s="227" t="s">
        <v>266</v>
      </c>
      <c r="F206" s="228"/>
      <c r="G206" s="706">
        <f>ROUND(G204*F206,0)-(R207)</f>
        <v>0</v>
      </c>
      <c r="H206" s="166"/>
      <c r="I206" s="759"/>
      <c r="J206" s="759"/>
      <c r="K206" s="793"/>
      <c r="L206" s="166"/>
      <c r="M206" s="165"/>
      <c r="N206" s="166"/>
      <c r="O206" s="166"/>
      <c r="P206" s="166"/>
      <c r="Q206" s="166"/>
      <c r="R206" s="167"/>
      <c r="S206" s="706">
        <f t="shared" si="42"/>
        <v>0</v>
      </c>
      <c r="T206" s="168"/>
      <c r="U206" s="168"/>
      <c r="V206" s="168"/>
      <c r="W206" s="168"/>
      <c r="X206" s="168"/>
      <c r="Y206" s="168"/>
      <c r="Z206" s="169"/>
      <c r="AA206" s="169"/>
      <c r="AB206" s="169"/>
      <c r="AC206" s="169"/>
      <c r="AD206" s="169"/>
      <c r="AE206" s="169"/>
      <c r="AF206" s="169"/>
      <c r="AG206" s="169"/>
      <c r="AH206" s="169"/>
      <c r="AI206" s="169"/>
      <c r="AJ206" s="170"/>
      <c r="AK206" s="13"/>
      <c r="AL206" s="14"/>
      <c r="AM206" s="15"/>
      <c r="AN206" s="15"/>
      <c r="AO206" s="15"/>
      <c r="AP206" s="16"/>
      <c r="AQ206" s="17"/>
      <c r="AS206" s="595"/>
    </row>
    <row r="207" spans="1:45" s="589" customFormat="1" ht="26.25" customHeight="1" thickTop="1" x14ac:dyDescent="0.3">
      <c r="A207" s="138" t="s">
        <v>292</v>
      </c>
      <c r="B207" s="19"/>
      <c r="C207" s="850"/>
      <c r="D207" s="851"/>
      <c r="E207" s="851"/>
      <c r="F207" s="852" t="s">
        <v>858</v>
      </c>
      <c r="G207" s="853">
        <f>G201+G205+G206</f>
        <v>0</v>
      </c>
      <c r="H207" s="655"/>
      <c r="I207" s="807"/>
      <c r="J207" s="807"/>
      <c r="K207" s="808"/>
      <c r="L207" s="655"/>
      <c r="M207" s="177">
        <f>+M205+M201+M206</f>
        <v>0</v>
      </c>
      <c r="N207" s="178">
        <f>ROUND(G207-G173,4)</f>
        <v>0</v>
      </c>
      <c r="O207" s="179">
        <f>+O205+O201+O206</f>
        <v>0</v>
      </c>
      <c r="P207" s="179">
        <f>+P205+P201+P206</f>
        <v>0</v>
      </c>
      <c r="Q207" s="179">
        <f>+Q205+Q201+Q206</f>
        <v>0</v>
      </c>
      <c r="R207" s="180"/>
      <c r="S207" s="181">
        <f t="shared" si="42"/>
        <v>0</v>
      </c>
      <c r="T207" s="169"/>
      <c r="U207" s="169"/>
      <c r="V207" s="169"/>
      <c r="W207" s="169"/>
      <c r="X207" s="169"/>
      <c r="Y207" s="169"/>
      <c r="Z207" s="19"/>
      <c r="AA207" s="19"/>
      <c r="AB207" s="19"/>
      <c r="AC207" s="19"/>
      <c r="AD207" s="19"/>
      <c r="AE207" s="19"/>
      <c r="AF207" s="19"/>
      <c r="AG207" s="19"/>
      <c r="AH207" s="19"/>
      <c r="AI207" s="19"/>
      <c r="AJ207" s="148"/>
      <c r="AK207" s="13"/>
      <c r="AL207" s="14"/>
      <c r="AM207" s="15"/>
      <c r="AN207" s="15"/>
      <c r="AO207" s="15"/>
      <c r="AP207" s="16"/>
      <c r="AQ207" s="17"/>
      <c r="AS207" s="596"/>
    </row>
    <row r="208" spans="1:45" s="589" customFormat="1" ht="22.5" hidden="1" customHeight="1" x14ac:dyDescent="0.3">
      <c r="A208" s="138"/>
      <c r="B208" s="19"/>
      <c r="C208" s="909" t="s">
        <v>857</v>
      </c>
      <c r="D208" s="910"/>
      <c r="E208" s="910"/>
      <c r="F208" s="911"/>
      <c r="G208" s="854">
        <f>G207*7%</f>
        <v>0</v>
      </c>
      <c r="H208" s="655"/>
      <c r="I208" s="807"/>
      <c r="J208" s="807"/>
      <c r="K208" s="808"/>
      <c r="L208" s="655"/>
      <c r="M208" s="845"/>
      <c r="N208" s="846"/>
      <c r="O208" s="847"/>
      <c r="P208" s="847"/>
      <c r="Q208" s="847"/>
      <c r="R208" s="848"/>
      <c r="S208" s="849"/>
      <c r="T208" s="169"/>
      <c r="U208" s="169"/>
      <c r="V208" s="169"/>
      <c r="W208" s="169"/>
      <c r="X208" s="169"/>
      <c r="Y208" s="169"/>
      <c r="Z208" s="19"/>
      <c r="AA208" s="19"/>
      <c r="AB208" s="19"/>
      <c r="AC208" s="19"/>
      <c r="AD208" s="19"/>
      <c r="AE208" s="19"/>
      <c r="AF208" s="19"/>
      <c r="AG208" s="19"/>
      <c r="AH208" s="19"/>
      <c r="AI208" s="19"/>
      <c r="AJ208" s="148"/>
      <c r="AK208" s="13"/>
      <c r="AL208" s="14"/>
      <c r="AM208" s="15"/>
      <c r="AN208" s="15"/>
      <c r="AO208" s="15"/>
      <c r="AP208" s="16"/>
      <c r="AQ208" s="17"/>
      <c r="AS208" s="596"/>
    </row>
    <row r="209" spans="1:46" ht="13.5" hidden="1" customHeight="1" x14ac:dyDescent="0.3">
      <c r="A209" s="138" t="s">
        <v>294</v>
      </c>
      <c r="B209"/>
      <c r="C209" s="855"/>
      <c r="D209" s="839"/>
      <c r="E209" s="560" t="s">
        <v>295</v>
      </c>
      <c r="F209" s="840">
        <v>0</v>
      </c>
      <c r="G209" s="856">
        <f>ROUND(G207*F209,0)</f>
        <v>0</v>
      </c>
      <c r="H209" s="640"/>
      <c r="I209" s="762"/>
      <c r="J209" s="762"/>
      <c r="K209" s="796"/>
      <c r="L209" s="640"/>
      <c r="M209" s="718"/>
      <c r="N209"/>
      <c r="O209"/>
      <c r="P209"/>
      <c r="Q209"/>
      <c r="R209"/>
      <c r="S209"/>
      <c r="T209"/>
      <c r="U209"/>
      <c r="V209"/>
      <c r="W209"/>
      <c r="X209"/>
      <c r="Y209"/>
      <c r="Z209"/>
      <c r="AA209"/>
      <c r="AB209"/>
      <c r="AC209"/>
      <c r="AD209"/>
      <c r="AE209"/>
      <c r="AF209"/>
      <c r="AG209"/>
      <c r="AH209"/>
      <c r="AI209"/>
      <c r="AJ209" s="209"/>
      <c r="AK209" s="13"/>
      <c r="AL209" s="14"/>
      <c r="AM209" s="15"/>
      <c r="AN209" s="15"/>
      <c r="AO209" s="15"/>
      <c r="AP209" s="16"/>
      <c r="AQ209" s="17"/>
      <c r="AR209" s="589"/>
      <c r="AS209" s="589"/>
      <c r="AT209" s="589"/>
    </row>
    <row r="210" spans="1:46" hidden="1" x14ac:dyDescent="0.3">
      <c r="A210" s="138" t="s">
        <v>296</v>
      </c>
      <c r="B210"/>
      <c r="C210" s="857"/>
      <c r="D210" s="841"/>
      <c r="E210" s="229"/>
      <c r="F210" s="230" t="s">
        <v>297</v>
      </c>
      <c r="G210" s="858">
        <f>G207+G209</f>
        <v>0</v>
      </c>
      <c r="H210" s="640"/>
      <c r="I210" s="762"/>
      <c r="J210" s="762"/>
      <c r="K210" s="796"/>
      <c r="L210" s="640"/>
      <c r="M210" s="718"/>
      <c r="N210"/>
      <c r="O210"/>
      <c r="P210"/>
      <c r="Q210"/>
      <c r="R210"/>
      <c r="S210"/>
      <c r="T210"/>
      <c r="U210"/>
      <c r="V210"/>
      <c r="W210"/>
      <c r="X210"/>
      <c r="Y210"/>
      <c r="Z210"/>
      <c r="AA210"/>
      <c r="AB210"/>
      <c r="AC210"/>
      <c r="AD210"/>
      <c r="AE210"/>
      <c r="AF210"/>
      <c r="AG210"/>
      <c r="AH210"/>
      <c r="AI210"/>
      <c r="AJ210" s="209"/>
      <c r="AK210" s="13"/>
      <c r="AL210" s="14"/>
      <c r="AM210" s="15"/>
      <c r="AN210" s="15"/>
      <c r="AO210" s="15"/>
      <c r="AP210" s="16"/>
      <c r="AQ210" s="17"/>
      <c r="AR210" s="593"/>
      <c r="AS210" s="593"/>
      <c r="AT210" s="593"/>
    </row>
    <row r="211" spans="1:46" hidden="1" x14ac:dyDescent="0.3">
      <c r="A211" s="208"/>
      <c r="B211"/>
      <c r="C211" s="859"/>
      <c r="D211" s="842"/>
      <c r="E211" s="842"/>
      <c r="F211" s="842"/>
      <c r="G211" s="860"/>
      <c r="H211" s="640"/>
      <c r="I211" s="757"/>
      <c r="J211" s="757"/>
      <c r="K211" s="791"/>
      <c r="L211" s="640"/>
      <c r="M211" s="718"/>
      <c r="N211"/>
      <c r="O211"/>
      <c r="P211"/>
      <c r="Q211"/>
      <c r="R211"/>
      <c r="S211"/>
      <c r="T211"/>
      <c r="U211"/>
      <c r="V211"/>
      <c r="W211"/>
      <c r="X211"/>
      <c r="Y211"/>
      <c r="Z211"/>
      <c r="AA211"/>
      <c r="AB211"/>
      <c r="AC211"/>
      <c r="AD211"/>
      <c r="AE211"/>
      <c r="AF211"/>
      <c r="AG211"/>
      <c r="AH211"/>
      <c r="AI211"/>
      <c r="AJ211" s="209"/>
      <c r="AK211" s="13"/>
      <c r="AL211" s="14"/>
      <c r="AM211" s="15"/>
      <c r="AN211" s="15"/>
      <c r="AO211" s="15"/>
      <c r="AP211" s="16"/>
      <c r="AQ211" s="17"/>
      <c r="AR211" s="589"/>
      <c r="AS211" s="589"/>
      <c r="AT211" s="589"/>
    </row>
    <row r="212" spans="1:46" hidden="1" x14ac:dyDescent="0.3">
      <c r="A212" s="138" t="s">
        <v>298</v>
      </c>
      <c r="B212"/>
      <c r="C212" s="861"/>
      <c r="D212" s="843"/>
      <c r="E212" s="231" t="s">
        <v>299</v>
      </c>
      <c r="F212" s="844">
        <v>0</v>
      </c>
      <c r="G212" s="862">
        <f>G210*F212</f>
        <v>0</v>
      </c>
      <c r="H212" s="640"/>
      <c r="I212" s="763"/>
      <c r="J212" s="763"/>
      <c r="K212" s="797"/>
      <c r="L212" s="640"/>
      <c r="M212" s="718"/>
      <c r="N212"/>
      <c r="O212"/>
      <c r="P212"/>
      <c r="Q212"/>
      <c r="R212"/>
      <c r="S212"/>
      <c r="T212"/>
      <c r="U212"/>
      <c r="V212"/>
      <c r="W212"/>
      <c r="X212"/>
      <c r="Y212"/>
      <c r="Z212"/>
      <c r="AA212"/>
      <c r="AB212"/>
      <c r="AC212"/>
      <c r="AD212"/>
      <c r="AE212"/>
      <c r="AF212"/>
      <c r="AG212"/>
      <c r="AH212"/>
      <c r="AI212"/>
      <c r="AJ212" s="209"/>
      <c r="AK212" s="13"/>
      <c r="AL212" s="14"/>
      <c r="AM212" s="15"/>
      <c r="AN212" s="15"/>
      <c r="AO212" s="15"/>
      <c r="AP212" s="16"/>
      <c r="AQ212" s="17"/>
      <c r="AR212" s="593"/>
      <c r="AS212" s="593"/>
      <c r="AT212" s="593"/>
    </row>
    <row r="213" spans="1:46" hidden="1" x14ac:dyDescent="0.3">
      <c r="A213" s="138" t="s">
        <v>300</v>
      </c>
      <c r="B213"/>
      <c r="C213" s="861"/>
      <c r="D213" s="843"/>
      <c r="E213" s="843"/>
      <c r="F213" s="232" t="s">
        <v>293</v>
      </c>
      <c r="G213" s="862">
        <f>G210+G212</f>
        <v>0</v>
      </c>
      <c r="H213" s="640"/>
      <c r="I213" s="763"/>
      <c r="J213" s="763"/>
      <c r="K213" s="797"/>
      <c r="L213" s="640"/>
      <c r="M213" s="718"/>
      <c r="N213"/>
      <c r="O213"/>
      <c r="P213"/>
      <c r="Q213"/>
      <c r="R213"/>
      <c r="S213"/>
      <c r="T213"/>
      <c r="U213"/>
      <c r="V213"/>
      <c r="W213"/>
      <c r="X213"/>
      <c r="Y213"/>
      <c r="Z213"/>
      <c r="AA213"/>
      <c r="AB213"/>
      <c r="AC213"/>
      <c r="AD213"/>
      <c r="AE213"/>
      <c r="AF213"/>
      <c r="AG213"/>
      <c r="AH213"/>
      <c r="AI213"/>
      <c r="AJ213" s="209"/>
      <c r="AK213" s="13"/>
      <c r="AL213" s="14"/>
      <c r="AM213" s="15"/>
      <c r="AN213" s="15"/>
      <c r="AO213" s="15"/>
      <c r="AP213" s="16"/>
      <c r="AQ213" s="17"/>
      <c r="AR213" s="589"/>
      <c r="AS213" s="589"/>
      <c r="AT213" s="589"/>
    </row>
    <row r="214" spans="1:46" ht="43.5" customHeight="1" thickBot="1" x14ac:dyDescent="0.35">
      <c r="A214" s="208"/>
      <c r="B214"/>
      <c r="C214" s="907" t="s">
        <v>859</v>
      </c>
      <c r="D214" s="908"/>
      <c r="E214" s="908"/>
      <c r="F214" s="908"/>
      <c r="G214" s="863">
        <f>G207+G208</f>
        <v>0</v>
      </c>
      <c r="H214" s="657"/>
      <c r="I214" s="661"/>
      <c r="J214" s="661"/>
      <c r="K214" s="798"/>
      <c r="L214" s="657"/>
      <c r="M214" s="718"/>
      <c r="N214"/>
      <c r="O214"/>
      <c r="P214"/>
      <c r="Q214"/>
      <c r="R214"/>
      <c r="S214"/>
      <c r="T214"/>
      <c r="U214"/>
      <c r="V214"/>
      <c r="W214"/>
      <c r="X214"/>
      <c r="Y214"/>
      <c r="Z214"/>
      <c r="AA214"/>
      <c r="AB214"/>
      <c r="AC214"/>
      <c r="AD214"/>
      <c r="AE214"/>
      <c r="AF214"/>
      <c r="AG214"/>
      <c r="AH214"/>
      <c r="AI214"/>
      <c r="AJ214" s="209"/>
      <c r="AK214" s="13"/>
      <c r="AL214" s="14"/>
      <c r="AM214" s="15"/>
      <c r="AN214" s="15"/>
      <c r="AO214" s="15"/>
      <c r="AP214" s="16"/>
      <c r="AQ214" s="17"/>
      <c r="AR214" s="589"/>
      <c r="AS214" s="589"/>
      <c r="AT214" s="589"/>
    </row>
    <row r="215" spans="1:46" s="589" customFormat="1" ht="15" thickTop="1" x14ac:dyDescent="0.3">
      <c r="A215" s="138" t="s">
        <v>301</v>
      </c>
      <c r="B215" s="19"/>
      <c r="C215" s="884"/>
      <c r="D215" s="885"/>
      <c r="E215" s="885"/>
      <c r="F215" s="885"/>
      <c r="G215" s="886"/>
      <c r="H215" s="658"/>
      <c r="I215" s="662"/>
      <c r="J215" s="662"/>
      <c r="K215" s="799"/>
      <c r="L215" s="658"/>
      <c r="M215" s="732"/>
      <c r="N215" s="233"/>
      <c r="O215" s="233"/>
      <c r="P215" s="233"/>
      <c r="Q215" s="233"/>
      <c r="R215" s="233"/>
      <c r="S215" s="234"/>
      <c r="T215" s="235"/>
      <c r="U215" s="169"/>
      <c r="V215" s="169"/>
      <c r="W215" s="169"/>
      <c r="X215" s="169"/>
      <c r="Y215" s="169"/>
      <c r="Z215" s="19"/>
      <c r="AA215" s="19"/>
      <c r="AB215" s="19"/>
      <c r="AC215" s="19"/>
      <c r="AD215" s="19"/>
      <c r="AE215" s="19"/>
      <c r="AF215" s="19"/>
      <c r="AG215" s="19"/>
      <c r="AH215" s="19"/>
      <c r="AI215" s="19"/>
      <c r="AJ215" s="148"/>
      <c r="AK215" s="13"/>
      <c r="AL215" s="14"/>
      <c r="AM215" s="15"/>
      <c r="AN215" s="15"/>
      <c r="AO215" s="15"/>
      <c r="AP215" s="16"/>
      <c r="AQ215" s="17"/>
      <c r="AS215" s="597"/>
    </row>
    <row r="216" spans="1:46" s="589" customFormat="1" ht="40.950000000000003" customHeight="1" x14ac:dyDescent="0.3">
      <c r="A216" s="182"/>
      <c r="B216" s="19"/>
      <c r="C216" s="864"/>
      <c r="D216" s="236"/>
      <c r="E216" s="236"/>
      <c r="F216" s="236"/>
      <c r="G216" s="237"/>
      <c r="H216" s="641"/>
      <c r="I216" s="641"/>
      <c r="J216" s="641"/>
      <c r="K216" s="800"/>
      <c r="L216" s="641"/>
      <c r="M216" s="236"/>
      <c r="N216" s="236"/>
      <c r="O216" s="236"/>
      <c r="P216" s="236"/>
      <c r="Q216" s="236"/>
      <c r="R216" s="236"/>
      <c r="S216" s="237"/>
      <c r="T216" s="235"/>
      <c r="U216" s="169"/>
      <c r="V216" s="169"/>
      <c r="W216" s="169"/>
      <c r="X216" s="169"/>
      <c r="Y216" s="169"/>
      <c r="Z216" s="19"/>
      <c r="AA216" s="19"/>
      <c r="AB216" s="19"/>
      <c r="AC216" s="19"/>
      <c r="AD216" s="19"/>
      <c r="AE216" s="19"/>
      <c r="AF216" s="19"/>
      <c r="AG216" s="19"/>
      <c r="AH216" s="19"/>
      <c r="AI216" s="19"/>
      <c r="AJ216" s="148"/>
      <c r="AK216" s="13"/>
      <c r="AL216" s="14"/>
      <c r="AM216" s="15"/>
      <c r="AN216" s="15"/>
      <c r="AO216" s="15"/>
      <c r="AP216" s="16"/>
      <c r="AQ216" s="17"/>
      <c r="AS216" s="594"/>
    </row>
    <row r="217" spans="1:46" s="589" customFormat="1" ht="40.950000000000003" customHeight="1" x14ac:dyDescent="0.3">
      <c r="A217" s="182"/>
      <c r="B217" s="19"/>
      <c r="C217" s="865" t="s">
        <v>860</v>
      </c>
      <c r="D217" s="238"/>
      <c r="E217" s="238"/>
      <c r="F217" s="238"/>
      <c r="G217" s="239"/>
      <c r="H217" s="641"/>
      <c r="I217" s="641"/>
      <c r="J217" s="641"/>
      <c r="K217" s="800"/>
      <c r="L217" s="641"/>
      <c r="M217" s="238"/>
      <c r="N217" s="238"/>
      <c r="O217" s="238"/>
      <c r="P217" s="238"/>
      <c r="Q217" s="238"/>
      <c r="R217" s="238"/>
      <c r="S217" s="239"/>
      <c r="T217" s="235"/>
      <c r="U217" s="169"/>
      <c r="V217" s="169"/>
      <c r="W217" s="169"/>
      <c r="X217" s="169"/>
      <c r="Y217" s="169"/>
      <c r="Z217" s="19"/>
      <c r="AA217" s="19"/>
      <c r="AB217" s="19"/>
      <c r="AC217" s="19"/>
      <c r="AD217" s="19"/>
      <c r="AE217" s="19"/>
      <c r="AF217" s="19"/>
      <c r="AG217" s="19"/>
      <c r="AH217" s="19"/>
      <c r="AI217" s="19"/>
      <c r="AJ217" s="148"/>
      <c r="AK217" s="13"/>
      <c r="AL217" s="14"/>
      <c r="AM217" s="15"/>
      <c r="AN217" s="15"/>
      <c r="AO217" s="15"/>
      <c r="AP217" s="16"/>
      <c r="AQ217" s="17"/>
      <c r="AS217" s="594"/>
    </row>
    <row r="218" spans="1:46" s="589" customFormat="1" x14ac:dyDescent="0.3">
      <c r="A218" s="598"/>
      <c r="B218" s="563"/>
      <c r="C218" s="563"/>
      <c r="D218" s="563"/>
      <c r="E218" s="563"/>
      <c r="F218" s="599"/>
      <c r="G218" s="599"/>
      <c r="H218" s="659"/>
      <c r="I218" s="764"/>
      <c r="J218" s="764"/>
      <c r="K218" s="801"/>
      <c r="L218" s="659"/>
      <c r="M218" s="563"/>
      <c r="N218" s="563"/>
      <c r="O218" s="563"/>
      <c r="P218" s="563"/>
      <c r="Q218" s="563"/>
      <c r="R218" s="563"/>
      <c r="S218" s="563"/>
      <c r="T218" s="563"/>
      <c r="U218" s="563"/>
      <c r="V218" s="563"/>
      <c r="W218" s="563"/>
      <c r="X218" s="563"/>
      <c r="Y218" s="563"/>
      <c r="Z218" s="563"/>
      <c r="AA218" s="563"/>
      <c r="AB218" s="563"/>
      <c r="AC218" s="563"/>
      <c r="AD218" s="563"/>
      <c r="AE218" s="563"/>
      <c r="AF218" s="563"/>
      <c r="AG218" s="563"/>
      <c r="AH218" s="563"/>
      <c r="AI218" s="563"/>
      <c r="AJ218" s="600"/>
      <c r="AK218" s="601"/>
      <c r="AL218" s="602"/>
      <c r="AM218" s="603"/>
      <c r="AN218" s="603"/>
      <c r="AO218" s="603"/>
      <c r="AP218" s="604"/>
      <c r="AQ218" s="605"/>
      <c r="AS218" s="594"/>
    </row>
    <row r="219" spans="1:46" s="589" customFormat="1" x14ac:dyDescent="0.3">
      <c r="A219" s="606"/>
      <c r="B219" s="563"/>
      <c r="C219" s="563"/>
      <c r="D219" s="563"/>
      <c r="E219" s="563"/>
      <c r="F219" s="563"/>
      <c r="G219" s="599"/>
      <c r="H219" s="659"/>
      <c r="I219" s="764"/>
      <c r="J219" s="764"/>
      <c r="K219" s="801"/>
      <c r="L219" s="659"/>
      <c r="M219" s="563"/>
      <c r="N219" s="563"/>
      <c r="O219" s="563"/>
      <c r="P219" s="563"/>
      <c r="Q219" s="563"/>
      <c r="R219" s="563"/>
      <c r="S219" s="563"/>
      <c r="T219" s="563"/>
      <c r="U219" s="563"/>
      <c r="V219" s="563"/>
      <c r="W219" s="563"/>
      <c r="X219" s="563"/>
      <c r="Y219" s="563"/>
      <c r="Z219" s="563"/>
      <c r="AA219" s="563"/>
      <c r="AB219" s="563"/>
      <c r="AC219" s="563"/>
      <c r="AD219" s="563"/>
      <c r="AE219" s="563"/>
      <c r="AF219" s="563"/>
      <c r="AG219" s="563"/>
      <c r="AH219" s="563"/>
      <c r="AI219" s="563"/>
      <c r="AJ219" s="600"/>
      <c r="AK219" s="601"/>
      <c r="AL219" s="602"/>
      <c r="AM219" s="603"/>
      <c r="AN219" s="603"/>
      <c r="AO219" s="603"/>
      <c r="AP219" s="604"/>
      <c r="AQ219" s="605"/>
      <c r="AS219" s="595"/>
    </row>
    <row r="220" spans="1:46" s="589" customFormat="1" ht="14.25" customHeight="1" x14ac:dyDescent="0.3">
      <c r="A220" s="598" t="s">
        <v>78</v>
      </c>
      <c r="B220" s="563"/>
      <c r="C220" s="563"/>
      <c r="D220" s="887"/>
      <c r="E220" s="888"/>
      <c r="F220" s="889"/>
      <c r="G220" s="893"/>
      <c r="H220" s="660"/>
      <c r="I220" s="638"/>
      <c r="J220" s="638"/>
      <c r="K220" s="802"/>
      <c r="L220" s="660"/>
      <c r="M220" s="607"/>
      <c r="N220" s="607"/>
      <c r="O220" s="607"/>
      <c r="P220" s="607"/>
      <c r="Q220" s="607"/>
      <c r="R220" s="607"/>
      <c r="S220" s="607"/>
      <c r="T220" s="607"/>
      <c r="U220" s="607"/>
      <c r="V220" s="607"/>
      <c r="W220" s="607"/>
      <c r="X220" s="607"/>
      <c r="Y220" s="607"/>
      <c r="Z220" s="563"/>
      <c r="AA220" s="563"/>
      <c r="AB220" s="563"/>
      <c r="AC220" s="563"/>
      <c r="AD220" s="563"/>
      <c r="AE220" s="563"/>
      <c r="AF220" s="563"/>
      <c r="AG220" s="563"/>
      <c r="AH220" s="563"/>
      <c r="AI220" s="563"/>
      <c r="AJ220" s="600"/>
      <c r="AK220" s="601"/>
      <c r="AL220" s="602"/>
      <c r="AM220" s="603"/>
      <c r="AN220" s="603"/>
      <c r="AO220" s="603"/>
      <c r="AP220" s="604"/>
      <c r="AQ220" s="605"/>
      <c r="AS220" s="595"/>
    </row>
    <row r="221" spans="1:46" s="589" customFormat="1" ht="15.75" customHeight="1" x14ac:dyDescent="0.3">
      <c r="A221" s="606"/>
      <c r="B221" s="563"/>
      <c r="C221" s="563"/>
      <c r="D221" s="890"/>
      <c r="E221" s="891"/>
      <c r="F221" s="892"/>
      <c r="G221" s="894"/>
      <c r="H221" s="660"/>
      <c r="I221" s="638"/>
      <c r="J221" s="638"/>
      <c r="K221" s="802"/>
      <c r="L221" s="660"/>
      <c r="M221" s="608"/>
      <c r="N221" s="608">
        <f>IF(G221&gt;9,N206 / G221 * 8,0)</f>
        <v>0</v>
      </c>
      <c r="O221" s="608"/>
      <c r="P221" s="608"/>
      <c r="Q221" s="608"/>
      <c r="R221" s="608"/>
      <c r="S221" s="608"/>
      <c r="T221" s="608"/>
      <c r="U221" s="608"/>
      <c r="V221" s="608"/>
      <c r="W221" s="608"/>
      <c r="X221" s="608"/>
      <c r="Y221" s="608"/>
      <c r="Z221" s="563"/>
      <c r="AA221" s="563"/>
      <c r="AB221" s="563"/>
      <c r="AC221" s="563"/>
      <c r="AD221" s="563"/>
      <c r="AE221" s="563"/>
      <c r="AF221" s="563"/>
      <c r="AG221" s="563"/>
      <c r="AH221" s="563"/>
      <c r="AI221" s="563"/>
      <c r="AJ221" s="600"/>
      <c r="AK221" s="601"/>
      <c r="AL221" s="602"/>
      <c r="AM221" s="603"/>
      <c r="AN221" s="603"/>
      <c r="AO221" s="603"/>
      <c r="AP221" s="604"/>
      <c r="AQ221" s="605"/>
      <c r="AS221" s="596"/>
    </row>
    <row r="222" spans="1:46" s="589" customFormat="1" x14ac:dyDescent="0.3">
      <c r="A222" s="606"/>
      <c r="B222" s="563"/>
      <c r="C222" s="563"/>
      <c r="D222" s="563"/>
      <c r="E222" s="563"/>
      <c r="F222" s="563"/>
      <c r="G222" s="599"/>
      <c r="H222" s="659"/>
      <c r="I222" s="764"/>
      <c r="J222" s="764"/>
      <c r="K222" s="801"/>
      <c r="L222" s="659"/>
      <c r="M222" s="563"/>
      <c r="N222" s="563"/>
      <c r="O222" s="563"/>
      <c r="P222" s="563"/>
      <c r="Q222" s="563"/>
      <c r="R222" s="563"/>
      <c r="S222" s="563"/>
      <c r="T222" s="563"/>
      <c r="U222" s="563"/>
      <c r="V222" s="563"/>
      <c r="W222" s="563"/>
      <c r="X222" s="563"/>
      <c r="Y222" s="563"/>
      <c r="Z222" s="563"/>
      <c r="AA222" s="563"/>
      <c r="AB222" s="563"/>
      <c r="AC222" s="563"/>
      <c r="AD222" s="563"/>
      <c r="AE222" s="563"/>
      <c r="AF222" s="563"/>
      <c r="AG222" s="563"/>
      <c r="AH222" s="563"/>
      <c r="AI222" s="563"/>
      <c r="AJ222" s="600"/>
      <c r="AK222" s="601"/>
      <c r="AL222" s="602"/>
      <c r="AM222" s="603"/>
      <c r="AN222" s="603"/>
      <c r="AO222" s="603"/>
      <c r="AP222" s="604"/>
      <c r="AQ222" s="605"/>
    </row>
    <row r="223" spans="1:46" s="589" customFormat="1" x14ac:dyDescent="0.3">
      <c r="A223" s="606"/>
      <c r="B223" s="563"/>
      <c r="C223" s="563"/>
      <c r="D223" s="563"/>
      <c r="E223" s="563"/>
      <c r="F223" s="563"/>
      <c r="G223" s="599"/>
      <c r="H223" s="659"/>
      <c r="I223" s="764"/>
      <c r="J223" s="764"/>
      <c r="K223" s="801"/>
      <c r="L223" s="659"/>
      <c r="M223" s="563"/>
      <c r="N223" s="563"/>
      <c r="O223" s="563"/>
      <c r="P223" s="563"/>
      <c r="Q223" s="563"/>
      <c r="R223" s="563"/>
      <c r="S223" s="563"/>
      <c r="T223" s="563"/>
      <c r="U223" s="563"/>
      <c r="V223" s="563"/>
      <c r="W223" s="563"/>
      <c r="X223" s="563"/>
      <c r="Y223" s="563"/>
      <c r="Z223" s="563"/>
      <c r="AA223" s="563"/>
      <c r="AB223" s="563"/>
      <c r="AC223" s="563"/>
      <c r="AD223" s="563"/>
      <c r="AE223" s="563"/>
      <c r="AF223" s="563"/>
      <c r="AG223" s="563"/>
      <c r="AH223" s="563"/>
      <c r="AI223" s="563"/>
      <c r="AJ223" s="600"/>
      <c r="AK223" s="601"/>
      <c r="AL223" s="602"/>
      <c r="AM223" s="603"/>
      <c r="AN223" s="603"/>
      <c r="AO223" s="603"/>
      <c r="AP223" s="604"/>
      <c r="AQ223" s="605"/>
    </row>
    <row r="224" spans="1:46" s="589" customFormat="1" x14ac:dyDescent="0.3">
      <c r="A224" s="606"/>
      <c r="B224" s="563"/>
      <c r="C224" s="609"/>
      <c r="D224" s="610"/>
      <c r="E224" s="611"/>
      <c r="F224" s="579"/>
      <c r="G224" s="579"/>
      <c r="H224" s="639"/>
      <c r="I224" s="765"/>
      <c r="J224" s="765"/>
      <c r="K224" s="803"/>
      <c r="L224" s="639"/>
      <c r="M224" s="579"/>
      <c r="N224" s="579"/>
      <c r="O224" s="579"/>
      <c r="P224" s="579"/>
      <c r="Q224" s="579"/>
      <c r="R224" s="579"/>
      <c r="S224" s="579"/>
      <c r="T224" s="579"/>
      <c r="U224" s="579"/>
      <c r="V224" s="579"/>
      <c r="W224" s="579"/>
      <c r="X224" s="579"/>
      <c r="Y224" s="579"/>
      <c r="Z224" s="563"/>
      <c r="AA224" s="563"/>
      <c r="AB224" s="563"/>
      <c r="AC224" s="563"/>
      <c r="AD224" s="563"/>
      <c r="AE224" s="563"/>
      <c r="AF224" s="563"/>
      <c r="AG224" s="563"/>
      <c r="AH224" s="563"/>
      <c r="AI224" s="563"/>
      <c r="AJ224" s="600"/>
      <c r="AK224" s="601"/>
      <c r="AL224" s="602"/>
      <c r="AM224" s="603"/>
      <c r="AN224" s="603"/>
      <c r="AO224" s="603"/>
      <c r="AP224" s="604"/>
      <c r="AQ224" s="605"/>
      <c r="AS224" s="597"/>
    </row>
    <row r="225" spans="1:46" s="589" customFormat="1" x14ac:dyDescent="0.3">
      <c r="A225" s="606"/>
      <c r="B225" s="563"/>
      <c r="C225" s="609"/>
      <c r="D225" s="610"/>
      <c r="E225" s="611"/>
      <c r="F225" s="579"/>
      <c r="G225" s="579"/>
      <c r="H225" s="639"/>
      <c r="I225" s="765"/>
      <c r="J225" s="765"/>
      <c r="K225" s="803"/>
      <c r="L225" s="639"/>
      <c r="M225" s="579"/>
      <c r="N225" s="579"/>
      <c r="O225" s="579"/>
      <c r="P225" s="579"/>
      <c r="Q225" s="579"/>
      <c r="R225" s="579"/>
      <c r="S225" s="579"/>
      <c r="T225" s="579"/>
      <c r="U225" s="579"/>
      <c r="V225" s="579"/>
      <c r="W225" s="579"/>
      <c r="X225" s="579"/>
      <c r="Y225" s="579"/>
      <c r="Z225" s="563"/>
      <c r="AA225" s="563"/>
      <c r="AB225" s="563"/>
      <c r="AC225" s="563"/>
      <c r="AD225" s="563"/>
      <c r="AE225" s="563"/>
      <c r="AF225" s="563"/>
      <c r="AG225" s="563"/>
      <c r="AH225" s="563"/>
      <c r="AI225" s="563"/>
      <c r="AJ225" s="600"/>
      <c r="AK225" s="601"/>
      <c r="AL225" s="602"/>
      <c r="AM225" s="603"/>
      <c r="AN225" s="603"/>
      <c r="AO225" s="603"/>
      <c r="AP225" s="604"/>
      <c r="AQ225" s="605"/>
      <c r="AS225" s="594"/>
    </row>
    <row r="226" spans="1:46" s="589" customFormat="1" x14ac:dyDescent="0.3">
      <c r="A226" s="606"/>
      <c r="B226" s="612"/>
      <c r="C226" s="612"/>
      <c r="D226" s="610"/>
      <c r="E226" s="611"/>
      <c r="F226" s="579"/>
      <c r="G226" s="579"/>
      <c r="H226" s="639"/>
      <c r="I226" s="765"/>
      <c r="J226" s="765"/>
      <c r="K226" s="803"/>
      <c r="L226" s="639"/>
      <c r="M226" s="579"/>
      <c r="N226" s="579"/>
      <c r="O226" s="579"/>
      <c r="P226" s="579"/>
      <c r="Q226" s="579"/>
      <c r="R226" s="579"/>
      <c r="S226" s="579"/>
      <c r="T226" s="579"/>
      <c r="U226" s="579"/>
      <c r="V226" s="579"/>
      <c r="W226" s="579"/>
      <c r="X226" s="579"/>
      <c r="Y226" s="579"/>
      <c r="Z226" s="563"/>
      <c r="AA226" s="563"/>
      <c r="AB226" s="563"/>
      <c r="AC226" s="563"/>
      <c r="AD226" s="563"/>
      <c r="AE226" s="563"/>
      <c r="AF226" s="563"/>
      <c r="AG226" s="563"/>
      <c r="AH226" s="563"/>
      <c r="AI226" s="563"/>
      <c r="AJ226" s="600"/>
      <c r="AK226" s="601"/>
      <c r="AL226" s="602"/>
      <c r="AM226" s="603"/>
      <c r="AN226" s="603"/>
      <c r="AO226" s="603"/>
      <c r="AP226" s="604"/>
      <c r="AQ226" s="605"/>
      <c r="AS226" s="594"/>
    </row>
    <row r="227" spans="1:46" s="589" customFormat="1" x14ac:dyDescent="0.3">
      <c r="A227" s="606"/>
      <c r="B227" s="589" t="e">
        <f>#REF!</f>
        <v>#REF!</v>
      </c>
      <c r="D227" s="563"/>
      <c r="E227" s="563"/>
      <c r="F227" s="563"/>
      <c r="G227" s="599"/>
      <c r="H227" s="659"/>
      <c r="I227" s="764"/>
      <c r="J227" s="764"/>
      <c r="K227" s="801"/>
      <c r="L227" s="659"/>
      <c r="M227" s="563"/>
      <c r="N227" s="563"/>
      <c r="O227" s="563"/>
      <c r="P227" s="563"/>
      <c r="Q227" s="563"/>
      <c r="R227" s="563"/>
      <c r="S227" s="563"/>
      <c r="T227" s="563"/>
      <c r="U227" s="563"/>
      <c r="V227" s="563"/>
      <c r="W227" s="563"/>
      <c r="X227" s="563"/>
      <c r="Y227" s="563"/>
      <c r="Z227" s="563"/>
      <c r="AA227" s="563"/>
      <c r="AB227" s="563"/>
      <c r="AC227" s="563"/>
      <c r="AD227" s="563"/>
      <c r="AE227" s="563"/>
      <c r="AF227" s="563"/>
      <c r="AG227" s="563"/>
      <c r="AH227" s="563"/>
      <c r="AI227" s="563"/>
      <c r="AJ227" s="600"/>
      <c r="AK227" s="601"/>
      <c r="AL227" s="602"/>
      <c r="AM227" s="603"/>
      <c r="AN227" s="603"/>
      <c r="AO227" s="603"/>
      <c r="AP227" s="604"/>
      <c r="AQ227" s="605"/>
      <c r="AS227" s="594"/>
    </row>
    <row r="228" spans="1:46" s="589" customFormat="1" ht="15" thickBot="1" x14ac:dyDescent="0.35">
      <c r="A228" s="613"/>
      <c r="B228" s="563"/>
      <c r="C228" s="563"/>
      <c r="D228" s="563"/>
      <c r="E228" s="563"/>
      <c r="F228" s="563"/>
      <c r="G228" s="599"/>
      <c r="H228" s="659"/>
      <c r="I228" s="764"/>
      <c r="J228" s="764"/>
      <c r="K228" s="801"/>
      <c r="L228" s="659"/>
      <c r="M228" s="563"/>
      <c r="N228" s="563"/>
      <c r="O228" s="563"/>
      <c r="P228" s="563"/>
      <c r="Q228" s="563"/>
      <c r="R228" s="563"/>
      <c r="S228" s="563"/>
      <c r="T228" s="563"/>
      <c r="U228" s="563"/>
      <c r="V228" s="563"/>
      <c r="W228" s="563"/>
      <c r="X228" s="563"/>
      <c r="Y228" s="563"/>
      <c r="Z228" s="563"/>
      <c r="AA228" s="563"/>
      <c r="AB228" s="563"/>
      <c r="AC228" s="563"/>
      <c r="AD228" s="563"/>
      <c r="AE228" s="563"/>
      <c r="AF228" s="563"/>
      <c r="AG228" s="563"/>
      <c r="AH228" s="563"/>
      <c r="AI228" s="563"/>
      <c r="AJ228" s="614"/>
      <c r="AK228" s="601"/>
      <c r="AL228" s="602"/>
      <c r="AM228" s="603"/>
      <c r="AN228" s="603"/>
      <c r="AO228" s="603"/>
      <c r="AP228" s="604"/>
      <c r="AQ228" s="605"/>
      <c r="AS228" s="595"/>
    </row>
    <row r="229" spans="1:46" ht="15" thickTop="1" x14ac:dyDescent="0.3">
      <c r="AR229" s="589"/>
      <c r="AS229" s="595"/>
      <c r="AT229" s="589"/>
    </row>
    <row r="230" spans="1:46" x14ac:dyDescent="0.3">
      <c r="AR230" s="589"/>
      <c r="AS230" s="596"/>
      <c r="AT230" s="589"/>
    </row>
    <row r="231" spans="1:46" x14ac:dyDescent="0.3">
      <c r="AR231" s="589"/>
      <c r="AS231" s="589"/>
      <c r="AT231" s="589"/>
    </row>
    <row r="233" spans="1:46" x14ac:dyDescent="0.3">
      <c r="AR233" s="589"/>
      <c r="AS233" s="589"/>
      <c r="AT233" s="589"/>
    </row>
    <row r="234" spans="1:46" x14ac:dyDescent="0.3">
      <c r="AR234" s="589"/>
      <c r="AS234" s="595"/>
      <c r="AT234" s="589"/>
    </row>
    <row r="235" spans="1:46" x14ac:dyDescent="0.3">
      <c r="AR235" s="589"/>
      <c r="AS235" s="595"/>
      <c r="AT235" s="589"/>
    </row>
    <row r="236" spans="1:46" x14ac:dyDescent="0.3">
      <c r="AR236" s="589"/>
      <c r="AS236" s="597"/>
      <c r="AT236" s="589"/>
    </row>
    <row r="237" spans="1:46" x14ac:dyDescent="0.3">
      <c r="AR237" s="589"/>
      <c r="AS237" s="594"/>
      <c r="AT237" s="589"/>
    </row>
    <row r="238" spans="1:46" x14ac:dyDescent="0.3">
      <c r="AR238" s="589"/>
      <c r="AS238" s="594"/>
      <c r="AT238" s="589"/>
    </row>
  </sheetData>
  <mergeCells count="15">
    <mergeCell ref="C215:G215"/>
    <mergeCell ref="D220:F221"/>
    <mergeCell ref="G220:G221"/>
    <mergeCell ref="F1:F2"/>
    <mergeCell ref="B3:AP3"/>
    <mergeCell ref="U1:Y2"/>
    <mergeCell ref="F5:H5"/>
    <mergeCell ref="C214:F214"/>
    <mergeCell ref="C208:F208"/>
    <mergeCell ref="AU1:AU2"/>
    <mergeCell ref="B4:B5"/>
    <mergeCell ref="C4:E5"/>
    <mergeCell ref="U5:Y5"/>
    <mergeCell ref="K53:K55"/>
    <mergeCell ref="I4:K6"/>
  </mergeCells>
  <phoneticPr fontId="59" type="noConversion"/>
  <conditionalFormatting sqref="B4">
    <cfRule type="cellIs" dxfId="98" priority="66" stopIfTrue="1" operator="equal">
      <formula>"ESCRIBA AQUÍ EL NOMBRE DE LA OBRA"</formula>
    </cfRule>
  </conditionalFormatting>
  <conditionalFormatting sqref="B9:C9">
    <cfRule type="cellIs" dxfId="97" priority="55" operator="equal">
      <formula>"ESCRIBA AQUÍ EL NOMBRE DEL CAPITULO"</formula>
    </cfRule>
  </conditionalFormatting>
  <conditionalFormatting sqref="B19:C19">
    <cfRule type="cellIs" dxfId="96" priority="41" operator="equal">
      <formula>"ESCRIBA AQUÍ EL NOMBRE DEL CAPITULO"</formula>
    </cfRule>
  </conditionalFormatting>
  <conditionalFormatting sqref="B25:C25">
    <cfRule type="cellIs" dxfId="95" priority="37" operator="equal">
      <formula>"ESCRIBA AQUÍ EL NOMBRE DEL CAPITULO"</formula>
    </cfRule>
  </conditionalFormatting>
  <conditionalFormatting sqref="B38:C38">
    <cfRule type="cellIs" dxfId="94" priority="33" operator="equal">
      <formula>"ESCRIBA AQUÍ EL NOMBRE DEL CAPITULO"</formula>
    </cfRule>
  </conditionalFormatting>
  <conditionalFormatting sqref="B43:C43">
    <cfRule type="cellIs" dxfId="93" priority="29" operator="equal">
      <formula>"ESCRIBA AQUÍ EL NOMBRE DEL CAPITULO"</formula>
    </cfRule>
  </conditionalFormatting>
  <conditionalFormatting sqref="B51:C51">
    <cfRule type="cellIs" dxfId="92" priority="25" operator="equal">
      <formula>"ESCRIBA AQUÍ EL NOMBRE DEL CAPITULO"</formula>
    </cfRule>
  </conditionalFormatting>
  <conditionalFormatting sqref="B57:C57">
    <cfRule type="cellIs" dxfId="91" priority="21" operator="equal">
      <formula>"ESCRIBA AQUÍ EL NOMBRE DEL CAPITULO"</formula>
    </cfRule>
  </conditionalFormatting>
  <conditionalFormatting sqref="B64:C64">
    <cfRule type="cellIs" dxfId="90" priority="17" operator="equal">
      <formula>"ESCRIBA AQUÍ EL NOMBRE DEL CAPITULO"</formula>
    </cfRule>
  </conditionalFormatting>
  <conditionalFormatting sqref="B105:C105">
    <cfRule type="cellIs" dxfId="89" priority="13" operator="equal">
      <formula>"ESCRIBA AQUÍ EL NOMBRE DEL CAPITULO"</formula>
    </cfRule>
  </conditionalFormatting>
  <conditionalFormatting sqref="B122:C122">
    <cfRule type="cellIs" dxfId="88" priority="9" operator="equal">
      <formula>"ESCRIBA AQUÍ EL NOMBRE DEL CAPITULO"</formula>
    </cfRule>
  </conditionalFormatting>
  <conditionalFormatting sqref="B133:C133">
    <cfRule type="cellIs" dxfId="87" priority="5" operator="equal">
      <formula>"ESCRIBA AQUÍ EL NOMBRE DEL CAPITULO"</formula>
    </cfRule>
  </conditionalFormatting>
  <conditionalFormatting sqref="B142:C142">
    <cfRule type="cellIs" dxfId="86" priority="1" operator="equal">
      <formula>"ESCRIBA AQUÍ EL NOMBRE DEL CAPITULO"</formula>
    </cfRule>
  </conditionalFormatting>
  <conditionalFormatting sqref="G187:L187 G196:L196">
    <cfRule type="cellIs" dxfId="85" priority="63" stopIfTrue="1" operator="notEqual">
      <formula>0</formula>
    </cfRule>
    <cfRule type="cellIs" dxfId="84" priority="64" stopIfTrue="1" operator="equal">
      <formula>0</formula>
    </cfRule>
  </conditionalFormatting>
  <conditionalFormatting sqref="G186:M186 G195:M195 G207:M208 O207:S208 AS207:AS208">
    <cfRule type="expression" dxfId="83" priority="61" stopIfTrue="1">
      <formula>"&gt;G29"</formula>
    </cfRule>
    <cfRule type="expression" dxfId="82" priority="62" stopIfTrue="1">
      <formula>"&lt;G29"""</formula>
    </cfRule>
  </conditionalFormatting>
  <conditionalFormatting sqref="G2:T2">
    <cfRule type="cellIs" dxfId="81" priority="69" stopIfTrue="1" operator="equal">
      <formula>"CHEQ. INSUMOS"</formula>
    </cfRule>
  </conditionalFormatting>
  <conditionalFormatting sqref="G1:U1">
    <cfRule type="cellIs" dxfId="80" priority="68" stopIfTrue="1" operator="equal">
      <formula>"CHEQ. INSUMOS"</formula>
    </cfRule>
  </conditionalFormatting>
  <conditionalFormatting sqref="G220:Y221">
    <cfRule type="cellIs" dxfId="79" priority="60" stopIfTrue="1" operator="equal">
      <formula>1</formula>
    </cfRule>
  </conditionalFormatting>
  <conditionalFormatting sqref="O186:S186 AS221">
    <cfRule type="expression" dxfId="78" priority="47" stopIfTrue="1">
      <formula>"&gt;G29"</formula>
    </cfRule>
    <cfRule type="expression" dxfId="77" priority="48" stopIfTrue="1">
      <formula>"&lt;G29"""</formula>
    </cfRule>
  </conditionalFormatting>
  <conditionalFormatting sqref="O195:S195 AS230">
    <cfRule type="expression" dxfId="76" priority="51" stopIfTrue="1">
      <formula>"&gt;G29"</formula>
    </cfRule>
    <cfRule type="expression" dxfId="75" priority="52" stopIfTrue="1">
      <formula>"&lt;G29"""</formula>
    </cfRule>
  </conditionalFormatting>
  <conditionalFormatting sqref="S174">
    <cfRule type="cellIs" dxfId="74" priority="65" stopIfTrue="1" operator="notEqual">
      <formula>0</formula>
    </cfRule>
  </conditionalFormatting>
  <conditionalFormatting sqref="S176">
    <cfRule type="cellIs" dxfId="73" priority="46" stopIfTrue="1" operator="notEqual">
      <formula>0</formula>
    </cfRule>
  </conditionalFormatting>
  <conditionalFormatting sqref="S178">
    <cfRule type="cellIs" dxfId="72" priority="45" stopIfTrue="1" operator="notEqual">
      <formula>0</formula>
    </cfRule>
  </conditionalFormatting>
  <conditionalFormatting sqref="T2">
    <cfRule type="cellIs" dxfId="71" priority="67" stopIfTrue="1" operator="equal">
      <formula>"ESCRIBA AQUÍ EL NOMBRE DE LA OBRA"</formula>
    </cfRule>
  </conditionalFormatting>
  <conditionalFormatting sqref="T9:Z9">
    <cfRule type="cellIs" dxfId="70" priority="56" stopIfTrue="1" operator="notEqual">
      <formula>0</formula>
    </cfRule>
  </conditionalFormatting>
  <conditionalFormatting sqref="T19:Z19">
    <cfRule type="cellIs" dxfId="69" priority="42" stopIfTrue="1" operator="notEqual">
      <formula>0</formula>
    </cfRule>
  </conditionalFormatting>
  <conditionalFormatting sqref="T25:Z25">
    <cfRule type="cellIs" dxfId="68" priority="38" stopIfTrue="1" operator="notEqual">
      <formula>0</formula>
    </cfRule>
  </conditionalFormatting>
  <conditionalFormatting sqref="T38:Z38">
    <cfRule type="cellIs" dxfId="67" priority="34" stopIfTrue="1" operator="notEqual">
      <formula>0</formula>
    </cfRule>
  </conditionalFormatting>
  <conditionalFormatting sqref="T43:Z43">
    <cfRule type="cellIs" dxfId="66" priority="30" stopIfTrue="1" operator="notEqual">
      <formula>0</formula>
    </cfRule>
  </conditionalFormatting>
  <conditionalFormatting sqref="T51:Z51">
    <cfRule type="cellIs" dxfId="65" priority="26" stopIfTrue="1" operator="notEqual">
      <formula>0</formula>
    </cfRule>
  </conditionalFormatting>
  <conditionalFormatting sqref="T57:Z57">
    <cfRule type="cellIs" dxfId="64" priority="22" stopIfTrue="1" operator="notEqual">
      <formula>0</formula>
    </cfRule>
  </conditionalFormatting>
  <conditionalFormatting sqref="T64:Z64">
    <cfRule type="cellIs" dxfId="63" priority="18" stopIfTrue="1" operator="notEqual">
      <formula>0</formula>
    </cfRule>
  </conditionalFormatting>
  <conditionalFormatting sqref="T105:Z105">
    <cfRule type="cellIs" dxfId="62" priority="14" stopIfTrue="1" operator="notEqual">
      <formula>0</formula>
    </cfRule>
  </conditionalFormatting>
  <conditionalFormatting sqref="T122:Z122">
    <cfRule type="cellIs" dxfId="61" priority="10" stopIfTrue="1" operator="notEqual">
      <formula>0</formula>
    </cfRule>
  </conditionalFormatting>
  <conditionalFormatting sqref="T133:Z133">
    <cfRule type="cellIs" dxfId="60" priority="6" stopIfTrue="1" operator="notEqual">
      <formula>0</formula>
    </cfRule>
  </conditionalFormatting>
  <conditionalFormatting sqref="T142:Z142">
    <cfRule type="cellIs" dxfId="59" priority="2" stopIfTrue="1" operator="notEqual">
      <formula>0</formula>
    </cfRule>
  </conditionalFormatting>
  <conditionalFormatting sqref="Z9">
    <cfRule type="cellIs" dxfId="58" priority="58" stopIfTrue="1" operator="equal">
      <formula>0</formula>
    </cfRule>
  </conditionalFormatting>
  <conditionalFormatting sqref="Z19">
    <cfRule type="cellIs" dxfId="57" priority="44" stopIfTrue="1" operator="equal">
      <formula>0</formula>
    </cfRule>
  </conditionalFormatting>
  <conditionalFormatting sqref="Z25">
    <cfRule type="cellIs" dxfId="56" priority="40" stopIfTrue="1" operator="equal">
      <formula>0</formula>
    </cfRule>
  </conditionalFormatting>
  <conditionalFormatting sqref="Z38">
    <cfRule type="cellIs" dxfId="55" priority="36" stopIfTrue="1" operator="equal">
      <formula>0</formula>
    </cfRule>
  </conditionalFormatting>
  <conditionalFormatting sqref="Z43">
    <cfRule type="cellIs" dxfId="54" priority="32" stopIfTrue="1" operator="equal">
      <formula>0</formula>
    </cfRule>
  </conditionalFormatting>
  <conditionalFormatting sqref="Z51">
    <cfRule type="cellIs" dxfId="53" priority="28" stopIfTrue="1" operator="equal">
      <formula>0</formula>
    </cfRule>
  </conditionalFormatting>
  <conditionalFormatting sqref="Z57">
    <cfRule type="cellIs" dxfId="52" priority="24" stopIfTrue="1" operator="equal">
      <formula>0</formula>
    </cfRule>
  </conditionalFormatting>
  <conditionalFormatting sqref="Z64">
    <cfRule type="cellIs" dxfId="51" priority="20" stopIfTrue="1" operator="equal">
      <formula>0</formula>
    </cfRule>
  </conditionalFormatting>
  <conditionalFormatting sqref="Z105">
    <cfRule type="cellIs" dxfId="50" priority="16" stopIfTrue="1" operator="equal">
      <formula>0</formula>
    </cfRule>
  </conditionalFormatting>
  <conditionalFormatting sqref="Z122">
    <cfRule type="cellIs" dxfId="49" priority="12" stopIfTrue="1" operator="equal">
      <formula>0</formula>
    </cfRule>
  </conditionalFormatting>
  <conditionalFormatting sqref="Z133">
    <cfRule type="cellIs" dxfId="48" priority="8" stopIfTrue="1" operator="equal">
      <formula>0</formula>
    </cfRule>
  </conditionalFormatting>
  <conditionalFormatting sqref="Z142">
    <cfRule type="cellIs" dxfId="47" priority="4" stopIfTrue="1" operator="equal">
      <formula>0</formula>
    </cfRule>
  </conditionalFormatting>
  <conditionalFormatting sqref="Z2:AJ2">
    <cfRule type="cellIs" dxfId="46" priority="59" stopIfTrue="1" operator="equal">
      <formula>"ESCRIBA AQUÍ EL NOMBRE DE LA OBRA"</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R3642"/>
  <sheetViews>
    <sheetView showGridLines="0" tabSelected="1" topLeftCell="C4" workbookViewId="0">
      <selection activeCell="F2730" sqref="F2730"/>
    </sheetView>
  </sheetViews>
  <sheetFormatPr baseColWidth="10" defaultColWidth="11.44140625" defaultRowHeight="14.4" x14ac:dyDescent="0.3"/>
  <cols>
    <col min="1" max="2" width="0" hidden="1" customWidth="1"/>
    <col min="3" max="3" width="56.44140625" customWidth="1"/>
    <col min="4" max="4" width="11" customWidth="1"/>
    <col min="5" max="5" width="7" customWidth="1"/>
    <col min="6" max="6" width="10.44140625" customWidth="1"/>
    <col min="7" max="7" width="17.77734375" customWidth="1"/>
    <col min="8" max="8" width="19.21875" customWidth="1"/>
    <col min="9" max="18" width="0" hidden="1" customWidth="1"/>
    <col min="19" max="19" width="13.21875" style="561" customWidth="1"/>
    <col min="20" max="20" width="14.77734375" style="561" customWidth="1"/>
    <col min="21" max="21" width="11.44140625" style="561"/>
    <col min="22" max="22" width="12.21875" style="561" customWidth="1"/>
    <col min="23" max="23" width="11.44140625" style="561"/>
    <col min="24" max="24" width="18.5546875" style="561" customWidth="1"/>
    <col min="25" max="25" width="14.77734375" style="561" customWidth="1"/>
    <col min="26" max="26" width="16.77734375" style="561" customWidth="1"/>
    <col min="27" max="89" width="11.44140625" style="561"/>
    <col min="90" max="92" width="0" style="561" hidden="1" customWidth="1"/>
    <col min="93" max="16384" width="11.44140625" style="561"/>
  </cols>
  <sheetData>
    <row r="1" spans="1:18" hidden="1" x14ac:dyDescent="0.3">
      <c r="A1" s="240"/>
      <c r="B1" s="241"/>
      <c r="C1" s="912"/>
      <c r="D1" s="912" t="s">
        <v>302</v>
      </c>
      <c r="E1" s="913"/>
      <c r="F1" s="915" t="str">
        <f>"Duración" &amp; PRESUPUESTO!G220 &amp; " Días"</f>
        <v>Duración Días</v>
      </c>
      <c r="G1" s="917" t="s">
        <v>303</v>
      </c>
      <c r="H1" s="919">
        <f>PRESUPUESTO!G1</f>
        <v>0</v>
      </c>
      <c r="I1" s="242"/>
      <c r="J1" s="243"/>
      <c r="O1">
        <v>1.69</v>
      </c>
      <c r="P1" t="s">
        <v>656</v>
      </c>
      <c r="Q1" t="s">
        <v>657</v>
      </c>
    </row>
    <row r="2" spans="1:18" hidden="1" x14ac:dyDescent="0.3">
      <c r="A2" s="473" t="str">
        <f>PRESUPUESTO!A2</f>
        <v>CD</v>
      </c>
      <c r="B2" s="240"/>
      <c r="C2" s="912"/>
      <c r="D2" s="914"/>
      <c r="E2" s="914"/>
      <c r="F2" s="916"/>
      <c r="G2" s="918"/>
      <c r="H2" s="920"/>
      <c r="I2" s="245">
        <v>1</v>
      </c>
      <c r="J2" s="246"/>
      <c r="O2">
        <v>0.1</v>
      </c>
      <c r="P2" t="s">
        <v>658</v>
      </c>
      <c r="Q2" t="s">
        <v>657</v>
      </c>
      <c r="R2">
        <v>0.1</v>
      </c>
    </row>
    <row r="3" spans="1:18" ht="15" hidden="1" thickBot="1" x14ac:dyDescent="0.35">
      <c r="A3" s="244">
        <v>1</v>
      </c>
      <c r="B3" s="240"/>
      <c r="C3" s="247"/>
      <c r="D3" s="474" t="str">
        <f>PRESUPUESTO!A2</f>
        <v>CD</v>
      </c>
      <c r="E3" s="248">
        <f>SUM(F3:H3)</f>
        <v>0</v>
      </c>
      <c r="F3" s="249">
        <f>PRESUPUESTO!F202</f>
        <v>0</v>
      </c>
      <c r="G3" s="250">
        <f>PRESUPUESTO!F203</f>
        <v>0</v>
      </c>
      <c r="H3" s="250">
        <f>PRESUPUESTO!F204</f>
        <v>0</v>
      </c>
      <c r="I3" s="251">
        <f>PRESUPUESTO!F206</f>
        <v>0</v>
      </c>
      <c r="J3" s="252" t="s">
        <v>304</v>
      </c>
    </row>
    <row r="4" spans="1:18" ht="18" thickTop="1" x14ac:dyDescent="0.3">
      <c r="A4" s="253"/>
      <c r="B4" s="253"/>
      <c r="C4" s="921" t="s">
        <v>796</v>
      </c>
      <c r="D4" s="922"/>
      <c r="E4" s="923"/>
      <c r="F4" s="927" t="s">
        <v>305</v>
      </c>
      <c r="G4" s="928"/>
      <c r="H4" s="929"/>
      <c r="I4" s="254"/>
      <c r="J4" s="255"/>
    </row>
    <row r="5" spans="1:18" ht="17.399999999999999" x14ac:dyDescent="0.3">
      <c r="A5" s="253"/>
      <c r="B5" s="256"/>
      <c r="C5" s="924"/>
      <c r="D5" s="925"/>
      <c r="E5" s="926"/>
      <c r="F5" s="930"/>
      <c r="G5" s="931"/>
      <c r="H5" s="932"/>
      <c r="I5" s="254"/>
      <c r="J5" s="255"/>
    </row>
    <row r="6" spans="1:18" x14ac:dyDescent="0.3">
      <c r="A6" s="253"/>
      <c r="B6" s="257"/>
      <c r="C6" s="938" t="str">
        <f>[1]PRESUPUESTO!C5</f>
        <v>ESCRIBA AQUÍ EL NOMBRE DE LA OBRA</v>
      </c>
      <c r="D6" s="939"/>
      <c r="E6" s="939"/>
      <c r="F6" s="940"/>
      <c r="G6" s="258" t="s">
        <v>68</v>
      </c>
      <c r="H6" s="259">
        <f>PRESUPUESTO!G4</f>
        <v>0</v>
      </c>
      <c r="I6" s="260"/>
      <c r="J6" s="261"/>
    </row>
    <row r="7" spans="1:18" ht="15" thickBot="1" x14ac:dyDescent="0.35">
      <c r="A7" s="253"/>
      <c r="B7" s="257"/>
      <c r="C7" s="941"/>
      <c r="D7" s="942"/>
      <c r="E7" s="942"/>
      <c r="F7" s="943"/>
      <c r="G7" s="944">
        <f>[1]PRESUPUESTO!F6</f>
        <v>0</v>
      </c>
      <c r="H7" s="945"/>
      <c r="I7" s="262"/>
      <c r="J7" s="263"/>
    </row>
    <row r="8" spans="1:18" ht="15" thickTop="1" x14ac:dyDescent="0.3">
      <c r="C8" s="19"/>
      <c r="D8" s="264"/>
      <c r="E8" s="19"/>
      <c r="F8" s="19"/>
      <c r="G8" s="19"/>
      <c r="H8" s="19" t="s">
        <v>306</v>
      </c>
      <c r="I8" s="265"/>
      <c r="J8" s="266"/>
    </row>
    <row r="9" spans="1:18" ht="46.05" customHeight="1" thickBot="1" x14ac:dyDescent="0.35">
      <c r="C9" s="937" t="s">
        <v>818</v>
      </c>
      <c r="D9" s="937"/>
      <c r="E9" s="937"/>
      <c r="F9" s="937"/>
      <c r="G9" s="937"/>
      <c r="H9" s="937"/>
      <c r="I9" s="265"/>
      <c r="J9" s="266"/>
    </row>
    <row r="10" spans="1:18" ht="15" thickTop="1" x14ac:dyDescent="0.3">
      <c r="A10" s="253" t="s">
        <v>307</v>
      </c>
      <c r="B10" s="267"/>
      <c r="C10" s="933" t="s">
        <v>308</v>
      </c>
      <c r="D10" s="934"/>
      <c r="E10" s="934"/>
      <c r="F10" s="934"/>
      <c r="G10" s="268"/>
      <c r="H10" s="269" t="s">
        <v>309</v>
      </c>
      <c r="I10" s="270" t="s">
        <v>310</v>
      </c>
      <c r="J10" s="271" t="s">
        <v>79</v>
      </c>
    </row>
    <row r="11" spans="1:18" x14ac:dyDescent="0.3">
      <c r="A11" s="253"/>
      <c r="B11" s="267"/>
      <c r="C11" s="935"/>
      <c r="D11" s="936"/>
      <c r="E11" s="936"/>
      <c r="F11" s="936"/>
      <c r="G11" s="272"/>
      <c r="H11" s="273" t="s">
        <v>311</v>
      </c>
      <c r="I11" s="274">
        <f>I617+I617</f>
        <v>0</v>
      </c>
      <c r="J11" s="275"/>
    </row>
    <row r="12" spans="1:18" x14ac:dyDescent="0.3">
      <c r="A12" s="276" t="s">
        <v>312</v>
      </c>
      <c r="B12" s="267"/>
      <c r="C12" s="277" t="s">
        <v>72</v>
      </c>
      <c r="D12" s="278" t="s">
        <v>73</v>
      </c>
      <c r="E12" s="279" t="s">
        <v>74</v>
      </c>
      <c r="F12" s="279" t="s">
        <v>313</v>
      </c>
      <c r="G12" s="280" t="s">
        <v>314</v>
      </c>
      <c r="H12" s="281" t="s">
        <v>315</v>
      </c>
      <c r="I12" s="282"/>
      <c r="J12" s="283" t="s">
        <v>315</v>
      </c>
    </row>
    <row r="13" spans="1:18" x14ac:dyDescent="0.3">
      <c r="A13" s="276"/>
      <c r="B13" s="267"/>
      <c r="C13" s="284"/>
      <c r="D13" s="253"/>
      <c r="E13" s="285"/>
      <c r="F13" s="285"/>
      <c r="G13" s="286"/>
      <c r="H13" s="287"/>
      <c r="I13" s="288"/>
      <c r="J13" s="289"/>
    </row>
    <row r="14" spans="1:18" x14ac:dyDescent="0.3">
      <c r="A14" s="276" t="s">
        <v>316</v>
      </c>
      <c r="B14" s="267"/>
      <c r="C14" s="290" t="s">
        <v>317</v>
      </c>
      <c r="D14" s="253"/>
      <c r="E14" s="285"/>
      <c r="F14" s="285"/>
      <c r="G14" s="286"/>
      <c r="H14" s="287"/>
      <c r="I14" s="288"/>
      <c r="J14" s="289"/>
    </row>
    <row r="15" spans="1:18" x14ac:dyDescent="0.3">
      <c r="A15" s="276">
        <v>100053</v>
      </c>
      <c r="B15" s="267" t="s">
        <v>318</v>
      </c>
      <c r="C15" s="277"/>
      <c r="D15" s="278"/>
      <c r="E15" s="279"/>
      <c r="F15" s="279"/>
      <c r="G15" s="280"/>
      <c r="H15" s="281">
        <f t="shared" ref="H15:H20" si="0">TRUNC(E15* (1 + F15 / 100) * G15,2)</f>
        <v>0</v>
      </c>
      <c r="I15" s="282">
        <f>I11 * (E15 * (1+F15/100))</f>
        <v>0</v>
      </c>
      <c r="J15" s="283">
        <f>I11*H15</f>
        <v>0</v>
      </c>
    </row>
    <row r="16" spans="1:18" x14ac:dyDescent="0.3">
      <c r="A16" s="276">
        <v>100123</v>
      </c>
      <c r="B16" s="267" t="s">
        <v>321</v>
      </c>
      <c r="C16" s="277"/>
      <c r="D16" s="278"/>
      <c r="E16" s="279"/>
      <c r="F16" s="279"/>
      <c r="G16" s="280"/>
      <c r="H16" s="281">
        <f t="shared" si="0"/>
        <v>0</v>
      </c>
      <c r="I16" s="282">
        <f>I11 * (E16 * (1+F16/100))</f>
        <v>0</v>
      </c>
      <c r="J16" s="283">
        <f>I11*H16</f>
        <v>0</v>
      </c>
    </row>
    <row r="17" spans="1:10" x14ac:dyDescent="0.3">
      <c r="A17" s="276">
        <v>100962</v>
      </c>
      <c r="B17" s="267" t="s">
        <v>321</v>
      </c>
      <c r="C17" s="277"/>
      <c r="D17" s="278"/>
      <c r="E17" s="279"/>
      <c r="F17" s="279"/>
      <c r="G17" s="280"/>
      <c r="H17" s="281">
        <f t="shared" si="0"/>
        <v>0</v>
      </c>
      <c r="I17" s="282">
        <f>I11 * (E17 * (1+F17/100))</f>
        <v>0</v>
      </c>
      <c r="J17" s="283">
        <f>I11*H17</f>
        <v>0</v>
      </c>
    </row>
    <row r="18" spans="1:10" x14ac:dyDescent="0.3">
      <c r="A18" s="276">
        <v>100932</v>
      </c>
      <c r="B18" s="267" t="s">
        <v>324</v>
      </c>
      <c r="C18" s="277"/>
      <c r="D18" s="278"/>
      <c r="E18" s="279"/>
      <c r="F18" s="279"/>
      <c r="G18" s="280"/>
      <c r="H18" s="281">
        <f t="shared" si="0"/>
        <v>0</v>
      </c>
      <c r="I18" s="282">
        <f>I11 * (E18 * (1+F18/100))</f>
        <v>0</v>
      </c>
      <c r="J18" s="283">
        <f>I11*H18</f>
        <v>0</v>
      </c>
    </row>
    <row r="19" spans="1:10" x14ac:dyDescent="0.3">
      <c r="A19" s="276">
        <v>100558</v>
      </c>
      <c r="B19" s="267" t="s">
        <v>327</v>
      </c>
      <c r="C19" s="277"/>
      <c r="D19" s="278"/>
      <c r="E19" s="279"/>
      <c r="F19" s="279"/>
      <c r="G19" s="280"/>
      <c r="H19" s="281">
        <f t="shared" si="0"/>
        <v>0</v>
      </c>
      <c r="I19" s="282">
        <f>I11 * (E19 * (1+F19/100))</f>
        <v>0</v>
      </c>
      <c r="J19" s="283">
        <f>I11*H19</f>
        <v>0</v>
      </c>
    </row>
    <row r="20" spans="1:10" x14ac:dyDescent="0.3">
      <c r="A20" s="276">
        <v>100011</v>
      </c>
      <c r="B20" s="267" t="s">
        <v>324</v>
      </c>
      <c r="C20" s="277"/>
      <c r="D20" s="278"/>
      <c r="E20" s="279"/>
      <c r="F20" s="279"/>
      <c r="G20" s="280"/>
      <c r="H20" s="281">
        <f t="shared" si="0"/>
        <v>0</v>
      </c>
      <c r="I20" s="282">
        <f>I11 * (E20 * (1+F20/100))</f>
        <v>0</v>
      </c>
      <c r="J20" s="283">
        <f>I11*H20</f>
        <v>0</v>
      </c>
    </row>
    <row r="21" spans="1:10" x14ac:dyDescent="0.3">
      <c r="A21" s="291" t="s">
        <v>330</v>
      </c>
      <c r="B21" s="267"/>
      <c r="C21" s="284"/>
      <c r="D21" s="253"/>
      <c r="E21" s="285"/>
      <c r="F21" s="285"/>
      <c r="G21" s="286" t="s">
        <v>331</v>
      </c>
      <c r="H21" s="292">
        <f>SUM(H14:H20)</f>
        <v>0</v>
      </c>
      <c r="I21" s="288"/>
      <c r="J21" s="293">
        <f>SUM(J14:J20)</f>
        <v>0</v>
      </c>
    </row>
    <row r="22" spans="1:10" x14ac:dyDescent="0.3">
      <c r="A22" s="276" t="s">
        <v>332</v>
      </c>
      <c r="B22" s="267"/>
      <c r="C22" s="294" t="s">
        <v>333</v>
      </c>
      <c r="D22" s="253" t="s">
        <v>334</v>
      </c>
      <c r="E22" s="253" t="s">
        <v>335</v>
      </c>
      <c r="F22" s="253" t="s">
        <v>336</v>
      </c>
      <c r="G22" s="295" t="s">
        <v>337</v>
      </c>
      <c r="H22" s="296" t="s">
        <v>338</v>
      </c>
      <c r="I22" s="288"/>
      <c r="J22" s="289"/>
    </row>
    <row r="23" spans="1:10" x14ac:dyDescent="0.3">
      <c r="A23" s="276">
        <v>200008</v>
      </c>
      <c r="B23" s="267" t="s">
        <v>333</v>
      </c>
      <c r="C23" s="277"/>
      <c r="D23" s="297"/>
      <c r="E23" s="298"/>
      <c r="F23" s="299"/>
      <c r="G23" s="300"/>
      <c r="H23" s="281"/>
      <c r="I23" s="282" t="e">
        <f>I11 / G23</f>
        <v>#DIV/0!</v>
      </c>
      <c r="J23" s="283">
        <f>I11*H23</f>
        <v>0</v>
      </c>
    </row>
    <row r="24" spans="1:10" x14ac:dyDescent="0.3">
      <c r="A24" s="291" t="s">
        <v>340</v>
      </c>
      <c r="B24" s="267"/>
      <c r="C24" s="284"/>
      <c r="D24" s="253"/>
      <c r="E24" s="285"/>
      <c r="F24" s="285"/>
      <c r="G24" s="286" t="s">
        <v>341</v>
      </c>
      <c r="H24" s="292">
        <f>SUM(H22:H23)</f>
        <v>0</v>
      </c>
      <c r="I24" s="288"/>
      <c r="J24" s="293">
        <f>SUM(J22:J23)</f>
        <v>0</v>
      </c>
    </row>
    <row r="25" spans="1:10" x14ac:dyDescent="0.3">
      <c r="A25" s="276" t="s">
        <v>342</v>
      </c>
      <c r="B25" s="267"/>
      <c r="C25" s="301" t="s">
        <v>343</v>
      </c>
      <c r="D25" s="253"/>
      <c r="E25" s="285"/>
      <c r="F25" s="285"/>
      <c r="G25" s="286"/>
      <c r="H25" s="287"/>
      <c r="I25" s="288"/>
      <c r="J25" s="289"/>
    </row>
    <row r="26" spans="1:10" x14ac:dyDescent="0.3">
      <c r="A26" s="276">
        <v>308003</v>
      </c>
      <c r="B26" s="267" t="s">
        <v>343</v>
      </c>
      <c r="C26" s="277"/>
      <c r="D26" s="278" t="str">
        <f>INSUMOS!$D$287</f>
        <v>DIA</v>
      </c>
      <c r="E26" s="279"/>
      <c r="F26" s="279"/>
      <c r="G26" s="280"/>
      <c r="H26" s="281">
        <f>TRUNC(E26* (1 + F26 / 100) * G26,2)</f>
        <v>0</v>
      </c>
      <c r="I26" s="282">
        <f>I11 * (E26 * (1+F26/100))</f>
        <v>0</v>
      </c>
      <c r="J26" s="283">
        <f>I11*H26</f>
        <v>0</v>
      </c>
    </row>
    <row r="27" spans="1:10" x14ac:dyDescent="0.3">
      <c r="A27" s="276">
        <v>300026</v>
      </c>
      <c r="B27" s="267" t="s">
        <v>343</v>
      </c>
      <c r="C27" s="277"/>
      <c r="D27" s="278"/>
      <c r="E27" s="302"/>
      <c r="F27" s="279"/>
      <c r="G27" s="280">
        <f>H24</f>
        <v>0</v>
      </c>
      <c r="H27" s="281">
        <f>TRUNC(E27* (1 + F27 / 100) * G27,2)</f>
        <v>0</v>
      </c>
      <c r="I27" s="282">
        <f>I11 * H27</f>
        <v>0</v>
      </c>
      <c r="J27" s="283">
        <f>I11*H27</f>
        <v>0</v>
      </c>
    </row>
    <row r="28" spans="1:10" x14ac:dyDescent="0.3">
      <c r="A28" s="291" t="s">
        <v>348</v>
      </c>
      <c r="B28" s="267"/>
      <c r="C28" s="284"/>
      <c r="D28" s="253"/>
      <c r="E28" s="285"/>
      <c r="F28" s="285"/>
      <c r="G28" s="286" t="s">
        <v>349</v>
      </c>
      <c r="H28" s="292">
        <f>SUM(H25:H27)</f>
        <v>0</v>
      </c>
      <c r="I28" s="288"/>
      <c r="J28" s="293">
        <f>SUM(J25:J27)</f>
        <v>0</v>
      </c>
    </row>
    <row r="29" spans="1:10" x14ac:dyDescent="0.3">
      <c r="A29" s="253" t="s">
        <v>350</v>
      </c>
      <c r="B29" s="18"/>
      <c r="C29" s="290" t="s">
        <v>351</v>
      </c>
      <c r="D29" s="253"/>
      <c r="E29" s="285"/>
      <c r="F29" s="285"/>
      <c r="G29" s="286"/>
      <c r="H29" s="287"/>
      <c r="I29" s="288"/>
      <c r="J29" s="289"/>
    </row>
    <row r="30" spans="1:10" x14ac:dyDescent="0.3">
      <c r="A30" s="276"/>
      <c r="B30" s="267"/>
      <c r="C30" s="277"/>
      <c r="D30" s="278"/>
      <c r="E30" s="279"/>
      <c r="F30" s="279"/>
      <c r="G30" s="280"/>
      <c r="H30" s="281"/>
      <c r="I30" s="282"/>
      <c r="J30" s="283"/>
    </row>
    <row r="31" spans="1:10" x14ac:dyDescent="0.3">
      <c r="A31" s="291" t="s">
        <v>352</v>
      </c>
      <c r="B31" s="18"/>
      <c r="C31" s="284"/>
      <c r="D31" s="253"/>
      <c r="E31" s="285"/>
      <c r="F31" s="285"/>
      <c r="G31" s="286" t="s">
        <v>353</v>
      </c>
      <c r="H31" s="281">
        <f>SUM(H29:H30)</f>
        <v>0</v>
      </c>
      <c r="I31" s="288"/>
      <c r="J31" s="283">
        <f>SUM(J29:J30)</f>
        <v>0</v>
      </c>
    </row>
    <row r="32" spans="1:10" x14ac:dyDescent="0.3">
      <c r="A32" s="253"/>
      <c r="B32" s="303"/>
      <c r="C32" s="284"/>
      <c r="D32" s="253"/>
      <c r="E32" s="285"/>
      <c r="F32" s="285"/>
      <c r="G32" s="286"/>
      <c r="H32" s="287"/>
      <c r="I32" s="304">
        <f>I33-H33</f>
        <v>0</v>
      </c>
      <c r="J32" s="289">
        <f>I11*H32</f>
        <v>0</v>
      </c>
    </row>
    <row r="33" spans="1:10" ht="15" thickBot="1" x14ac:dyDescent="0.35">
      <c r="A33" s="253" t="s">
        <v>76</v>
      </c>
      <c r="B33" s="303"/>
      <c r="C33" s="305"/>
      <c r="D33" s="306"/>
      <c r="E33" s="307"/>
      <c r="F33" s="308" t="s">
        <v>354</v>
      </c>
      <c r="G33" s="309">
        <f>SUM(H12:H32)/2</f>
        <v>0</v>
      </c>
      <c r="H33" s="310">
        <f>IF($A$2="CD",IF($A$3=1,ROUND(SUM(H12:H32)/2,0),IF($A$3=3,ROUND(SUM(H12:H32)/2,0),SUM(H12:H32)/2)),SUM(H12:H32)/2)</f>
        <v>0</v>
      </c>
      <c r="I33" s="311">
        <f>SUM(J12:J32)/2</f>
        <v>0</v>
      </c>
      <c r="J33" s="312">
        <f>IF($A$2="CD",IF($A$3=1,ROUND(SUM(J12:J32)/2,0),IF($A$3=3,ROUND(SUM(J12:J32)/2,0),SUM(J12:J32)/2)),SUM(J12:J32)/2)</f>
        <v>0</v>
      </c>
    </row>
    <row r="34" spans="1:10" ht="15" thickTop="1" x14ac:dyDescent="0.3">
      <c r="C34" s="19"/>
      <c r="D34" s="264"/>
      <c r="E34" s="19"/>
      <c r="F34" s="19"/>
      <c r="G34" s="19"/>
      <c r="H34" s="19"/>
      <c r="I34" s="265"/>
      <c r="J34" s="266"/>
    </row>
    <row r="35" spans="1:10" x14ac:dyDescent="0.3">
      <c r="C35" s="19"/>
      <c r="D35" s="264"/>
      <c r="E35" s="19"/>
      <c r="F35" s="19"/>
      <c r="G35" s="19"/>
      <c r="H35" s="19"/>
      <c r="I35" s="265"/>
      <c r="J35" s="266"/>
    </row>
    <row r="36" spans="1:10" ht="15" thickBot="1" x14ac:dyDescent="0.35">
      <c r="C36" s="19"/>
      <c r="D36" s="264"/>
      <c r="E36" s="19"/>
      <c r="F36" s="19"/>
      <c r="G36" s="19"/>
      <c r="H36" s="19"/>
      <c r="I36" s="265"/>
      <c r="J36" s="266"/>
    </row>
    <row r="37" spans="1:10" ht="15" thickTop="1" x14ac:dyDescent="0.3">
      <c r="A37" s="253" t="s">
        <v>355</v>
      </c>
      <c r="B37" s="267"/>
      <c r="C37" s="933" t="s">
        <v>356</v>
      </c>
      <c r="D37" s="934"/>
      <c r="E37" s="934"/>
      <c r="F37" s="934"/>
      <c r="G37" s="268"/>
      <c r="H37" s="269" t="s">
        <v>309</v>
      </c>
      <c r="I37" s="270" t="s">
        <v>310</v>
      </c>
      <c r="J37" s="271" t="s">
        <v>79</v>
      </c>
    </row>
    <row r="38" spans="1:10" x14ac:dyDescent="0.3">
      <c r="A38" s="253"/>
      <c r="B38" s="267"/>
      <c r="C38" s="935"/>
      <c r="D38" s="936"/>
      <c r="E38" s="936"/>
      <c r="F38" s="936"/>
      <c r="G38" s="272"/>
      <c r="H38" s="273" t="s">
        <v>311</v>
      </c>
      <c r="I38" s="274">
        <f>I2330+I2330</f>
        <v>0</v>
      </c>
      <c r="J38" s="275"/>
    </row>
    <row r="39" spans="1:10" x14ac:dyDescent="0.3">
      <c r="A39" s="276" t="s">
        <v>312</v>
      </c>
      <c r="B39" s="267"/>
      <c r="C39" s="277" t="str">
        <f>INSUMOS!$C$300</f>
        <v>DESCRIPCION</v>
      </c>
      <c r="D39" s="278" t="str">
        <f>INSUMOS!$D$300</f>
        <v>UND</v>
      </c>
      <c r="E39" s="279" t="s">
        <v>74</v>
      </c>
      <c r="F39" s="279" t="s">
        <v>313</v>
      </c>
      <c r="G39" s="280" t="str">
        <f>INSUMOS!$I$300</f>
        <v>VR. UNIT.</v>
      </c>
      <c r="H39" s="281" t="s">
        <v>315</v>
      </c>
      <c r="I39" s="282"/>
      <c r="J39" s="283" t="s">
        <v>315</v>
      </c>
    </row>
    <row r="40" spans="1:10" x14ac:dyDescent="0.3">
      <c r="A40" s="276"/>
      <c r="B40" s="267"/>
      <c r="C40" s="284"/>
      <c r="D40" s="253"/>
      <c r="E40" s="285"/>
      <c r="F40" s="285"/>
      <c r="G40" s="286"/>
      <c r="H40" s="287"/>
      <c r="I40" s="288"/>
      <c r="J40" s="289"/>
    </row>
    <row r="41" spans="1:10" x14ac:dyDescent="0.3">
      <c r="A41" s="276" t="s">
        <v>316</v>
      </c>
      <c r="B41" s="267"/>
      <c r="C41" s="290" t="s">
        <v>317</v>
      </c>
      <c r="D41" s="253"/>
      <c r="E41" s="285"/>
      <c r="F41" s="285"/>
      <c r="G41" s="286"/>
      <c r="H41" s="287"/>
      <c r="I41" s="288"/>
      <c r="J41" s="289"/>
    </row>
    <row r="42" spans="1:10" x14ac:dyDescent="0.3">
      <c r="A42" s="276">
        <v>100053</v>
      </c>
      <c r="B42" s="267" t="s">
        <v>318</v>
      </c>
      <c r="C42" s="277"/>
      <c r="D42" s="278"/>
      <c r="E42" s="279"/>
      <c r="F42" s="279"/>
      <c r="G42" s="280"/>
      <c r="H42" s="281">
        <f t="shared" ref="H42:H47" si="1">TRUNC(E42* (1 + F42 / 100) * G42,2)</f>
        <v>0</v>
      </c>
      <c r="I42" s="282">
        <f>I38 * (E42 * (1+F42/100))</f>
        <v>0</v>
      </c>
      <c r="J42" s="283">
        <f>H42 * I38</f>
        <v>0</v>
      </c>
    </row>
    <row r="43" spans="1:10" x14ac:dyDescent="0.3">
      <c r="A43" s="276">
        <v>100123</v>
      </c>
      <c r="B43" s="267" t="s">
        <v>321</v>
      </c>
      <c r="C43" s="277"/>
      <c r="D43" s="278"/>
      <c r="E43" s="279"/>
      <c r="F43" s="279"/>
      <c r="G43" s="280"/>
      <c r="H43" s="281">
        <f t="shared" si="1"/>
        <v>0</v>
      </c>
      <c r="I43" s="282">
        <f>I38 * (E43 * (1+F43/100))</f>
        <v>0</v>
      </c>
      <c r="J43" s="283">
        <f>H43 * I38</f>
        <v>0</v>
      </c>
    </row>
    <row r="44" spans="1:10" x14ac:dyDescent="0.3">
      <c r="A44" s="276">
        <v>100962</v>
      </c>
      <c r="B44" s="267" t="s">
        <v>321</v>
      </c>
      <c r="C44" s="277"/>
      <c r="D44" s="278"/>
      <c r="E44" s="279"/>
      <c r="F44" s="279"/>
      <c r="G44" s="280"/>
      <c r="H44" s="281">
        <f t="shared" si="1"/>
        <v>0</v>
      </c>
      <c r="I44" s="282">
        <f>I38 * (E44 * (1+F44/100))</f>
        <v>0</v>
      </c>
      <c r="J44" s="283">
        <f>H44 * I38</f>
        <v>0</v>
      </c>
    </row>
    <row r="45" spans="1:10" x14ac:dyDescent="0.3">
      <c r="A45" s="276">
        <v>100932</v>
      </c>
      <c r="B45" s="267" t="s">
        <v>324</v>
      </c>
      <c r="C45" s="277"/>
      <c r="D45" s="278"/>
      <c r="E45" s="279"/>
      <c r="F45" s="279"/>
      <c r="G45" s="280"/>
      <c r="H45" s="281">
        <f t="shared" si="1"/>
        <v>0</v>
      </c>
      <c r="I45" s="282">
        <f>I38 * (E45 * (1+F45/100))</f>
        <v>0</v>
      </c>
      <c r="J45" s="283">
        <f>H45 * I38</f>
        <v>0</v>
      </c>
    </row>
    <row r="46" spans="1:10" x14ac:dyDescent="0.3">
      <c r="A46" s="276">
        <v>100558</v>
      </c>
      <c r="B46" s="267" t="s">
        <v>327</v>
      </c>
      <c r="C46" s="277"/>
      <c r="D46" s="278"/>
      <c r="E46" s="279"/>
      <c r="F46" s="279"/>
      <c r="G46" s="280"/>
      <c r="H46" s="281">
        <f t="shared" si="1"/>
        <v>0</v>
      </c>
      <c r="I46" s="282">
        <f>I38 * (E46 * (1+F46/100))</f>
        <v>0</v>
      </c>
      <c r="J46" s="283">
        <f>H46 * I38</f>
        <v>0</v>
      </c>
    </row>
    <row r="47" spans="1:10" x14ac:dyDescent="0.3">
      <c r="A47" s="276">
        <v>100011</v>
      </c>
      <c r="B47" s="267" t="s">
        <v>324</v>
      </c>
      <c r="C47" s="277"/>
      <c r="D47" s="278"/>
      <c r="E47" s="279"/>
      <c r="F47" s="279"/>
      <c r="G47" s="280"/>
      <c r="H47" s="281">
        <f t="shared" si="1"/>
        <v>0</v>
      </c>
      <c r="I47" s="282">
        <f>I38 * (E47 * (1+F47/100))</f>
        <v>0</v>
      </c>
      <c r="J47" s="283">
        <f>H47 * I38</f>
        <v>0</v>
      </c>
    </row>
    <row r="48" spans="1:10" x14ac:dyDescent="0.3">
      <c r="A48" s="291" t="s">
        <v>330</v>
      </c>
      <c r="B48" s="267"/>
      <c r="C48" s="284"/>
      <c r="D48" s="253"/>
      <c r="E48" s="285"/>
      <c r="F48" s="285"/>
      <c r="G48" s="286" t="s">
        <v>331</v>
      </c>
      <c r="H48" s="292">
        <f>SUM(H41:H47)</f>
        <v>0</v>
      </c>
      <c r="I48" s="288"/>
      <c r="J48" s="293">
        <f>SUM(J41:J47)</f>
        <v>0</v>
      </c>
    </row>
    <row r="49" spans="1:10" x14ac:dyDescent="0.3">
      <c r="A49" s="276" t="s">
        <v>332</v>
      </c>
      <c r="B49" s="267"/>
      <c r="C49" s="294" t="s">
        <v>333</v>
      </c>
      <c r="D49" s="253" t="s">
        <v>334</v>
      </c>
      <c r="E49" s="253" t="s">
        <v>335</v>
      </c>
      <c r="F49" s="253" t="s">
        <v>336</v>
      </c>
      <c r="G49" s="295" t="s">
        <v>337</v>
      </c>
      <c r="H49" s="296" t="s">
        <v>338</v>
      </c>
      <c r="I49" s="288"/>
      <c r="J49" s="289"/>
    </row>
    <row r="50" spans="1:10" x14ac:dyDescent="0.3">
      <c r="A50" s="276">
        <v>200008</v>
      </c>
      <c r="B50" s="267" t="s">
        <v>333</v>
      </c>
      <c r="C50" s="277"/>
      <c r="D50" s="297"/>
      <c r="E50" s="298"/>
      <c r="F50" s="299"/>
      <c r="G50" s="300"/>
      <c r="H50" s="281"/>
      <c r="I50" s="282" t="e">
        <f>I38 / G50</f>
        <v>#DIV/0!</v>
      </c>
      <c r="J50" s="283">
        <f>H50 * I38</f>
        <v>0</v>
      </c>
    </row>
    <row r="51" spans="1:10" x14ac:dyDescent="0.3">
      <c r="A51" s="291" t="s">
        <v>340</v>
      </c>
      <c r="B51" s="267"/>
      <c r="C51" s="284"/>
      <c r="D51" s="253"/>
      <c r="E51" s="285"/>
      <c r="F51" s="285"/>
      <c r="G51" s="286" t="s">
        <v>341</v>
      </c>
      <c r="H51" s="292">
        <f>SUM(H49:H50)</f>
        <v>0</v>
      </c>
      <c r="I51" s="288"/>
      <c r="J51" s="293">
        <f>SUM(J49:J50)</f>
        <v>0</v>
      </c>
    </row>
    <row r="52" spans="1:10" x14ac:dyDescent="0.3">
      <c r="A52" s="276" t="s">
        <v>342</v>
      </c>
      <c r="B52" s="267"/>
      <c r="C52" s="301" t="s">
        <v>343</v>
      </c>
      <c r="D52" s="253"/>
      <c r="E52" s="285"/>
      <c r="F52" s="285"/>
      <c r="G52" s="286"/>
      <c r="H52" s="287"/>
      <c r="I52" s="288"/>
      <c r="J52" s="289"/>
    </row>
    <row r="53" spans="1:10" x14ac:dyDescent="0.3">
      <c r="A53" s="276">
        <v>308003</v>
      </c>
      <c r="B53" s="267" t="s">
        <v>343</v>
      </c>
      <c r="C53" s="277"/>
      <c r="D53" s="278" t="str">
        <f>INSUMOS!$D$287</f>
        <v>DIA</v>
      </c>
      <c r="E53" s="279"/>
      <c r="F53" s="279"/>
      <c r="G53" s="280"/>
      <c r="H53" s="281"/>
      <c r="I53" s="282">
        <f>I38 * (E53 * (1+F53/100))</f>
        <v>0</v>
      </c>
      <c r="J53" s="283">
        <f>H53 * I38</f>
        <v>0</v>
      </c>
    </row>
    <row r="54" spans="1:10" x14ac:dyDescent="0.3">
      <c r="A54" s="276">
        <v>300026</v>
      </c>
      <c r="B54" s="267" t="s">
        <v>343</v>
      </c>
      <c r="C54" s="277"/>
      <c r="D54" s="278"/>
      <c r="E54" s="302"/>
      <c r="F54" s="279"/>
      <c r="G54" s="280">
        <f>H51</f>
        <v>0</v>
      </c>
      <c r="H54" s="281">
        <f>TRUNC(E54* (1 + F54 / 100) * G54,2)</f>
        <v>0</v>
      </c>
      <c r="I54" s="282">
        <f>I38 * H54</f>
        <v>0</v>
      </c>
      <c r="J54" s="283">
        <f>H54 * I38</f>
        <v>0</v>
      </c>
    </row>
    <row r="55" spans="1:10" x14ac:dyDescent="0.3">
      <c r="A55" s="291" t="s">
        <v>348</v>
      </c>
      <c r="B55" s="267"/>
      <c r="C55" s="284"/>
      <c r="D55" s="253"/>
      <c r="E55" s="285"/>
      <c r="F55" s="285"/>
      <c r="G55" s="286" t="s">
        <v>349</v>
      </c>
      <c r="H55" s="292">
        <f>SUM(H52:H54)</f>
        <v>0</v>
      </c>
      <c r="I55" s="288"/>
      <c r="J55" s="293">
        <f>SUM(J52:J54)</f>
        <v>0</v>
      </c>
    </row>
    <row r="56" spans="1:10" x14ac:dyDescent="0.3">
      <c r="A56" s="253" t="s">
        <v>350</v>
      </c>
      <c r="B56" s="18"/>
      <c r="C56" s="290" t="s">
        <v>351</v>
      </c>
      <c r="D56" s="253"/>
      <c r="E56" s="285"/>
      <c r="F56" s="285"/>
      <c r="G56" s="286"/>
      <c r="H56" s="287"/>
      <c r="I56" s="288"/>
      <c r="J56" s="289"/>
    </row>
    <row r="57" spans="1:10" x14ac:dyDescent="0.3">
      <c r="A57" s="276"/>
      <c r="B57" s="267"/>
      <c r="C57" s="277"/>
      <c r="D57" s="278"/>
      <c r="E57" s="279"/>
      <c r="F57" s="279"/>
      <c r="G57" s="280"/>
      <c r="H57" s="281"/>
      <c r="I57" s="282"/>
      <c r="J57" s="283"/>
    </row>
    <row r="58" spans="1:10" x14ac:dyDescent="0.3">
      <c r="A58" s="291" t="s">
        <v>352</v>
      </c>
      <c r="B58" s="18"/>
      <c r="C58" s="284"/>
      <c r="D58" s="253"/>
      <c r="E58" s="285"/>
      <c r="F58" s="285"/>
      <c r="G58" s="286" t="s">
        <v>353</v>
      </c>
      <c r="H58" s="281">
        <f>SUM(H56:H57)</f>
        <v>0</v>
      </c>
      <c r="I58" s="288"/>
      <c r="J58" s="283">
        <f>SUM(J56:J57)</f>
        <v>0</v>
      </c>
    </row>
    <row r="59" spans="1:10" x14ac:dyDescent="0.3">
      <c r="A59" s="253"/>
      <c r="B59" s="303"/>
      <c r="C59" s="284"/>
      <c r="D59" s="253"/>
      <c r="E59" s="285"/>
      <c r="F59" s="285"/>
      <c r="G59" s="286"/>
      <c r="H59" s="287"/>
      <c r="I59" s="304">
        <f>I60-H60</f>
        <v>0</v>
      </c>
      <c r="J59" s="289">
        <f>I38*H59</f>
        <v>0</v>
      </c>
    </row>
    <row r="60" spans="1:10" ht="15" thickBot="1" x14ac:dyDescent="0.35">
      <c r="A60" s="253" t="s">
        <v>76</v>
      </c>
      <c r="B60" s="303"/>
      <c r="C60" s="305"/>
      <c r="D60" s="306"/>
      <c r="E60" s="307"/>
      <c r="F60" s="308" t="s">
        <v>354</v>
      </c>
      <c r="G60" s="309">
        <f>SUM(H39:H59)/2</f>
        <v>0</v>
      </c>
      <c r="H60" s="310">
        <f>IF($A$2="CD",IF($A$3=1,ROUND(SUM(H39:H59)/2,0),IF($A$3=3,ROUND(SUM(H39:H59)/2,0),SUM(H39:H59)/2)),SUM(H39:H59)/2)</f>
        <v>0</v>
      </c>
      <c r="I60" s="311">
        <f>SUM(J39:J59)/2</f>
        <v>0</v>
      </c>
      <c r="J60" s="312">
        <f>IF($A$2="CD",IF($A$3=1,ROUND(SUM(J39:J59)/2,0),IF($A$3=3,ROUND(SUM(J39:J59)/2,0),SUM(J39:J59)/2)),SUM(J39:J59)/2)</f>
        <v>0</v>
      </c>
    </row>
    <row r="61" spans="1:10" ht="15" thickTop="1" x14ac:dyDescent="0.3">
      <c r="C61" s="19"/>
      <c r="D61" s="264"/>
      <c r="E61" s="19"/>
      <c r="F61" s="19"/>
      <c r="G61" s="19"/>
      <c r="H61" s="19"/>
      <c r="I61" s="265"/>
      <c r="J61" s="266"/>
    </row>
    <row r="62" spans="1:10" x14ac:dyDescent="0.3">
      <c r="C62" s="19"/>
      <c r="D62" s="264"/>
      <c r="E62" s="19"/>
      <c r="F62" s="19"/>
      <c r="G62" s="19"/>
      <c r="H62" s="19"/>
      <c r="I62" s="265"/>
      <c r="J62" s="266"/>
    </row>
    <row r="63" spans="1:10" ht="15" thickBot="1" x14ac:dyDescent="0.35">
      <c r="C63" s="19"/>
      <c r="D63" s="264"/>
      <c r="E63" s="19"/>
      <c r="F63" s="19"/>
      <c r="G63" s="19"/>
      <c r="H63" s="19"/>
      <c r="I63" s="265"/>
      <c r="J63" s="266"/>
    </row>
    <row r="64" spans="1:10" ht="15" thickTop="1" x14ac:dyDescent="0.3">
      <c r="A64" s="253" t="s">
        <v>357</v>
      </c>
      <c r="B64" s="267"/>
      <c r="C64" s="933" t="s">
        <v>358</v>
      </c>
      <c r="D64" s="934"/>
      <c r="E64" s="934"/>
      <c r="F64" s="934"/>
      <c r="G64" s="268"/>
      <c r="H64" s="269" t="s">
        <v>309</v>
      </c>
      <c r="I64" s="270" t="s">
        <v>310</v>
      </c>
      <c r="J64" s="271" t="s">
        <v>79</v>
      </c>
    </row>
    <row r="65" spans="1:10" x14ac:dyDescent="0.3">
      <c r="A65" s="253"/>
      <c r="B65" s="267"/>
      <c r="C65" s="935"/>
      <c r="D65" s="936"/>
      <c r="E65" s="936"/>
      <c r="F65" s="936"/>
      <c r="G65" s="272"/>
      <c r="H65" s="273" t="s">
        <v>311</v>
      </c>
      <c r="I65" s="274">
        <f>I895+I2331+I923+I895+I923+I2331</f>
        <v>0</v>
      </c>
      <c r="J65" s="275"/>
    </row>
    <row r="66" spans="1:10" x14ac:dyDescent="0.3">
      <c r="A66" s="276" t="s">
        <v>312</v>
      </c>
      <c r="B66" s="267"/>
      <c r="C66" s="277" t="str">
        <f>INSUMOS!$C$300</f>
        <v>DESCRIPCION</v>
      </c>
      <c r="D66" s="278" t="str">
        <f>INSUMOS!$D$300</f>
        <v>UND</v>
      </c>
      <c r="E66" s="279" t="s">
        <v>74</v>
      </c>
      <c r="F66" s="279" t="s">
        <v>313</v>
      </c>
      <c r="G66" s="280" t="str">
        <f>INSUMOS!$I$300</f>
        <v>VR. UNIT.</v>
      </c>
      <c r="H66" s="281" t="s">
        <v>315</v>
      </c>
      <c r="I66" s="282"/>
      <c r="J66" s="283" t="s">
        <v>315</v>
      </c>
    </row>
    <row r="67" spans="1:10" x14ac:dyDescent="0.3">
      <c r="A67" s="276"/>
      <c r="B67" s="267"/>
      <c r="C67" s="284"/>
      <c r="D67" s="253"/>
      <c r="E67" s="285"/>
      <c r="F67" s="285"/>
      <c r="G67" s="286"/>
      <c r="H67" s="287"/>
      <c r="I67" s="288"/>
      <c r="J67" s="289"/>
    </row>
    <row r="68" spans="1:10" x14ac:dyDescent="0.3">
      <c r="A68" s="276" t="s">
        <v>316</v>
      </c>
      <c r="B68" s="267"/>
      <c r="C68" s="290" t="s">
        <v>317</v>
      </c>
      <c r="D68" s="253"/>
      <c r="E68" s="285"/>
      <c r="F68" s="285"/>
      <c r="G68" s="286"/>
      <c r="H68" s="287"/>
      <c r="I68" s="288"/>
      <c r="J68" s="289"/>
    </row>
    <row r="69" spans="1:10" x14ac:dyDescent="0.3">
      <c r="A69" s="276">
        <v>100053</v>
      </c>
      <c r="B69" s="267" t="s">
        <v>318</v>
      </c>
      <c r="C69" s="277"/>
      <c r="D69" s="278"/>
      <c r="E69" s="279"/>
      <c r="F69" s="279"/>
      <c r="G69" s="280"/>
      <c r="H69" s="281">
        <f>TRUNC(E69* (1 + F69 / 100) * G69,2)</f>
        <v>0</v>
      </c>
      <c r="I69" s="282">
        <f>I65 * (E69 * (1+F69/100))</f>
        <v>0</v>
      </c>
      <c r="J69" s="283">
        <f>H69 * I65</f>
        <v>0</v>
      </c>
    </row>
    <row r="70" spans="1:10" x14ac:dyDescent="0.3">
      <c r="A70" s="276">
        <v>100124</v>
      </c>
      <c r="B70" s="267" t="s">
        <v>321</v>
      </c>
      <c r="C70" s="277"/>
      <c r="D70" s="278"/>
      <c r="E70" s="279"/>
      <c r="F70" s="279"/>
      <c r="G70" s="280"/>
      <c r="H70" s="281">
        <f>TRUNC(E70* (1 + F70 / 100) * G70,2)</f>
        <v>0</v>
      </c>
      <c r="I70" s="282">
        <f>I65 * (E70 * (1+F70/100))</f>
        <v>0</v>
      </c>
      <c r="J70" s="283">
        <f>H70 * I65</f>
        <v>0</v>
      </c>
    </row>
    <row r="71" spans="1:10" x14ac:dyDescent="0.3">
      <c r="A71" s="276">
        <v>100558</v>
      </c>
      <c r="B71" s="267" t="s">
        <v>327</v>
      </c>
      <c r="C71" s="277"/>
      <c r="D71" s="278"/>
      <c r="E71" s="279"/>
      <c r="F71" s="279"/>
      <c r="G71" s="280"/>
      <c r="H71" s="281">
        <f>TRUNC(E71* (1 + F71 / 100) * G71,2)</f>
        <v>0</v>
      </c>
      <c r="I71" s="282">
        <f>I65 * (E71 * (1+F71/100))</f>
        <v>0</v>
      </c>
      <c r="J71" s="283">
        <f>H71 * I65</f>
        <v>0</v>
      </c>
    </row>
    <row r="72" spans="1:10" x14ac:dyDescent="0.3">
      <c r="A72" s="291" t="s">
        <v>330</v>
      </c>
      <c r="B72" s="267"/>
      <c r="C72" s="284"/>
      <c r="D72" s="253"/>
      <c r="E72" s="285"/>
      <c r="F72" s="285"/>
      <c r="G72" s="286" t="s">
        <v>331</v>
      </c>
      <c r="H72" s="292">
        <f>SUM(H68:H71)</f>
        <v>0</v>
      </c>
      <c r="I72" s="288"/>
      <c r="J72" s="293">
        <f>SUM(J68:J71)</f>
        <v>0</v>
      </c>
    </row>
    <row r="73" spans="1:10" x14ac:dyDescent="0.3">
      <c r="A73" s="276" t="s">
        <v>332</v>
      </c>
      <c r="B73" s="267"/>
      <c r="C73" s="294" t="s">
        <v>333</v>
      </c>
      <c r="D73" s="253" t="s">
        <v>334</v>
      </c>
      <c r="E73" s="253" t="s">
        <v>335</v>
      </c>
      <c r="F73" s="253" t="s">
        <v>336</v>
      </c>
      <c r="G73" s="295" t="s">
        <v>337</v>
      </c>
      <c r="H73" s="296" t="s">
        <v>338</v>
      </c>
      <c r="I73" s="288"/>
      <c r="J73" s="289"/>
    </row>
    <row r="74" spans="1:10" x14ac:dyDescent="0.3">
      <c r="A74" s="276">
        <v>200008</v>
      </c>
      <c r="B74" s="267" t="s">
        <v>333</v>
      </c>
      <c r="C74" s="277"/>
      <c r="D74" s="297"/>
      <c r="E74" s="298"/>
      <c r="F74" s="299"/>
      <c r="G74" s="300"/>
      <c r="H74" s="281"/>
      <c r="I74" s="282" t="e">
        <f>I65 / G74</f>
        <v>#DIV/0!</v>
      </c>
      <c r="J74" s="283">
        <f>H74 * I65</f>
        <v>0</v>
      </c>
    </row>
    <row r="75" spans="1:10" x14ac:dyDescent="0.3">
      <c r="A75" s="291" t="s">
        <v>340</v>
      </c>
      <c r="B75" s="267"/>
      <c r="C75" s="284"/>
      <c r="D75" s="253"/>
      <c r="E75" s="285"/>
      <c r="F75" s="285"/>
      <c r="G75" s="286" t="s">
        <v>341</v>
      </c>
      <c r="H75" s="292">
        <f>SUM(H73:H74)</f>
        <v>0</v>
      </c>
      <c r="I75" s="288"/>
      <c r="J75" s="292">
        <f>SUM(J73:J74)</f>
        <v>0</v>
      </c>
    </row>
    <row r="76" spans="1:10" x14ac:dyDescent="0.3">
      <c r="A76" s="276" t="s">
        <v>342</v>
      </c>
      <c r="B76" s="267"/>
      <c r="C76" s="301" t="s">
        <v>343</v>
      </c>
      <c r="D76" s="253"/>
      <c r="E76" s="285"/>
      <c r="F76" s="285"/>
      <c r="G76" s="286"/>
      <c r="H76" s="287"/>
      <c r="I76" s="288"/>
      <c r="J76" s="289"/>
    </row>
    <row r="77" spans="1:10" x14ac:dyDescent="0.3">
      <c r="A77" s="276">
        <v>300026</v>
      </c>
      <c r="B77" s="267" t="s">
        <v>343</v>
      </c>
      <c r="C77" s="277"/>
      <c r="D77" s="278" t="s">
        <v>347</v>
      </c>
      <c r="E77" s="302"/>
      <c r="F77" s="279"/>
      <c r="G77" s="280">
        <f>H75</f>
        <v>0</v>
      </c>
      <c r="H77" s="281">
        <f>TRUNC(E77* (1 + F77 / 100) * G77,2)</f>
        <v>0</v>
      </c>
      <c r="I77" s="282">
        <f>I65 * H77</f>
        <v>0</v>
      </c>
      <c r="J77" s="283">
        <f>H77 * I65</f>
        <v>0</v>
      </c>
    </row>
    <row r="78" spans="1:10" x14ac:dyDescent="0.3">
      <c r="A78" s="291" t="s">
        <v>348</v>
      </c>
      <c r="B78" s="267"/>
      <c r="C78" s="284"/>
      <c r="D78" s="253"/>
      <c r="E78" s="285"/>
      <c r="F78" s="285"/>
      <c r="G78" s="286" t="s">
        <v>349</v>
      </c>
      <c r="H78" s="292">
        <f>SUM(H76:H77)</f>
        <v>0</v>
      </c>
      <c r="I78" s="288"/>
      <c r="J78" s="293">
        <f>SUM(J76:J77)</f>
        <v>0</v>
      </c>
    </row>
    <row r="79" spans="1:10" x14ac:dyDescent="0.3">
      <c r="A79" s="253" t="s">
        <v>350</v>
      </c>
      <c r="B79" s="18"/>
      <c r="C79" s="290" t="s">
        <v>351</v>
      </c>
      <c r="D79" s="253"/>
      <c r="E79" s="285"/>
      <c r="F79" s="285"/>
      <c r="G79" s="286"/>
      <c r="H79" s="287"/>
      <c r="I79" s="288"/>
      <c r="J79" s="289"/>
    </row>
    <row r="80" spans="1:10" x14ac:dyDescent="0.3">
      <c r="A80" s="276"/>
      <c r="B80" s="267"/>
      <c r="C80" s="277"/>
      <c r="D80" s="278"/>
      <c r="E80" s="279"/>
      <c r="F80" s="279"/>
      <c r="G80" s="280"/>
      <c r="H80" s="281"/>
      <c r="I80" s="282"/>
      <c r="J80" s="283"/>
    </row>
    <row r="81" spans="1:10" x14ac:dyDescent="0.3">
      <c r="A81" s="291" t="s">
        <v>352</v>
      </c>
      <c r="B81" s="18"/>
      <c r="C81" s="284"/>
      <c r="D81" s="253"/>
      <c r="E81" s="285"/>
      <c r="F81" s="285"/>
      <c r="G81" s="286" t="s">
        <v>353</v>
      </c>
      <c r="H81" s="281">
        <f>SUM(H79:H80)</f>
        <v>0</v>
      </c>
      <c r="I81" s="288"/>
      <c r="J81" s="283">
        <f>SUM(J79:J80)</f>
        <v>0</v>
      </c>
    </row>
    <row r="82" spans="1:10" x14ac:dyDescent="0.3">
      <c r="A82" s="253"/>
      <c r="B82" s="303"/>
      <c r="C82" s="284"/>
      <c r="D82" s="253"/>
      <c r="E82" s="285"/>
      <c r="F82" s="285"/>
      <c r="G82" s="286"/>
      <c r="H82" s="287"/>
      <c r="I82" s="304">
        <f>I83-H83</f>
        <v>0</v>
      </c>
      <c r="J82" s="289">
        <f>I65*H82</f>
        <v>0</v>
      </c>
    </row>
    <row r="83" spans="1:10" ht="15" thickBot="1" x14ac:dyDescent="0.35">
      <c r="A83" s="253" t="s">
        <v>76</v>
      </c>
      <c r="B83" s="303"/>
      <c r="C83" s="305"/>
      <c r="D83" s="306"/>
      <c r="E83" s="307"/>
      <c r="F83" s="308" t="s">
        <v>354</v>
      </c>
      <c r="G83" s="309">
        <f>SUM(H66:H82)/2</f>
        <v>0</v>
      </c>
      <c r="H83" s="310">
        <f>IF($A$2="CD",IF($A$3=1,ROUND(SUM(H65:H82)/2,0),IF($A$3=3,ROUND(SUM(H65:H82)/2,0),SUM(H65:H82)/2)),SUM(H65:H82)/2)</f>
        <v>0</v>
      </c>
      <c r="I83" s="311">
        <f>SUM(J66:J82)/2</f>
        <v>0</v>
      </c>
      <c r="J83" s="312">
        <f>IF($A$2="CD",IF($A$3=1,TRUNC(SUM(J66:J82)/2,0),IF($A$3=3,TRUNC(SUM(J66:J82)/2,0),TRUNC(SUM(J66:J82)/2))),TRUNC(SUM(J66:J82)/2))</f>
        <v>0</v>
      </c>
    </row>
    <row r="84" spans="1:10" ht="15" thickTop="1" x14ac:dyDescent="0.3">
      <c r="C84" s="19"/>
      <c r="D84" s="264"/>
      <c r="E84" s="19"/>
      <c r="F84" s="19"/>
      <c r="G84" s="19"/>
      <c r="H84" s="19"/>
      <c r="I84" s="265"/>
      <c r="J84" s="266"/>
    </row>
    <row r="85" spans="1:10" x14ac:dyDescent="0.3">
      <c r="C85" s="19"/>
      <c r="D85" s="264"/>
      <c r="E85" s="19"/>
      <c r="F85" s="19"/>
      <c r="G85" s="19"/>
      <c r="H85" s="19"/>
      <c r="I85" s="265"/>
      <c r="J85" s="266"/>
    </row>
    <row r="86" spans="1:10" ht="15" thickBot="1" x14ac:dyDescent="0.35">
      <c r="C86" s="19"/>
      <c r="D86" s="264"/>
      <c r="E86" s="19"/>
      <c r="F86" s="19"/>
      <c r="G86" s="19"/>
      <c r="H86" s="19"/>
      <c r="I86" s="265"/>
      <c r="J86" s="266"/>
    </row>
    <row r="87" spans="1:10" ht="15" thickTop="1" x14ac:dyDescent="0.3">
      <c r="A87" s="253" t="s">
        <v>360</v>
      </c>
      <c r="B87" s="267"/>
      <c r="C87" s="933" t="s">
        <v>361</v>
      </c>
      <c r="D87" s="934"/>
      <c r="E87" s="934"/>
      <c r="F87" s="934"/>
      <c r="G87" s="268"/>
      <c r="H87" s="269" t="s">
        <v>309</v>
      </c>
      <c r="I87" s="270" t="s">
        <v>310</v>
      </c>
      <c r="J87" s="271" t="s">
        <v>79</v>
      </c>
    </row>
    <row r="88" spans="1:10" x14ac:dyDescent="0.3">
      <c r="A88" s="253"/>
      <c r="B88" s="267"/>
      <c r="C88" s="935"/>
      <c r="D88" s="936"/>
      <c r="E88" s="936"/>
      <c r="F88" s="936"/>
      <c r="G88" s="272"/>
      <c r="H88" s="273" t="s">
        <v>311</v>
      </c>
      <c r="I88" s="274">
        <f>I953+I953</f>
        <v>0</v>
      </c>
      <c r="J88" s="275"/>
    </row>
    <row r="89" spans="1:10" x14ac:dyDescent="0.3">
      <c r="A89" s="276" t="s">
        <v>312</v>
      </c>
      <c r="B89" s="267"/>
      <c r="C89" s="277" t="str">
        <f>INSUMOS!$C$300</f>
        <v>DESCRIPCION</v>
      </c>
      <c r="D89" s="278" t="str">
        <f>INSUMOS!$D$300</f>
        <v>UND</v>
      </c>
      <c r="E89" s="279" t="s">
        <v>74</v>
      </c>
      <c r="F89" s="279" t="s">
        <v>313</v>
      </c>
      <c r="G89" s="280" t="str">
        <f>INSUMOS!$I$300</f>
        <v>VR. UNIT.</v>
      </c>
      <c r="H89" s="281" t="s">
        <v>315</v>
      </c>
      <c r="I89" s="282"/>
      <c r="J89" s="283" t="s">
        <v>315</v>
      </c>
    </row>
    <row r="90" spans="1:10" x14ac:dyDescent="0.3">
      <c r="A90" s="276"/>
      <c r="B90" s="267"/>
      <c r="C90" s="284"/>
      <c r="D90" s="253"/>
      <c r="E90" s="285"/>
      <c r="F90" s="285"/>
      <c r="G90" s="286"/>
      <c r="H90" s="287"/>
      <c r="I90" s="288"/>
      <c r="J90" s="289"/>
    </row>
    <row r="91" spans="1:10" x14ac:dyDescent="0.3">
      <c r="A91" s="276" t="s">
        <v>316</v>
      </c>
      <c r="B91" s="267"/>
      <c r="C91" s="290" t="s">
        <v>317</v>
      </c>
      <c r="D91" s="253"/>
      <c r="E91" s="285"/>
      <c r="F91" s="285"/>
      <c r="G91" s="286"/>
      <c r="H91" s="287"/>
      <c r="I91" s="288"/>
      <c r="J91" s="289"/>
    </row>
    <row r="92" spans="1:10" x14ac:dyDescent="0.3">
      <c r="A92" s="276">
        <v>100122</v>
      </c>
      <c r="B92" s="267" t="s">
        <v>321</v>
      </c>
      <c r="C92" s="277"/>
      <c r="D92" s="278"/>
      <c r="E92" s="279"/>
      <c r="F92" s="279"/>
      <c r="G92" s="280"/>
      <c r="H92" s="281">
        <f>TRUNC(E92* (1 + F92 / 100) * G92,2)</f>
        <v>0</v>
      </c>
      <c r="I92" s="282">
        <f>I88 * (E92 * (1+F92/100))</f>
        <v>0</v>
      </c>
      <c r="J92" s="283">
        <f>H92 * I88</f>
        <v>0</v>
      </c>
    </row>
    <row r="93" spans="1:10" x14ac:dyDescent="0.3">
      <c r="A93" s="276">
        <v>100053</v>
      </c>
      <c r="B93" s="267" t="s">
        <v>318</v>
      </c>
      <c r="C93" s="277"/>
      <c r="D93" s="278"/>
      <c r="E93" s="279"/>
      <c r="F93" s="279"/>
      <c r="G93" s="280"/>
      <c r="H93" s="281">
        <f>TRUNC(E93* (1 + F93 / 100) * G93,2)</f>
        <v>0</v>
      </c>
      <c r="I93" s="282">
        <f>I88 * (E93 * (1+F93/100))</f>
        <v>0</v>
      </c>
      <c r="J93" s="283">
        <f>H93 * I88</f>
        <v>0</v>
      </c>
    </row>
    <row r="94" spans="1:10" x14ac:dyDescent="0.3">
      <c r="A94" s="276">
        <v>100558</v>
      </c>
      <c r="B94" s="267" t="s">
        <v>327</v>
      </c>
      <c r="C94" s="277"/>
      <c r="D94" s="278"/>
      <c r="E94" s="279"/>
      <c r="F94" s="279"/>
      <c r="G94" s="280"/>
      <c r="H94" s="281">
        <f>TRUNC(E94* (1 + F94 / 100) * G94,2)</f>
        <v>0</v>
      </c>
      <c r="I94" s="282">
        <f>I88 * (E94 * (1+F94/100))</f>
        <v>0</v>
      </c>
      <c r="J94" s="283">
        <f>H94 * I88</f>
        <v>0</v>
      </c>
    </row>
    <row r="95" spans="1:10" x14ac:dyDescent="0.3">
      <c r="A95" s="291" t="s">
        <v>330</v>
      </c>
      <c r="B95" s="267"/>
      <c r="C95" s="284"/>
      <c r="D95" s="253"/>
      <c r="E95" s="285"/>
      <c r="F95" s="285"/>
      <c r="G95" s="286" t="s">
        <v>331</v>
      </c>
      <c r="H95" s="292">
        <f>SUM(H91:H94)</f>
        <v>0</v>
      </c>
      <c r="I95" s="288"/>
      <c r="J95" s="293">
        <f>SUM(J91:J94)</f>
        <v>0</v>
      </c>
    </row>
    <row r="96" spans="1:10" x14ac:dyDescent="0.3">
      <c r="A96" s="276" t="s">
        <v>332</v>
      </c>
      <c r="B96" s="267"/>
      <c r="C96" s="294" t="s">
        <v>333</v>
      </c>
      <c r="D96" s="253" t="s">
        <v>334</v>
      </c>
      <c r="E96" s="253" t="s">
        <v>335</v>
      </c>
      <c r="F96" s="253" t="s">
        <v>336</v>
      </c>
      <c r="G96" s="295" t="s">
        <v>337</v>
      </c>
      <c r="H96" s="296" t="s">
        <v>338</v>
      </c>
      <c r="I96" s="288"/>
      <c r="J96" s="289"/>
    </row>
    <row r="97" spans="1:10" x14ac:dyDescent="0.3">
      <c r="A97" s="276">
        <v>200008</v>
      </c>
      <c r="B97" s="267" t="s">
        <v>333</v>
      </c>
      <c r="C97" s="277"/>
      <c r="D97" s="297"/>
      <c r="E97" s="298"/>
      <c r="F97" s="299"/>
      <c r="G97" s="300"/>
      <c r="H97" s="281"/>
      <c r="I97" s="282" t="e">
        <f>I88 / G97</f>
        <v>#DIV/0!</v>
      </c>
      <c r="J97" s="283">
        <f>H97 * I88</f>
        <v>0</v>
      </c>
    </row>
    <row r="98" spans="1:10" x14ac:dyDescent="0.3">
      <c r="A98" s="291" t="s">
        <v>340</v>
      </c>
      <c r="B98" s="267"/>
      <c r="C98" s="284"/>
      <c r="D98" s="253"/>
      <c r="E98" s="285"/>
      <c r="F98" s="285"/>
      <c r="G98" s="286" t="s">
        <v>341</v>
      </c>
      <c r="H98" s="292">
        <f>SUM(H96:H97)</f>
        <v>0</v>
      </c>
      <c r="I98" s="288"/>
      <c r="J98" s="293">
        <f>SUM(J96:J97)</f>
        <v>0</v>
      </c>
    </row>
    <row r="99" spans="1:10" x14ac:dyDescent="0.3">
      <c r="A99" s="276" t="s">
        <v>342</v>
      </c>
      <c r="B99" s="267"/>
      <c r="C99" s="301" t="s">
        <v>343</v>
      </c>
      <c r="D99" s="253"/>
      <c r="E99" s="285"/>
      <c r="F99" s="285"/>
      <c r="G99" s="286"/>
      <c r="H99" s="287"/>
      <c r="I99" s="288"/>
      <c r="J99" s="289"/>
    </row>
    <row r="100" spans="1:10" x14ac:dyDescent="0.3">
      <c r="A100" s="276">
        <v>300026</v>
      </c>
      <c r="B100" s="267" t="s">
        <v>343</v>
      </c>
      <c r="C100" s="277"/>
      <c r="D100" s="278"/>
      <c r="E100" s="302"/>
      <c r="F100" s="279"/>
      <c r="G100" s="280">
        <f>H98</f>
        <v>0</v>
      </c>
      <c r="H100" s="281">
        <f>TRUNC(E100* (1 + F100 / 100) * G100,2)</f>
        <v>0</v>
      </c>
      <c r="I100" s="282">
        <f>I88 * H100</f>
        <v>0</v>
      </c>
      <c r="J100" s="283">
        <f>H100 * I88</f>
        <v>0</v>
      </c>
    </row>
    <row r="101" spans="1:10" x14ac:dyDescent="0.3">
      <c r="A101" s="291" t="s">
        <v>348</v>
      </c>
      <c r="B101" s="267"/>
      <c r="C101" s="284"/>
      <c r="D101" s="253"/>
      <c r="E101" s="285"/>
      <c r="F101" s="285"/>
      <c r="G101" s="286" t="s">
        <v>349</v>
      </c>
      <c r="H101" s="292">
        <f>SUM(H99:H100)</f>
        <v>0</v>
      </c>
      <c r="I101" s="288"/>
      <c r="J101" s="293">
        <f>SUM(J99:J100)</f>
        <v>0</v>
      </c>
    </row>
    <row r="102" spans="1:10" x14ac:dyDescent="0.3">
      <c r="A102" s="253" t="s">
        <v>350</v>
      </c>
      <c r="B102" s="18"/>
      <c r="C102" s="290" t="s">
        <v>351</v>
      </c>
      <c r="D102" s="253"/>
      <c r="E102" s="285"/>
      <c r="F102" s="285"/>
      <c r="G102" s="286"/>
      <c r="H102" s="287"/>
      <c r="I102" s="288"/>
      <c r="J102" s="289"/>
    </row>
    <row r="103" spans="1:10" x14ac:dyDescent="0.3">
      <c r="A103" s="276"/>
      <c r="B103" s="267"/>
      <c r="C103" s="277"/>
      <c r="D103" s="278"/>
      <c r="E103" s="279"/>
      <c r="F103" s="279"/>
      <c r="G103" s="280"/>
      <c r="H103" s="281"/>
      <c r="I103" s="282"/>
      <c r="J103" s="283"/>
    </row>
    <row r="104" spans="1:10" x14ac:dyDescent="0.3">
      <c r="A104" s="291" t="s">
        <v>352</v>
      </c>
      <c r="B104" s="18"/>
      <c r="C104" s="284"/>
      <c r="D104" s="253"/>
      <c r="E104" s="285"/>
      <c r="F104" s="285"/>
      <c r="G104" s="286" t="s">
        <v>353</v>
      </c>
      <c r="H104" s="281">
        <f>SUM(H102:H103)</f>
        <v>0</v>
      </c>
      <c r="I104" s="288"/>
      <c r="J104" s="283">
        <f>SUM(J102:J103)</f>
        <v>0</v>
      </c>
    </row>
    <row r="105" spans="1:10" x14ac:dyDescent="0.3">
      <c r="A105" s="253"/>
      <c r="B105" s="303"/>
      <c r="C105" s="284"/>
      <c r="D105" s="253"/>
      <c r="E105" s="285"/>
      <c r="F105" s="285"/>
      <c r="G105" s="286"/>
      <c r="H105" s="287"/>
      <c r="I105" s="304">
        <f>I106-H106</f>
        <v>0</v>
      </c>
      <c r="J105" s="289">
        <f>I88*H105</f>
        <v>0</v>
      </c>
    </row>
    <row r="106" spans="1:10" ht="15" thickBot="1" x14ac:dyDescent="0.35">
      <c r="A106" s="253" t="s">
        <v>76</v>
      </c>
      <c r="B106" s="303"/>
      <c r="C106" s="305"/>
      <c r="D106" s="306"/>
      <c r="E106" s="307"/>
      <c r="F106" s="308" t="s">
        <v>354</v>
      </c>
      <c r="G106" s="309">
        <f>SUM(H89:H105)/2</f>
        <v>0</v>
      </c>
      <c r="H106" s="310">
        <f>IF($A$2="CD",IF($A$3=1,ROUND(SUM(H88:H105)/2,0),IF($A$3=3,ROUND(SUM(H88:H105)/2,0),SUM(H88:H105)/2)),SUM(H88:H105)/2)</f>
        <v>0</v>
      </c>
      <c r="I106" s="311">
        <f>SUM(J89:J105)/2</f>
        <v>0</v>
      </c>
      <c r="J106" s="312">
        <f>IF($A$2="CD",IF($A$3=1,TRUNC(SUM(J89:J105)/2,0),IF($A$3=3,TRUNC(SUM(J89:J105)/2,0),TRUNC(SUM(J89:J105)/2))),TRUNC(SUM(J89:J105)/2))</f>
        <v>0</v>
      </c>
    </row>
    <row r="107" spans="1:10" ht="15" thickTop="1" x14ac:dyDescent="0.3">
      <c r="C107" s="19"/>
      <c r="D107" s="264"/>
      <c r="E107" s="19"/>
      <c r="F107" s="19"/>
      <c r="G107" s="19"/>
      <c r="H107" s="19"/>
      <c r="I107" s="265"/>
      <c r="J107" s="266"/>
    </row>
    <row r="108" spans="1:10" x14ac:dyDescent="0.3">
      <c r="C108" s="19"/>
      <c r="D108" s="264"/>
      <c r="E108" s="19"/>
      <c r="F108" s="19"/>
      <c r="G108" s="19"/>
      <c r="H108" s="19"/>
      <c r="I108" s="265"/>
      <c r="J108" s="266"/>
    </row>
    <row r="109" spans="1:10" ht="15" thickBot="1" x14ac:dyDescent="0.35">
      <c r="C109" s="19"/>
      <c r="D109" s="264"/>
      <c r="E109" s="19"/>
      <c r="F109" s="19"/>
      <c r="G109" s="19"/>
      <c r="H109" s="19"/>
      <c r="I109" s="265"/>
      <c r="J109" s="266"/>
    </row>
    <row r="110" spans="1:10" ht="15" thickTop="1" x14ac:dyDescent="0.3">
      <c r="A110" s="253" t="s">
        <v>363</v>
      </c>
      <c r="B110" s="267"/>
      <c r="C110" s="933" t="s">
        <v>364</v>
      </c>
      <c r="D110" s="934"/>
      <c r="E110" s="934"/>
      <c r="F110" s="934"/>
      <c r="G110" s="268"/>
      <c r="H110" s="269" t="s">
        <v>309</v>
      </c>
      <c r="I110" s="270" t="s">
        <v>310</v>
      </c>
      <c r="J110" s="271" t="s">
        <v>79</v>
      </c>
    </row>
    <row r="111" spans="1:10" x14ac:dyDescent="0.3">
      <c r="A111" s="253"/>
      <c r="B111" s="267"/>
      <c r="C111" s="935"/>
      <c r="D111" s="936"/>
      <c r="E111" s="936"/>
      <c r="F111" s="936"/>
      <c r="G111" s="272"/>
      <c r="H111" s="273" t="s">
        <v>311</v>
      </c>
      <c r="I111" s="274">
        <f>I424+I552+I584+I520+I486+I455+I650+I685+I520+I650+I685</f>
        <v>0</v>
      </c>
      <c r="J111" s="275"/>
    </row>
    <row r="112" spans="1:10" x14ac:dyDescent="0.3">
      <c r="A112" s="276" t="s">
        <v>312</v>
      </c>
      <c r="B112" s="267"/>
      <c r="C112" s="277" t="str">
        <f>INSUMOS!$C$300</f>
        <v>DESCRIPCION</v>
      </c>
      <c r="D112" s="278" t="str">
        <f>INSUMOS!$D$300</f>
        <v>UND</v>
      </c>
      <c r="E112" s="279" t="s">
        <v>74</v>
      </c>
      <c r="F112" s="279" t="s">
        <v>313</v>
      </c>
      <c r="G112" s="280" t="str">
        <f>INSUMOS!$I$300</f>
        <v>VR. UNIT.</v>
      </c>
      <c r="H112" s="281" t="s">
        <v>315</v>
      </c>
      <c r="I112" s="282"/>
      <c r="J112" s="283" t="s">
        <v>315</v>
      </c>
    </row>
    <row r="113" spans="1:10" x14ac:dyDescent="0.3">
      <c r="A113" s="276"/>
      <c r="B113" s="267"/>
      <c r="C113" s="284"/>
      <c r="D113" s="253"/>
      <c r="E113" s="285"/>
      <c r="F113" s="285"/>
      <c r="G113" s="286"/>
      <c r="H113" s="287"/>
      <c r="I113" s="288"/>
      <c r="J113" s="289"/>
    </row>
    <row r="114" spans="1:10" x14ac:dyDescent="0.3">
      <c r="A114" s="276" t="s">
        <v>316</v>
      </c>
      <c r="B114" s="267"/>
      <c r="C114" s="290" t="s">
        <v>317</v>
      </c>
      <c r="D114" s="253"/>
      <c r="E114" s="285"/>
      <c r="F114" s="285"/>
      <c r="G114" s="286"/>
      <c r="H114" s="287"/>
      <c r="I114" s="288"/>
      <c r="J114" s="289"/>
    </row>
    <row r="115" spans="1:10" x14ac:dyDescent="0.3">
      <c r="A115" s="276">
        <v>100053</v>
      </c>
      <c r="B115" s="267" t="s">
        <v>318</v>
      </c>
      <c r="C115" s="277"/>
      <c r="D115" s="278"/>
      <c r="E115" s="279"/>
      <c r="F115" s="279"/>
      <c r="G115" s="280"/>
      <c r="H115" s="281">
        <f t="shared" ref="H115:H120" si="2">TRUNC(E115* (1 + F115 / 100) * G115,2)</f>
        <v>0</v>
      </c>
      <c r="I115" s="282">
        <f>I111 * (E115 * (1+F115/100))</f>
        <v>0</v>
      </c>
      <c r="J115" s="283">
        <f>H115 * I111</f>
        <v>0</v>
      </c>
    </row>
    <row r="116" spans="1:10" x14ac:dyDescent="0.3">
      <c r="A116" s="276">
        <v>100123</v>
      </c>
      <c r="B116" s="267" t="s">
        <v>321</v>
      </c>
      <c r="C116" s="277"/>
      <c r="D116" s="278"/>
      <c r="E116" s="279"/>
      <c r="F116" s="279"/>
      <c r="G116" s="280"/>
      <c r="H116" s="281">
        <f t="shared" si="2"/>
        <v>0</v>
      </c>
      <c r="I116" s="282">
        <f>I111 * (E116 * (1+F116/100))</f>
        <v>0</v>
      </c>
      <c r="J116" s="283">
        <f>H116 * I111</f>
        <v>0</v>
      </c>
    </row>
    <row r="117" spans="1:10" x14ac:dyDescent="0.3">
      <c r="A117" s="276">
        <v>100962</v>
      </c>
      <c r="B117" s="267" t="s">
        <v>321</v>
      </c>
      <c r="C117" s="277"/>
      <c r="D117" s="278"/>
      <c r="E117" s="279"/>
      <c r="F117" s="279"/>
      <c r="G117" s="280"/>
      <c r="H117" s="281">
        <f t="shared" si="2"/>
        <v>0</v>
      </c>
      <c r="I117" s="282">
        <f>I111 * (E117 * (1+F117/100))</f>
        <v>0</v>
      </c>
      <c r="J117" s="283">
        <f>H117 * I111</f>
        <v>0</v>
      </c>
    </row>
    <row r="118" spans="1:10" x14ac:dyDescent="0.3">
      <c r="A118" s="276">
        <v>100932</v>
      </c>
      <c r="B118" s="267" t="s">
        <v>324</v>
      </c>
      <c r="C118" s="277"/>
      <c r="D118" s="278"/>
      <c r="E118" s="279"/>
      <c r="F118" s="279"/>
      <c r="G118" s="280"/>
      <c r="H118" s="281">
        <f t="shared" si="2"/>
        <v>0</v>
      </c>
      <c r="I118" s="282">
        <f>I111 * (E118 * (1+F118/100))</f>
        <v>0</v>
      </c>
      <c r="J118" s="283">
        <f>H118 * I111</f>
        <v>0</v>
      </c>
    </row>
    <row r="119" spans="1:10" x14ac:dyDescent="0.3">
      <c r="A119" s="276">
        <v>100558</v>
      </c>
      <c r="B119" s="267" t="s">
        <v>327</v>
      </c>
      <c r="C119" s="277"/>
      <c r="D119" s="278"/>
      <c r="E119" s="279"/>
      <c r="F119" s="279"/>
      <c r="G119" s="280"/>
      <c r="H119" s="281">
        <f t="shared" si="2"/>
        <v>0</v>
      </c>
      <c r="I119" s="282">
        <f>I111 * (E119 * (1+F119/100))</f>
        <v>0</v>
      </c>
      <c r="J119" s="283">
        <f>H119 * I111</f>
        <v>0</v>
      </c>
    </row>
    <row r="120" spans="1:10" x14ac:dyDescent="0.3">
      <c r="A120" s="276">
        <v>100011</v>
      </c>
      <c r="B120" s="267" t="s">
        <v>324</v>
      </c>
      <c r="C120" s="277"/>
      <c r="D120" s="278"/>
      <c r="E120" s="279"/>
      <c r="F120" s="279"/>
      <c r="G120" s="280"/>
      <c r="H120" s="281">
        <f t="shared" si="2"/>
        <v>0</v>
      </c>
      <c r="I120" s="282">
        <f>I111 * (E120 * (1+F120/100))</f>
        <v>0</v>
      </c>
      <c r="J120" s="283">
        <f>H120 * I111</f>
        <v>0</v>
      </c>
    </row>
    <row r="121" spans="1:10" x14ac:dyDescent="0.3">
      <c r="A121" s="291" t="s">
        <v>330</v>
      </c>
      <c r="B121" s="267"/>
      <c r="C121" s="284"/>
      <c r="D121" s="253"/>
      <c r="E121" s="285"/>
      <c r="F121" s="285"/>
      <c r="G121" s="286" t="s">
        <v>331</v>
      </c>
      <c r="H121" s="292">
        <f>SUM(H114:H120)</f>
        <v>0</v>
      </c>
      <c r="I121" s="288"/>
      <c r="J121" s="293">
        <f>SUM(J114:J120)</f>
        <v>0</v>
      </c>
    </row>
    <row r="122" spans="1:10" x14ac:dyDescent="0.3">
      <c r="A122" s="276" t="s">
        <v>332</v>
      </c>
      <c r="B122" s="267"/>
      <c r="C122" s="294" t="s">
        <v>333</v>
      </c>
      <c r="D122" s="253" t="s">
        <v>334</v>
      </c>
      <c r="E122" s="253" t="s">
        <v>335</v>
      </c>
      <c r="F122" s="253" t="s">
        <v>336</v>
      </c>
      <c r="G122" s="295" t="s">
        <v>337</v>
      </c>
      <c r="H122" s="296" t="s">
        <v>338</v>
      </c>
      <c r="I122" s="288"/>
      <c r="J122" s="289"/>
    </row>
    <row r="123" spans="1:10" x14ac:dyDescent="0.3">
      <c r="A123" s="276">
        <v>200008</v>
      </c>
      <c r="B123" s="267" t="s">
        <v>333</v>
      </c>
      <c r="C123" s="277"/>
      <c r="D123" s="297"/>
      <c r="E123" s="298"/>
      <c r="F123" s="299"/>
      <c r="G123" s="300"/>
      <c r="H123" s="281"/>
      <c r="I123" s="282" t="e">
        <f>I111 / G123</f>
        <v>#DIV/0!</v>
      </c>
      <c r="J123" s="283">
        <f>H123 * I111</f>
        <v>0</v>
      </c>
    </row>
    <row r="124" spans="1:10" x14ac:dyDescent="0.3">
      <c r="A124" s="291" t="s">
        <v>340</v>
      </c>
      <c r="B124" s="267"/>
      <c r="C124" s="284"/>
      <c r="D124" s="253"/>
      <c r="E124" s="285"/>
      <c r="F124" s="285"/>
      <c r="G124" s="286" t="s">
        <v>341</v>
      </c>
      <c r="H124" s="292">
        <f>SUM(H122:H123)</f>
        <v>0</v>
      </c>
      <c r="I124" s="288"/>
      <c r="J124" s="293">
        <f>SUM(J122:J123)</f>
        <v>0</v>
      </c>
    </row>
    <row r="125" spans="1:10" x14ac:dyDescent="0.3">
      <c r="A125" s="276" t="s">
        <v>342</v>
      </c>
      <c r="B125" s="267"/>
      <c r="C125" s="301" t="s">
        <v>343</v>
      </c>
      <c r="D125" s="253"/>
      <c r="E125" s="285"/>
      <c r="F125" s="285"/>
      <c r="G125" s="286"/>
      <c r="H125" s="287"/>
      <c r="I125" s="288"/>
      <c r="J125" s="289"/>
    </row>
    <row r="126" spans="1:10" x14ac:dyDescent="0.3">
      <c r="A126" s="276">
        <v>300055</v>
      </c>
      <c r="B126" s="267" t="s">
        <v>343</v>
      </c>
      <c r="C126" s="313"/>
      <c r="D126" s="278"/>
      <c r="E126" s="279"/>
      <c r="F126" s="279"/>
      <c r="G126" s="280"/>
      <c r="H126" s="281">
        <f>TRUNC(E126 * (1 + F126 / 100) * G126,2)</f>
        <v>0</v>
      </c>
      <c r="I126" s="282">
        <f>I111 * (E126 * (1+F126/100))</f>
        <v>0</v>
      </c>
      <c r="J126" s="289">
        <f>I111*H126</f>
        <v>0</v>
      </c>
    </row>
    <row r="127" spans="1:10" x14ac:dyDescent="0.3">
      <c r="A127" s="276">
        <v>308003</v>
      </c>
      <c r="B127" s="267" t="s">
        <v>343</v>
      </c>
      <c r="C127" s="277"/>
      <c r="D127" s="278"/>
      <c r="E127" s="279"/>
      <c r="F127" s="279"/>
      <c r="G127" s="280"/>
      <c r="H127" s="281">
        <f>TRUNC(E127* (1 + F127 / 100) * G127,2)</f>
        <v>0</v>
      </c>
      <c r="I127" s="282">
        <f>I111 * (E127 * (1+F127/100))</f>
        <v>0</v>
      </c>
      <c r="J127" s="283">
        <f>H127 * I111</f>
        <v>0</v>
      </c>
    </row>
    <row r="128" spans="1:10" x14ac:dyDescent="0.3">
      <c r="A128" s="276">
        <v>300026</v>
      </c>
      <c r="B128" s="267" t="s">
        <v>343</v>
      </c>
      <c r="C128" s="277"/>
      <c r="D128" s="278"/>
      <c r="E128" s="302"/>
      <c r="F128" s="279"/>
      <c r="G128" s="280">
        <f>H124</f>
        <v>0</v>
      </c>
      <c r="H128" s="281">
        <f>TRUNC(E128* (1 + F128 / 100) * G128,2)</f>
        <v>0</v>
      </c>
      <c r="I128" s="282">
        <f>I111 * H128</f>
        <v>0</v>
      </c>
      <c r="J128" s="283">
        <f>H128 * I111</f>
        <v>0</v>
      </c>
    </row>
    <row r="129" spans="1:10" x14ac:dyDescent="0.3">
      <c r="A129" s="291" t="s">
        <v>348</v>
      </c>
      <c r="B129" s="267"/>
      <c r="C129" s="284"/>
      <c r="D129" s="253"/>
      <c r="E129" s="285"/>
      <c r="F129" s="285"/>
      <c r="G129" s="286" t="s">
        <v>349</v>
      </c>
      <c r="H129" s="292">
        <f>SUM(H125:H128)</f>
        <v>0</v>
      </c>
      <c r="I129" s="288"/>
      <c r="J129" s="292">
        <f>SUM(J125:J128)</f>
        <v>0</v>
      </c>
    </row>
    <row r="130" spans="1:10" x14ac:dyDescent="0.3">
      <c r="A130" s="253" t="s">
        <v>350</v>
      </c>
      <c r="B130" s="18"/>
      <c r="C130" s="290" t="s">
        <v>351</v>
      </c>
      <c r="D130" s="253"/>
      <c r="E130" s="285"/>
      <c r="F130" s="285"/>
      <c r="G130" s="286"/>
      <c r="H130" s="287"/>
      <c r="I130" s="288"/>
      <c r="J130" s="289"/>
    </row>
    <row r="131" spans="1:10" x14ac:dyDescent="0.3">
      <c r="A131" s="276"/>
      <c r="B131" s="267"/>
      <c r="C131" s="277"/>
      <c r="D131" s="278"/>
      <c r="E131" s="279"/>
      <c r="F131" s="279"/>
      <c r="G131" s="280"/>
      <c r="H131" s="281"/>
      <c r="I131" s="282"/>
      <c r="J131" s="283"/>
    </row>
    <row r="132" spans="1:10" x14ac:dyDescent="0.3">
      <c r="A132" s="291" t="s">
        <v>352</v>
      </c>
      <c r="B132" s="18"/>
      <c r="C132" s="284"/>
      <c r="D132" s="253"/>
      <c r="E132" s="285"/>
      <c r="F132" s="285"/>
      <c r="G132" s="286" t="s">
        <v>353</v>
      </c>
      <c r="H132" s="281">
        <f>SUM(H130:H131)</f>
        <v>0</v>
      </c>
      <c r="I132" s="288"/>
      <c r="J132" s="283">
        <f>SUM(J130:J131)</f>
        <v>0</v>
      </c>
    </row>
    <row r="133" spans="1:10" x14ac:dyDescent="0.3">
      <c r="A133" s="253"/>
      <c r="B133" s="303"/>
      <c r="C133" s="284"/>
      <c r="D133" s="253"/>
      <c r="E133" s="285"/>
      <c r="F133" s="285"/>
      <c r="G133" s="286"/>
      <c r="H133" s="287"/>
      <c r="I133" s="304">
        <f>I134-H134</f>
        <v>0</v>
      </c>
      <c r="J133" s="289">
        <f>I111*H133</f>
        <v>0</v>
      </c>
    </row>
    <row r="134" spans="1:10" ht="15" thickBot="1" x14ac:dyDescent="0.35">
      <c r="A134" s="253" t="s">
        <v>76</v>
      </c>
      <c r="B134" s="303"/>
      <c r="C134" s="305"/>
      <c r="D134" s="306"/>
      <c r="E134" s="307"/>
      <c r="F134" s="308" t="s">
        <v>354</v>
      </c>
      <c r="G134" s="309">
        <f>SUM(H112:H133)/2</f>
        <v>0</v>
      </c>
      <c r="H134" s="310">
        <f>IF($A$2="CD",IF($A$3=1,ROUND(SUM(H112:H133)/2,0),IF($A$3=3,ROUND(SUM(H112:H133)/2,0),SUM(H112:H133)/2)),SUM(H112:H133)/2)</f>
        <v>0</v>
      </c>
      <c r="I134" s="311">
        <f>SUM(J112:J133)/2</f>
        <v>0</v>
      </c>
      <c r="J134" s="312">
        <f>IF($A$2="CD",IF($A$3=1,ROUND(SUM(J112:J133)/2,0),IF($A$3=3,ROUND(SUM(J112:J133)/2,0),SUM(J112:J133)/2)),SUM(J112:J133)/2)</f>
        <v>0</v>
      </c>
    </row>
    <row r="135" spans="1:10" ht="15.6" thickTop="1" thickBot="1" x14ac:dyDescent="0.35">
      <c r="C135" s="19"/>
      <c r="D135" s="264"/>
      <c r="E135" s="19"/>
      <c r="F135" s="19"/>
      <c r="G135" s="19"/>
      <c r="H135" s="19"/>
      <c r="I135" s="265"/>
      <c r="J135" s="266"/>
    </row>
    <row r="136" spans="1:10" ht="15" thickTop="1" x14ac:dyDescent="0.3">
      <c r="C136" s="958" t="str">
        <f>PRESUPUESTO!C9</f>
        <v>CAPITULO 1 PRELIMINARES</v>
      </c>
      <c r="D136" s="959"/>
      <c r="E136" s="959"/>
      <c r="F136" s="959"/>
      <c r="G136" s="959"/>
      <c r="H136" s="960"/>
      <c r="I136" s="265"/>
      <c r="J136" s="266"/>
    </row>
    <row r="137" spans="1:10" ht="15" thickBot="1" x14ac:dyDescent="0.35">
      <c r="C137" s="630"/>
      <c r="D137" s="631"/>
      <c r="E137" s="632"/>
      <c r="F137" s="632"/>
      <c r="G137" s="632"/>
      <c r="H137" s="633"/>
      <c r="I137" s="265"/>
      <c r="J137" s="266"/>
    </row>
    <row r="138" spans="1:10" ht="15" thickTop="1" x14ac:dyDescent="0.3">
      <c r="A138" s="253" t="s">
        <v>366</v>
      </c>
      <c r="B138" s="267"/>
      <c r="C138" s="933" t="s">
        <v>862</v>
      </c>
      <c r="D138" s="934"/>
      <c r="E138" s="934"/>
      <c r="F138" s="934"/>
      <c r="G138" s="314"/>
      <c r="H138" s="269" t="s">
        <v>367</v>
      </c>
      <c r="I138" s="270" t="s">
        <v>310</v>
      </c>
      <c r="J138" s="271" t="s">
        <v>79</v>
      </c>
    </row>
    <row r="139" spans="1:10" x14ac:dyDescent="0.3">
      <c r="A139" s="253"/>
      <c r="B139" s="267"/>
      <c r="C139" s="935"/>
      <c r="D139" s="936"/>
      <c r="E139" s="936"/>
      <c r="F139" s="936"/>
      <c r="G139" s="315"/>
      <c r="H139" s="273" t="str">
        <f>"ITEM:   "&amp;PRESUPUESTO!$B$11</f>
        <v>ITEM:   1.1</v>
      </c>
      <c r="I139" s="274">
        <f>PRESUPUESTO!$E$11</f>
        <v>955</v>
      </c>
      <c r="J139" s="275"/>
    </row>
    <row r="140" spans="1:10" x14ac:dyDescent="0.3">
      <c r="A140" s="276" t="s">
        <v>312</v>
      </c>
      <c r="B140" s="267"/>
      <c r="C140" s="277" t="str">
        <f>INSUMOS!$C$300</f>
        <v>DESCRIPCION</v>
      </c>
      <c r="D140" s="278" t="str">
        <f>INSUMOS!$D$300</f>
        <v>UND</v>
      </c>
      <c r="E140" s="279" t="s">
        <v>74</v>
      </c>
      <c r="F140" s="279" t="s">
        <v>313</v>
      </c>
      <c r="G140" s="280" t="str">
        <f>INSUMOS!$I$300</f>
        <v>VR. UNIT.</v>
      </c>
      <c r="H140" s="281" t="s">
        <v>315</v>
      </c>
      <c r="I140" s="282"/>
      <c r="J140" s="283" t="s">
        <v>315</v>
      </c>
    </row>
    <row r="141" spans="1:10" x14ac:dyDescent="0.3">
      <c r="A141" s="276"/>
      <c r="B141" s="267"/>
      <c r="C141" s="284"/>
      <c r="D141" s="253"/>
      <c r="E141" s="285"/>
      <c r="F141" s="285"/>
      <c r="G141" s="286"/>
      <c r="H141" s="287"/>
      <c r="I141" s="288"/>
      <c r="J141" s="289"/>
    </row>
    <row r="142" spans="1:10" x14ac:dyDescent="0.3">
      <c r="A142" s="276" t="s">
        <v>316</v>
      </c>
      <c r="B142" s="267"/>
      <c r="C142" s="290" t="s">
        <v>317</v>
      </c>
      <c r="D142" s="253"/>
      <c r="E142" s="285"/>
      <c r="F142" s="285"/>
      <c r="G142" s="286"/>
      <c r="H142" s="287"/>
      <c r="I142" s="288"/>
      <c r="J142" s="289"/>
    </row>
    <row r="143" spans="1:10" x14ac:dyDescent="0.3">
      <c r="A143" s="276">
        <v>109069</v>
      </c>
      <c r="B143" s="267"/>
      <c r="C143" s="277"/>
      <c r="D143" s="278"/>
      <c r="E143" s="279"/>
      <c r="F143" s="279"/>
      <c r="G143" s="280"/>
      <c r="H143" s="281">
        <f>TRUNC(E143* (1 + F143 / 100) * G143,2)</f>
        <v>0</v>
      </c>
      <c r="I143" s="282">
        <f>I139 * (E143 * (1+F143/100))</f>
        <v>0</v>
      </c>
      <c r="J143" s="283">
        <f>H143 * I139</f>
        <v>0</v>
      </c>
    </row>
    <row r="144" spans="1:10" x14ac:dyDescent="0.3">
      <c r="A144" s="276">
        <v>101509</v>
      </c>
      <c r="B144" s="267" t="s">
        <v>369</v>
      </c>
      <c r="C144" s="277"/>
      <c r="D144" s="278"/>
      <c r="E144" s="279"/>
      <c r="F144" s="279"/>
      <c r="G144" s="280"/>
      <c r="H144" s="281">
        <f>TRUNC(E144* (1 + F144 / 100) * G144,2)</f>
        <v>0</v>
      </c>
      <c r="I144" s="282">
        <f>I139 * (E144 * (1+F144/100))</f>
        <v>0</v>
      </c>
      <c r="J144" s="283">
        <f>H144 * I139</f>
        <v>0</v>
      </c>
    </row>
    <row r="145" spans="1:10" x14ac:dyDescent="0.3">
      <c r="A145" s="276">
        <v>101365</v>
      </c>
      <c r="B145" s="267" t="s">
        <v>318</v>
      </c>
      <c r="C145" s="277"/>
      <c r="D145" s="278"/>
      <c r="E145" s="279"/>
      <c r="F145" s="279"/>
      <c r="G145" s="280"/>
      <c r="H145" s="281">
        <f>TRUNC(E145* (1 + F145 / 100) * G145,2)</f>
        <v>0</v>
      </c>
      <c r="I145" s="282">
        <f>I139 * (E145 * (1+F145/100))</f>
        <v>0</v>
      </c>
      <c r="J145" s="283">
        <f>H145 * I139</f>
        <v>0</v>
      </c>
    </row>
    <row r="146" spans="1:10" x14ac:dyDescent="0.3">
      <c r="A146" s="276">
        <v>111111</v>
      </c>
      <c r="B146" s="267"/>
      <c r="C146" s="277"/>
      <c r="D146" s="278"/>
      <c r="E146" s="279"/>
      <c r="F146" s="279"/>
      <c r="G146" s="280"/>
      <c r="H146" s="281">
        <f>TRUNC(E146* (1 + F146 / 100) * G146,2)</f>
        <v>0</v>
      </c>
      <c r="I146" s="282">
        <f>I139 * (E146 * (1+F146/100))</f>
        <v>0</v>
      </c>
      <c r="J146" s="283">
        <f>H146 * I139</f>
        <v>0</v>
      </c>
    </row>
    <row r="147" spans="1:10" x14ac:dyDescent="0.3">
      <c r="A147" s="253" t="s">
        <v>330</v>
      </c>
      <c r="B147" s="267"/>
      <c r="C147" s="284"/>
      <c r="D147" s="253"/>
      <c r="E147" s="285"/>
      <c r="F147" s="285"/>
      <c r="G147" s="286" t="s">
        <v>331</v>
      </c>
      <c r="H147" s="292">
        <f>SUM(H143:H146)</f>
        <v>0</v>
      </c>
      <c r="I147" s="288"/>
      <c r="J147" s="293">
        <f>SUM(J143:J146)</f>
        <v>0</v>
      </c>
    </row>
    <row r="148" spans="1:10" x14ac:dyDescent="0.3">
      <c r="A148" s="276" t="s">
        <v>332</v>
      </c>
      <c r="B148" s="267"/>
      <c r="C148" s="294" t="s">
        <v>333</v>
      </c>
      <c r="D148" s="253" t="s">
        <v>334</v>
      </c>
      <c r="E148" s="253" t="s">
        <v>335</v>
      </c>
      <c r="F148" s="253" t="s">
        <v>336</v>
      </c>
      <c r="G148" s="295" t="s">
        <v>337</v>
      </c>
      <c r="H148" s="296" t="s">
        <v>338</v>
      </c>
      <c r="I148" s="288"/>
      <c r="J148" s="289"/>
    </row>
    <row r="149" spans="1:10" x14ac:dyDescent="0.3">
      <c r="A149" s="276">
        <v>200009</v>
      </c>
      <c r="B149" s="267" t="s">
        <v>333</v>
      </c>
      <c r="C149" s="277"/>
      <c r="D149" s="297"/>
      <c r="E149" s="298"/>
      <c r="F149" s="299"/>
      <c r="G149" s="300"/>
      <c r="H149" s="281"/>
      <c r="I149" s="282" t="e">
        <f>I139 / G149</f>
        <v>#DIV/0!</v>
      </c>
      <c r="J149" s="283">
        <f>H149 * I139</f>
        <v>0</v>
      </c>
    </row>
    <row r="150" spans="1:10" x14ac:dyDescent="0.3">
      <c r="A150" s="253" t="s">
        <v>340</v>
      </c>
      <c r="B150" s="267"/>
      <c r="C150" s="284"/>
      <c r="D150" s="253"/>
      <c r="E150" s="285"/>
      <c r="F150" s="285"/>
      <c r="G150" s="286" t="s">
        <v>341</v>
      </c>
      <c r="H150" s="292">
        <f>SUM(H148:H149)</f>
        <v>0</v>
      </c>
      <c r="I150" s="304"/>
      <c r="J150" s="293">
        <f>SUM(J148:J149)</f>
        <v>0</v>
      </c>
    </row>
    <row r="151" spans="1:10" x14ac:dyDescent="0.3">
      <c r="A151" s="276" t="s">
        <v>342</v>
      </c>
      <c r="B151" s="267"/>
      <c r="C151" s="301" t="s">
        <v>343</v>
      </c>
      <c r="D151" s="253"/>
      <c r="E151" s="285"/>
      <c r="F151" s="285"/>
      <c r="G151" s="286"/>
      <c r="H151" s="287"/>
      <c r="I151" s="288"/>
      <c r="J151" s="289"/>
    </row>
    <row r="152" spans="1:10" x14ac:dyDescent="0.3">
      <c r="A152" s="276">
        <v>300026</v>
      </c>
      <c r="B152" s="267" t="s">
        <v>343</v>
      </c>
      <c r="C152" s="277"/>
      <c r="D152" s="278" t="s">
        <v>347</v>
      </c>
      <c r="E152" s="302"/>
      <c r="F152" s="279"/>
      <c r="G152" s="280">
        <f>H150</f>
        <v>0</v>
      </c>
      <c r="H152" s="281">
        <f>TRUNC(E152* (1 + F152 / 100) * G152,2)</f>
        <v>0</v>
      </c>
      <c r="I152" s="282">
        <f>I139 * H152</f>
        <v>0</v>
      </c>
      <c r="J152" s="283">
        <f>H152 * I139</f>
        <v>0</v>
      </c>
    </row>
    <row r="153" spans="1:10" x14ac:dyDescent="0.3">
      <c r="A153" s="253" t="s">
        <v>348</v>
      </c>
      <c r="B153" s="267"/>
      <c r="C153" s="284"/>
      <c r="D153" s="253"/>
      <c r="E153" s="285"/>
      <c r="F153" s="285"/>
      <c r="G153" s="286" t="s">
        <v>349</v>
      </c>
      <c r="H153" s="292">
        <f>SUM(H151:H152)</f>
        <v>0</v>
      </c>
      <c r="I153" s="288"/>
      <c r="J153" s="293">
        <f>SUM(J151:J152)</f>
        <v>0</v>
      </c>
    </row>
    <row r="154" spans="1:10" x14ac:dyDescent="0.3">
      <c r="A154" s="253" t="s">
        <v>350</v>
      </c>
      <c r="B154" s="19"/>
      <c r="C154" s="290" t="s">
        <v>351</v>
      </c>
      <c r="D154" s="253"/>
      <c r="E154" s="285"/>
      <c r="F154" s="285"/>
      <c r="G154" s="286"/>
      <c r="H154" s="287"/>
      <c r="I154" s="288"/>
      <c r="J154" s="289"/>
    </row>
    <row r="155" spans="1:10" x14ac:dyDescent="0.3">
      <c r="A155" s="276"/>
      <c r="B155" s="267"/>
      <c r="C155" s="277"/>
      <c r="D155" s="278"/>
      <c r="E155" s="279"/>
      <c r="F155" s="279"/>
      <c r="G155" s="280"/>
      <c r="H155" s="281"/>
      <c r="I155" s="282"/>
      <c r="J155" s="283"/>
    </row>
    <row r="156" spans="1:10" x14ac:dyDescent="0.3">
      <c r="A156" s="291" t="s">
        <v>352</v>
      </c>
      <c r="B156" s="19"/>
      <c r="C156" s="284"/>
      <c r="D156" s="253"/>
      <c r="E156" s="285"/>
      <c r="F156" s="285"/>
      <c r="G156" s="286" t="s">
        <v>353</v>
      </c>
      <c r="H156" s="281">
        <f>SUM(H154:H155)</f>
        <v>0</v>
      </c>
      <c r="I156" s="288"/>
      <c r="J156" s="283">
        <f>SUM(J154:J155)</f>
        <v>0</v>
      </c>
    </row>
    <row r="157" spans="1:10" x14ac:dyDescent="0.3">
      <c r="A157" s="253"/>
      <c r="B157" s="303"/>
      <c r="C157" s="284"/>
      <c r="D157" s="253"/>
      <c r="E157" s="285"/>
      <c r="F157" s="285"/>
      <c r="G157" s="286"/>
      <c r="H157" s="287"/>
      <c r="I157" s="288"/>
      <c r="J157" s="289"/>
    </row>
    <row r="158" spans="1:10" ht="15" thickBot="1" x14ac:dyDescent="0.35">
      <c r="A158" s="253" t="s">
        <v>76</v>
      </c>
      <c r="B158" s="303"/>
      <c r="C158" s="305"/>
      <c r="D158" s="306"/>
      <c r="E158" s="307"/>
      <c r="F158" s="308" t="s">
        <v>354</v>
      </c>
      <c r="G158" s="309">
        <f>SUM(H140:H157)/2</f>
        <v>0</v>
      </c>
      <c r="H158" s="310">
        <f>IF($A$2="CD",IF($A$3=1,ROUND(SUM(H140:H157)/2,0),IF($A$3=3,ROUND(SUM(H140:H157)/2,-1),SUM(H140:H157)/2)),SUM(H140:H157)/2)</f>
        <v>0</v>
      </c>
      <c r="I158" s="311">
        <f>SUM(J140:J157)/2</f>
        <v>0</v>
      </c>
      <c r="J158" s="312">
        <f>IF($A$2="CD",IF($A$3=1,ROUND(SUM(J140:J157)/2,0),IF($A$3=3,ROUND(SUM(J140:J157)/2,-1),SUM(J140:J157)/2)),SUM(J140:J157)/2)</f>
        <v>0</v>
      </c>
    </row>
    <row r="159" spans="1:10" ht="15" thickTop="1" x14ac:dyDescent="0.3">
      <c r="A159" s="253" t="s">
        <v>376</v>
      </c>
      <c r="B159" s="303"/>
      <c r="C159" s="316" t="s">
        <v>280</v>
      </c>
      <c r="D159" s="317"/>
      <c r="E159" s="318"/>
      <c r="F159" s="318"/>
      <c r="G159" s="319"/>
      <c r="H159" s="320"/>
      <c r="I159" s="288"/>
      <c r="J159" s="321"/>
    </row>
    <row r="160" spans="1:10" x14ac:dyDescent="0.3">
      <c r="A160" s="276" t="s">
        <v>287</v>
      </c>
      <c r="B160" s="303"/>
      <c r="C160" s="322" t="s">
        <v>258</v>
      </c>
      <c r="D160" s="323"/>
      <c r="E160" s="324"/>
      <c r="F160" s="325">
        <f>$F$3</f>
        <v>0</v>
      </c>
      <c r="G160" s="326"/>
      <c r="H160" s="327">
        <f>ROUND(H158*F160,2)</f>
        <v>0</v>
      </c>
      <c r="I160" s="288"/>
      <c r="J160" s="283">
        <f>ROUND(J158*F160,2)</f>
        <v>0</v>
      </c>
    </row>
    <row r="161" spans="1:10" x14ac:dyDescent="0.3">
      <c r="A161" s="276" t="s">
        <v>377</v>
      </c>
      <c r="B161" s="303"/>
      <c r="C161" s="322" t="s">
        <v>260</v>
      </c>
      <c r="D161" s="323"/>
      <c r="E161" s="324"/>
      <c r="F161" s="325">
        <f>$G$3</f>
        <v>0</v>
      </c>
      <c r="G161" s="326"/>
      <c r="H161" s="327">
        <f>ROUND(H158*F161,2)</f>
        <v>0</v>
      </c>
      <c r="I161" s="288"/>
      <c r="J161" s="283">
        <f>ROUND(J158*F161,2)</f>
        <v>0</v>
      </c>
    </row>
    <row r="162" spans="1:10" x14ac:dyDescent="0.3">
      <c r="A162" s="276" t="s">
        <v>289</v>
      </c>
      <c r="B162" s="303"/>
      <c r="C162" s="322" t="s">
        <v>262</v>
      </c>
      <c r="D162" s="323"/>
      <c r="E162" s="324"/>
      <c r="F162" s="325">
        <f>$H$3</f>
        <v>0</v>
      </c>
      <c r="G162" s="326"/>
      <c r="H162" s="327">
        <f>ROUND(H158*F162,2)</f>
        <v>0</v>
      </c>
      <c r="I162" s="288"/>
      <c r="J162" s="283">
        <f>ROUND(J158*F162,2)</f>
        <v>0</v>
      </c>
    </row>
    <row r="163" spans="1:10" x14ac:dyDescent="0.3">
      <c r="A163" s="276" t="s">
        <v>291</v>
      </c>
      <c r="B163" s="303"/>
      <c r="C163" s="322" t="s">
        <v>266</v>
      </c>
      <c r="D163" s="323"/>
      <c r="E163" s="324"/>
      <c r="F163" s="325">
        <f>$I$3</f>
        <v>0</v>
      </c>
      <c r="G163" s="326"/>
      <c r="H163" s="327">
        <f>ROUND(H162*F163,2)</f>
        <v>0</v>
      </c>
      <c r="I163" s="288"/>
      <c r="J163" s="283">
        <f>ROUND(J162*F163,2)</f>
        <v>0</v>
      </c>
    </row>
    <row r="164" spans="1:10" x14ac:dyDescent="0.3">
      <c r="A164" s="253" t="s">
        <v>378</v>
      </c>
      <c r="B164" s="303"/>
      <c r="C164" s="290" t="s">
        <v>379</v>
      </c>
      <c r="D164" s="253"/>
      <c r="E164" s="285"/>
      <c r="F164" s="285"/>
      <c r="G164" s="328"/>
      <c r="H164" s="329">
        <f>SUM(H160:H163)</f>
        <v>0</v>
      </c>
      <c r="I164" s="304"/>
      <c r="J164" s="330">
        <f>SUM(J160:J163)</f>
        <v>0</v>
      </c>
    </row>
    <row r="165" spans="1:10" ht="15" thickBot="1" x14ac:dyDescent="0.35">
      <c r="A165" s="253" t="s">
        <v>380</v>
      </c>
      <c r="B165" s="303"/>
      <c r="C165" s="331"/>
      <c r="D165" s="332"/>
      <c r="E165" s="307"/>
      <c r="F165" s="308" t="s">
        <v>381</v>
      </c>
      <c r="G165" s="333">
        <f>H164+H158</f>
        <v>0</v>
      </c>
      <c r="H165" s="310">
        <f>IF($A$3=2,ROUND((H158+H164),2),IF($A$3=3,ROUND((H158+H164),-1),ROUND((H158+H164),0)))</f>
        <v>0</v>
      </c>
      <c r="I165" s="311"/>
      <c r="J165" s="312">
        <f>IF($A$3=2,ROUND((J158+J164),2),IF($A$3=3,ROUND((J158+J164),-1),ROUND((J158+J164),0)))</f>
        <v>0</v>
      </c>
    </row>
    <row r="166" spans="1:10" ht="15" thickTop="1" x14ac:dyDescent="0.3">
      <c r="C166" s="19"/>
      <c r="D166" s="264"/>
      <c r="E166" s="19"/>
      <c r="F166" s="19"/>
      <c r="G166" s="19"/>
      <c r="H166" s="19"/>
      <c r="I166" s="265"/>
      <c r="J166" s="266"/>
    </row>
    <row r="167" spans="1:10" ht="15" thickBot="1" x14ac:dyDescent="0.35">
      <c r="C167" s="19"/>
      <c r="D167" s="264"/>
      <c r="E167" s="19"/>
      <c r="F167" s="19"/>
      <c r="G167" s="19"/>
      <c r="H167" s="19"/>
      <c r="I167" s="265"/>
      <c r="J167" s="266"/>
    </row>
    <row r="168" spans="1:10" ht="15" thickTop="1" x14ac:dyDescent="0.3">
      <c r="A168" s="253" t="s">
        <v>382</v>
      </c>
      <c r="B168" s="267"/>
      <c r="C168" s="933" t="s">
        <v>863</v>
      </c>
      <c r="D168" s="934"/>
      <c r="E168" s="934"/>
      <c r="F168" s="934"/>
      <c r="G168" s="314"/>
      <c r="H168" s="269" t="s">
        <v>838</v>
      </c>
      <c r="I168" s="270" t="s">
        <v>310</v>
      </c>
      <c r="J168" s="271" t="s">
        <v>79</v>
      </c>
    </row>
    <row r="169" spans="1:10" x14ac:dyDescent="0.3">
      <c r="A169" s="253"/>
      <c r="B169" s="267"/>
      <c r="C169" s="935"/>
      <c r="D169" s="936"/>
      <c r="E169" s="936"/>
      <c r="F169" s="936"/>
      <c r="G169" s="315"/>
      <c r="H169" s="273" t="str">
        <f>"ITEM:   "&amp;PRESUPUESTO!$B$12</f>
        <v>ITEM:   1.2</v>
      </c>
      <c r="I169" s="274">
        <f>PRESUPUESTO!$E$12</f>
        <v>1</v>
      </c>
      <c r="J169" s="275"/>
    </row>
    <row r="170" spans="1:10" x14ac:dyDescent="0.3">
      <c r="A170" s="276" t="s">
        <v>312</v>
      </c>
      <c r="B170" s="267"/>
      <c r="C170" s="277" t="str">
        <f>INSUMOS!$C$300</f>
        <v>DESCRIPCION</v>
      </c>
      <c r="D170" s="278" t="str">
        <f>INSUMOS!$D$300</f>
        <v>UND</v>
      </c>
      <c r="E170" s="279" t="s">
        <v>74</v>
      </c>
      <c r="F170" s="279" t="s">
        <v>313</v>
      </c>
      <c r="G170" s="280" t="str">
        <f>INSUMOS!$I$300</f>
        <v>VR. UNIT.</v>
      </c>
      <c r="H170" s="281" t="s">
        <v>315</v>
      </c>
      <c r="I170" s="282"/>
      <c r="J170" s="283" t="s">
        <v>315</v>
      </c>
    </row>
    <row r="171" spans="1:10" x14ac:dyDescent="0.3">
      <c r="A171" s="276"/>
      <c r="B171" s="267"/>
      <c r="C171" s="284"/>
      <c r="D171" s="253"/>
      <c r="E171" s="285"/>
      <c r="F171" s="285"/>
      <c r="G171" s="286"/>
      <c r="H171" s="287"/>
      <c r="I171" s="288"/>
      <c r="J171" s="289"/>
    </row>
    <row r="172" spans="1:10" x14ac:dyDescent="0.3">
      <c r="A172" s="276" t="s">
        <v>316</v>
      </c>
      <c r="B172" s="267"/>
      <c r="C172" s="290" t="s">
        <v>317</v>
      </c>
      <c r="D172" s="253"/>
      <c r="E172" s="285"/>
      <c r="F172" s="285"/>
      <c r="G172" s="286"/>
      <c r="H172" s="287"/>
      <c r="I172" s="288"/>
      <c r="J172" s="289"/>
    </row>
    <row r="173" spans="1:10" x14ac:dyDescent="0.3">
      <c r="A173" s="276">
        <v>101635</v>
      </c>
      <c r="B173" s="267" t="s">
        <v>384</v>
      </c>
      <c r="C173" s="277"/>
      <c r="D173" s="278"/>
      <c r="E173" s="279"/>
      <c r="F173" s="279"/>
      <c r="G173" s="280"/>
      <c r="H173" s="281">
        <f t="shared" ref="H173:H181" si="3">TRUNC(E173* (1 + F173 / 100) * G173,2)</f>
        <v>0</v>
      </c>
      <c r="I173" s="282">
        <f>I169 * (E173 * (1+F173/100))</f>
        <v>0</v>
      </c>
      <c r="J173" s="283">
        <f>H173 * I169</f>
        <v>0</v>
      </c>
    </row>
    <row r="174" spans="1:10" x14ac:dyDescent="0.3">
      <c r="A174" s="276">
        <v>100203</v>
      </c>
      <c r="B174" s="267" t="s">
        <v>386</v>
      </c>
      <c r="C174" s="277"/>
      <c r="D174" s="278"/>
      <c r="E174" s="279"/>
      <c r="F174" s="279"/>
      <c r="G174" s="280"/>
      <c r="H174" s="281">
        <f t="shared" si="3"/>
        <v>0</v>
      </c>
      <c r="I174" s="282">
        <f>I169 * (E174 * (1+F174/100))</f>
        <v>0</v>
      </c>
      <c r="J174" s="283">
        <f>H174 * I169</f>
        <v>0</v>
      </c>
    </row>
    <row r="175" spans="1:10" x14ac:dyDescent="0.3">
      <c r="A175" s="276">
        <v>100486</v>
      </c>
      <c r="B175" s="267" t="s">
        <v>388</v>
      </c>
      <c r="C175" s="277"/>
      <c r="D175" s="278"/>
      <c r="E175" s="279"/>
      <c r="F175" s="279"/>
      <c r="G175" s="280"/>
      <c r="H175" s="281">
        <f t="shared" si="3"/>
        <v>0</v>
      </c>
      <c r="I175" s="282">
        <f>I169 * (E175 * (1+F175/100))</f>
        <v>0</v>
      </c>
      <c r="J175" s="283">
        <f>H175 * I169</f>
        <v>0</v>
      </c>
    </row>
    <row r="176" spans="1:10" x14ac:dyDescent="0.3">
      <c r="A176" s="276">
        <v>100930</v>
      </c>
      <c r="B176" s="267" t="s">
        <v>390</v>
      </c>
      <c r="C176" s="277"/>
      <c r="D176" s="278"/>
      <c r="E176" s="279"/>
      <c r="F176" s="279"/>
      <c r="G176" s="280"/>
      <c r="H176" s="281">
        <f t="shared" si="3"/>
        <v>0</v>
      </c>
      <c r="I176" s="282">
        <f>I169 * (E176 * (1+F176/100))</f>
        <v>0</v>
      </c>
      <c r="J176" s="283">
        <f>H176 * I169</f>
        <v>0</v>
      </c>
    </row>
    <row r="177" spans="1:10" x14ac:dyDescent="0.3">
      <c r="A177" s="276">
        <v>100977</v>
      </c>
      <c r="B177" s="267" t="s">
        <v>392</v>
      </c>
      <c r="C177" s="277"/>
      <c r="D177" s="278"/>
      <c r="E177" s="279"/>
      <c r="F177" s="279"/>
      <c r="G177" s="280"/>
      <c r="H177" s="281">
        <f t="shared" si="3"/>
        <v>0</v>
      </c>
      <c r="I177" s="282">
        <f>I169 * (E177 * (1+F177/100))</f>
        <v>0</v>
      </c>
      <c r="J177" s="283">
        <f>H177 * I169</f>
        <v>0</v>
      </c>
    </row>
    <row r="178" spans="1:10" x14ac:dyDescent="0.3">
      <c r="A178" s="276">
        <v>101509</v>
      </c>
      <c r="B178" s="267" t="s">
        <v>369</v>
      </c>
      <c r="C178" s="277"/>
      <c r="D178" s="278"/>
      <c r="E178" s="279"/>
      <c r="F178" s="279"/>
      <c r="G178" s="280"/>
      <c r="H178" s="281">
        <f t="shared" si="3"/>
        <v>0</v>
      </c>
      <c r="I178" s="282">
        <f>I169 * (E178 * (1+F178/100))</f>
        <v>0</v>
      </c>
      <c r="J178" s="283">
        <f>H178 * I169</f>
        <v>0</v>
      </c>
    </row>
    <row r="179" spans="1:10" x14ac:dyDescent="0.3">
      <c r="A179" s="276">
        <v>101717</v>
      </c>
      <c r="B179" s="267" t="s">
        <v>392</v>
      </c>
      <c r="C179" s="277"/>
      <c r="D179" s="278"/>
      <c r="E179" s="279"/>
      <c r="F179" s="279"/>
      <c r="G179" s="280"/>
      <c r="H179" s="281">
        <f t="shared" si="3"/>
        <v>0</v>
      </c>
      <c r="I179" s="282">
        <f>I169 * (E179 * (1+F179/100))</f>
        <v>0</v>
      </c>
      <c r="J179" s="283">
        <f>H179 * I169</f>
        <v>0</v>
      </c>
    </row>
    <row r="180" spans="1:10" x14ac:dyDescent="0.3">
      <c r="A180" s="276">
        <v>101889</v>
      </c>
      <c r="B180" s="267" t="s">
        <v>390</v>
      </c>
      <c r="C180" s="277"/>
      <c r="D180" s="278"/>
      <c r="E180" s="279"/>
      <c r="F180" s="279"/>
      <c r="G180" s="280"/>
      <c r="H180" s="281">
        <f t="shared" si="3"/>
        <v>0</v>
      </c>
      <c r="I180" s="282">
        <f>I169 * (E180 * (1+F180/100))</f>
        <v>0</v>
      </c>
      <c r="J180" s="283">
        <f>H180 * I169</f>
        <v>0</v>
      </c>
    </row>
    <row r="181" spans="1:10" x14ac:dyDescent="0.3">
      <c r="A181" s="276">
        <v>101446</v>
      </c>
      <c r="B181" s="267" t="s">
        <v>388</v>
      </c>
      <c r="C181" s="277"/>
      <c r="D181" s="278"/>
      <c r="E181" s="279"/>
      <c r="F181" s="279"/>
      <c r="G181" s="280"/>
      <c r="H181" s="281">
        <f t="shared" si="3"/>
        <v>0</v>
      </c>
      <c r="I181" s="334">
        <f>I169 * (E181 * (1+F181/100))</f>
        <v>0</v>
      </c>
      <c r="J181" s="283">
        <f>H181 * I169</f>
        <v>0</v>
      </c>
    </row>
    <row r="182" spans="1:10" x14ac:dyDescent="0.3">
      <c r="A182" s="253" t="s">
        <v>330</v>
      </c>
      <c r="B182" s="267"/>
      <c r="C182" s="284"/>
      <c r="D182" s="253"/>
      <c r="E182" s="285"/>
      <c r="F182" s="285"/>
      <c r="G182" s="286" t="s">
        <v>331</v>
      </c>
      <c r="H182" s="292">
        <f>SUM(H172:H181)</f>
        <v>0</v>
      </c>
      <c r="I182" s="288"/>
      <c r="J182" s="293">
        <f>SUM(J172:J181)</f>
        <v>0</v>
      </c>
    </row>
    <row r="183" spans="1:10" x14ac:dyDescent="0.3">
      <c r="A183" s="276" t="s">
        <v>332</v>
      </c>
      <c r="B183" s="267"/>
      <c r="C183" s="294" t="s">
        <v>333</v>
      </c>
      <c r="D183" s="253" t="s">
        <v>334</v>
      </c>
      <c r="E183" s="253" t="s">
        <v>335</v>
      </c>
      <c r="F183" s="253" t="s">
        <v>336</v>
      </c>
      <c r="G183" s="295" t="s">
        <v>337</v>
      </c>
      <c r="H183" s="296" t="s">
        <v>338</v>
      </c>
      <c r="I183" s="288"/>
      <c r="J183" s="289"/>
    </row>
    <row r="184" spans="1:10" x14ac:dyDescent="0.3">
      <c r="A184" s="276">
        <v>200009</v>
      </c>
      <c r="B184" s="267" t="s">
        <v>333</v>
      </c>
      <c r="C184" s="277"/>
      <c r="D184" s="297"/>
      <c r="E184" s="298"/>
      <c r="F184" s="299"/>
      <c r="G184" s="300"/>
      <c r="H184" s="281"/>
      <c r="I184" s="282" t="e">
        <f>I169 / G184</f>
        <v>#DIV/0!</v>
      </c>
      <c r="J184" s="283">
        <f>H184 * I169</f>
        <v>0</v>
      </c>
    </row>
    <row r="185" spans="1:10" x14ac:dyDescent="0.3">
      <c r="A185" s="253" t="s">
        <v>340</v>
      </c>
      <c r="B185" s="267"/>
      <c r="C185" s="284"/>
      <c r="D185" s="253"/>
      <c r="E185" s="285"/>
      <c r="F185" s="285"/>
      <c r="G185" s="286" t="s">
        <v>341</v>
      </c>
      <c r="H185" s="292">
        <f>SUM(H183:H184)</f>
        <v>0</v>
      </c>
      <c r="I185" s="288"/>
      <c r="J185" s="293">
        <f>SUM(J183:J184)</f>
        <v>0</v>
      </c>
    </row>
    <row r="186" spans="1:10" x14ac:dyDescent="0.3">
      <c r="A186" s="276" t="s">
        <v>342</v>
      </c>
      <c r="B186" s="267"/>
      <c r="C186" s="301" t="s">
        <v>343</v>
      </c>
      <c r="D186" s="253"/>
      <c r="E186" s="285"/>
      <c r="F186" s="285"/>
      <c r="G186" s="286"/>
      <c r="H186" s="287"/>
      <c r="I186" s="288"/>
      <c r="J186" s="289"/>
    </row>
    <row r="187" spans="1:10" x14ac:dyDescent="0.3">
      <c r="A187" s="276">
        <v>307002</v>
      </c>
      <c r="B187" s="267" t="s">
        <v>343</v>
      </c>
      <c r="C187" s="277"/>
      <c r="D187" s="278"/>
      <c r="E187" s="279"/>
      <c r="F187" s="279"/>
      <c r="G187" s="280"/>
      <c r="H187" s="281">
        <f>TRUNC(E187* (1 + F187 / 100) * G187,2)</f>
        <v>0</v>
      </c>
      <c r="I187" s="282">
        <f>I169 * (E187 * (1+F187/100))</f>
        <v>0</v>
      </c>
      <c r="J187" s="283">
        <f>H187 * I169</f>
        <v>0</v>
      </c>
    </row>
    <row r="188" spans="1:10" x14ac:dyDescent="0.3">
      <c r="A188" s="276">
        <v>300026</v>
      </c>
      <c r="B188" s="267" t="s">
        <v>343</v>
      </c>
      <c r="C188" s="277"/>
      <c r="D188" s="278"/>
      <c r="E188" s="302"/>
      <c r="F188" s="279"/>
      <c r="G188" s="280"/>
      <c r="H188" s="281">
        <f>TRUNC(E188* (1 + F188 / 100) * G188,2)</f>
        <v>0</v>
      </c>
      <c r="I188" s="282">
        <f>I169 * H188</f>
        <v>0</v>
      </c>
      <c r="J188" s="283">
        <f>H188 * I169</f>
        <v>0</v>
      </c>
    </row>
    <row r="189" spans="1:10" x14ac:dyDescent="0.3">
      <c r="A189" s="253" t="s">
        <v>348</v>
      </c>
      <c r="B189" s="267"/>
      <c r="C189" s="284"/>
      <c r="D189" s="253"/>
      <c r="E189" s="285"/>
      <c r="F189" s="285"/>
      <c r="G189" s="286" t="s">
        <v>349</v>
      </c>
      <c r="H189" s="292">
        <f>SUM(H186:H188)</f>
        <v>0</v>
      </c>
      <c r="I189" s="288"/>
      <c r="J189" s="293">
        <f>SUM(J186:J188)</f>
        <v>0</v>
      </c>
    </row>
    <row r="190" spans="1:10" x14ac:dyDescent="0.3">
      <c r="A190" s="253" t="s">
        <v>350</v>
      </c>
      <c r="B190" s="19"/>
      <c r="C190" s="290" t="s">
        <v>351</v>
      </c>
      <c r="D190" s="253"/>
      <c r="E190" s="285"/>
      <c r="F190" s="285"/>
      <c r="G190" s="286"/>
      <c r="H190" s="287"/>
      <c r="I190" s="288"/>
      <c r="J190" s="289"/>
    </row>
    <row r="191" spans="1:10" x14ac:dyDescent="0.3">
      <c r="A191" s="276"/>
      <c r="B191" s="267"/>
      <c r="C191" s="277"/>
      <c r="D191" s="278"/>
      <c r="E191" s="279"/>
      <c r="F191" s="279"/>
      <c r="G191" s="280"/>
      <c r="H191" s="281"/>
      <c r="I191" s="282"/>
      <c r="J191" s="283"/>
    </row>
    <row r="192" spans="1:10" x14ac:dyDescent="0.3">
      <c r="A192" s="291" t="s">
        <v>352</v>
      </c>
      <c r="B192" s="19"/>
      <c r="C192" s="284"/>
      <c r="D192" s="253"/>
      <c r="E192" s="285"/>
      <c r="F192" s="285"/>
      <c r="G192" s="286" t="s">
        <v>353</v>
      </c>
      <c r="H192" s="281">
        <f>SUM(H190:H191)</f>
        <v>0</v>
      </c>
      <c r="I192" s="288"/>
      <c r="J192" s="283">
        <f>SUM(J190:J191)</f>
        <v>0</v>
      </c>
    </row>
    <row r="193" spans="1:10" x14ac:dyDescent="0.3">
      <c r="A193" s="253"/>
      <c r="B193" s="303"/>
      <c r="C193" s="284"/>
      <c r="D193" s="253"/>
      <c r="E193" s="285"/>
      <c r="F193" s="285"/>
      <c r="G193" s="286"/>
      <c r="H193" s="287"/>
      <c r="I193" s="288"/>
      <c r="J193" s="289"/>
    </row>
    <row r="194" spans="1:10" ht="15" thickBot="1" x14ac:dyDescent="0.35">
      <c r="A194" s="253" t="s">
        <v>76</v>
      </c>
      <c r="B194" s="303"/>
      <c r="C194" s="305"/>
      <c r="D194" s="306"/>
      <c r="E194" s="307"/>
      <c r="F194" s="308" t="s">
        <v>354</v>
      </c>
      <c r="G194" s="309">
        <f>SUM(H170:H193)/2</f>
        <v>0</v>
      </c>
      <c r="H194" s="310">
        <f>IF($A$2="CD",IF($A$3=1,ROUND(SUM(H170:H193)/2,0),IF($A$3=3,ROUND(SUM(H170:H193)/2,-1),SUM(H170:H193)/2)),SUM(H170:H193)/2)</f>
        <v>0</v>
      </c>
      <c r="I194" s="311">
        <f>SUM(J170:J193)/2</f>
        <v>0</v>
      </c>
      <c r="J194" s="312">
        <f>IF($A$2="CD",IF($A$3=1,ROUND(SUM(J170:J193)/2,0),IF($A$3=3,ROUND(SUM(J170:J193)/2,-1),SUM(J170:J193)/2)),SUM(J170:J193)/2)</f>
        <v>0</v>
      </c>
    </row>
    <row r="195" spans="1:10" ht="15" thickTop="1" x14ac:dyDescent="0.3">
      <c r="A195" s="253" t="s">
        <v>376</v>
      </c>
      <c r="B195" s="303"/>
      <c r="C195" s="316" t="s">
        <v>280</v>
      </c>
      <c r="D195" s="317"/>
      <c r="E195" s="318"/>
      <c r="F195" s="318"/>
      <c r="G195" s="319"/>
      <c r="H195" s="320"/>
      <c r="I195" s="288"/>
      <c r="J195" s="321"/>
    </row>
    <row r="196" spans="1:10" x14ac:dyDescent="0.3">
      <c r="A196" s="276" t="s">
        <v>287</v>
      </c>
      <c r="B196" s="303"/>
      <c r="C196" s="322" t="s">
        <v>258</v>
      </c>
      <c r="D196" s="323"/>
      <c r="E196" s="324"/>
      <c r="F196" s="325">
        <f>$F$3</f>
        <v>0</v>
      </c>
      <c r="G196" s="326"/>
      <c r="H196" s="327">
        <f>ROUND(H194*F196,2)</f>
        <v>0</v>
      </c>
      <c r="I196" s="288"/>
      <c r="J196" s="283">
        <f>ROUND(J194*F196,2)</f>
        <v>0</v>
      </c>
    </row>
    <row r="197" spans="1:10" x14ac:dyDescent="0.3">
      <c r="A197" s="276" t="s">
        <v>377</v>
      </c>
      <c r="B197" s="303"/>
      <c r="C197" s="322" t="s">
        <v>260</v>
      </c>
      <c r="D197" s="323"/>
      <c r="E197" s="324"/>
      <c r="F197" s="325">
        <f>$G$3</f>
        <v>0</v>
      </c>
      <c r="G197" s="326"/>
      <c r="H197" s="327">
        <f>ROUND(H194*F197,2)</f>
        <v>0</v>
      </c>
      <c r="I197" s="288"/>
      <c r="J197" s="283">
        <f>ROUND(J194*F197,2)</f>
        <v>0</v>
      </c>
    </row>
    <row r="198" spans="1:10" x14ac:dyDescent="0.3">
      <c r="A198" s="276" t="s">
        <v>289</v>
      </c>
      <c r="B198" s="303"/>
      <c r="C198" s="322" t="s">
        <v>262</v>
      </c>
      <c r="D198" s="323"/>
      <c r="E198" s="324"/>
      <c r="F198" s="325">
        <f>$H$3</f>
        <v>0</v>
      </c>
      <c r="G198" s="326"/>
      <c r="H198" s="327">
        <f>ROUND(H194*F198,2)</f>
        <v>0</v>
      </c>
      <c r="I198" s="288"/>
      <c r="J198" s="283">
        <f>ROUND(J194*F198,2)</f>
        <v>0</v>
      </c>
    </row>
    <row r="199" spans="1:10" x14ac:dyDescent="0.3">
      <c r="A199" s="276" t="s">
        <v>291</v>
      </c>
      <c r="B199" s="303"/>
      <c r="C199" s="322" t="s">
        <v>266</v>
      </c>
      <c r="D199" s="323"/>
      <c r="E199" s="324"/>
      <c r="F199" s="325">
        <f>$I$3</f>
        <v>0</v>
      </c>
      <c r="G199" s="326"/>
      <c r="H199" s="327">
        <f>ROUND(H198*F199,2)</f>
        <v>0</v>
      </c>
      <c r="I199" s="288"/>
      <c r="J199" s="283">
        <f>ROUND(J198*F199,2)</f>
        <v>0</v>
      </c>
    </row>
    <row r="200" spans="1:10" x14ac:dyDescent="0.3">
      <c r="A200" s="253" t="s">
        <v>378</v>
      </c>
      <c r="B200" s="303"/>
      <c r="C200" s="290" t="s">
        <v>379</v>
      </c>
      <c r="D200" s="253"/>
      <c r="E200" s="285"/>
      <c r="F200" s="285"/>
      <c r="G200" s="328"/>
      <c r="H200" s="329">
        <f>SUM(H196:H199)</f>
        <v>0</v>
      </c>
      <c r="I200" s="304"/>
      <c r="J200" s="330">
        <f>SUM(J196:J199)</f>
        <v>0</v>
      </c>
    </row>
    <row r="201" spans="1:10" ht="15" thickBot="1" x14ac:dyDescent="0.35">
      <c r="A201" s="253" t="s">
        <v>380</v>
      </c>
      <c r="B201" s="303"/>
      <c r="C201" s="331"/>
      <c r="D201" s="332"/>
      <c r="E201" s="307"/>
      <c r="F201" s="308" t="s">
        <v>381</v>
      </c>
      <c r="G201" s="333">
        <f>H200+H194</f>
        <v>0</v>
      </c>
      <c r="H201" s="310">
        <f>IF($A$3=2,ROUND((H194+H200),2),IF($A$3=3,ROUND((H194+H200),-1),ROUND((H194+H200),0)))</f>
        <v>0</v>
      </c>
      <c r="I201" s="311"/>
      <c r="J201" s="312">
        <f>IF($A$3=2,ROUND((J194+J200),2),IF($A$3=3,ROUND((J194+J200),-1),ROUND((J194+J200),0)))</f>
        <v>0</v>
      </c>
    </row>
    <row r="202" spans="1:10" ht="15" thickTop="1" x14ac:dyDescent="0.3">
      <c r="C202" s="19"/>
      <c r="D202" s="264"/>
      <c r="E202" s="19"/>
      <c r="F202" s="19"/>
      <c r="G202" s="19"/>
      <c r="H202" s="19"/>
      <c r="I202" s="265"/>
      <c r="J202" s="266"/>
    </row>
    <row r="203" spans="1:10" ht="15" thickBot="1" x14ac:dyDescent="0.35">
      <c r="C203" s="19"/>
      <c r="D203" s="264"/>
      <c r="E203" s="19"/>
      <c r="F203" s="19"/>
      <c r="G203" s="19"/>
      <c r="H203" s="19"/>
      <c r="I203" s="265"/>
      <c r="J203" s="266"/>
    </row>
    <row r="204" spans="1:10" ht="15" thickTop="1" x14ac:dyDescent="0.3">
      <c r="A204" s="253" t="s">
        <v>398</v>
      </c>
      <c r="B204" s="267"/>
      <c r="C204" s="933" t="s">
        <v>864</v>
      </c>
      <c r="D204" s="934"/>
      <c r="E204" s="934"/>
      <c r="F204" s="934"/>
      <c r="G204" s="314"/>
      <c r="H204" s="269" t="s">
        <v>367</v>
      </c>
      <c r="I204" s="270" t="s">
        <v>310</v>
      </c>
      <c r="J204" s="271" t="s">
        <v>79</v>
      </c>
    </row>
    <row r="205" spans="1:10" x14ac:dyDescent="0.3">
      <c r="A205" s="253"/>
      <c r="B205" s="267"/>
      <c r="C205" s="935"/>
      <c r="D205" s="936"/>
      <c r="E205" s="936"/>
      <c r="F205" s="936"/>
      <c r="G205" s="315"/>
      <c r="H205" s="273" t="str">
        <f>"ITEM:   "&amp;PRESUPUESTO!$B$13</f>
        <v>ITEM:   1.3</v>
      </c>
      <c r="I205" s="274">
        <f>PRESUPUESTO!$E$13</f>
        <v>955</v>
      </c>
      <c r="J205" s="275"/>
    </row>
    <row r="206" spans="1:10" x14ac:dyDescent="0.3">
      <c r="A206" s="276" t="s">
        <v>312</v>
      </c>
      <c r="B206" s="267"/>
      <c r="C206" s="277" t="str">
        <f>INSUMOS!$C$300</f>
        <v>DESCRIPCION</v>
      </c>
      <c r="D206" s="278" t="str">
        <f>INSUMOS!$D$300</f>
        <v>UND</v>
      </c>
      <c r="E206" s="279" t="s">
        <v>74</v>
      </c>
      <c r="F206" s="279" t="s">
        <v>313</v>
      </c>
      <c r="G206" s="280" t="str">
        <f>INSUMOS!$I$300</f>
        <v>VR. UNIT.</v>
      </c>
      <c r="H206" s="281" t="s">
        <v>315</v>
      </c>
      <c r="I206" s="282"/>
      <c r="J206" s="283" t="s">
        <v>315</v>
      </c>
    </row>
    <row r="207" spans="1:10" x14ac:dyDescent="0.3">
      <c r="A207" s="276"/>
      <c r="B207" s="267"/>
      <c r="C207" s="284"/>
      <c r="D207" s="253"/>
      <c r="E207" s="285"/>
      <c r="F207" s="285"/>
      <c r="G207" s="286"/>
      <c r="H207" s="287"/>
      <c r="I207" s="288"/>
      <c r="J207" s="289"/>
    </row>
    <row r="208" spans="1:10" x14ac:dyDescent="0.3">
      <c r="A208" s="276" t="s">
        <v>342</v>
      </c>
      <c r="B208" s="267"/>
      <c r="C208" s="301" t="s">
        <v>343</v>
      </c>
      <c r="D208" s="253"/>
      <c r="E208" s="285"/>
      <c r="F208" s="285"/>
      <c r="G208" s="286"/>
      <c r="H208" s="287"/>
      <c r="I208" s="288"/>
      <c r="J208" s="289"/>
    </row>
    <row r="209" spans="1:10" x14ac:dyDescent="0.3">
      <c r="A209" s="276">
        <v>300045</v>
      </c>
      <c r="B209" s="267" t="s">
        <v>343</v>
      </c>
      <c r="C209" s="277"/>
      <c r="D209" s="278"/>
      <c r="E209" s="279"/>
      <c r="F209" s="279"/>
      <c r="G209" s="280"/>
      <c r="H209" s="281">
        <f>TRUNC(E209* (1 + F209 / 100) * G209,2)</f>
        <v>0</v>
      </c>
      <c r="I209" s="282">
        <f>I205 * (E209 * (1+F209/100))</f>
        <v>0</v>
      </c>
      <c r="J209" s="283">
        <f>H209 * I205</f>
        <v>0</v>
      </c>
    </row>
    <row r="210" spans="1:10" x14ac:dyDescent="0.3">
      <c r="A210" s="276">
        <v>300026</v>
      </c>
      <c r="B210" s="267" t="s">
        <v>343</v>
      </c>
      <c r="C210" s="277"/>
      <c r="D210" s="278"/>
      <c r="E210" s="279"/>
      <c r="F210" s="279"/>
      <c r="G210" s="280"/>
      <c r="H210" s="281">
        <f>TRUNC(E210* (1 + F210 / 100) * G210,2)</f>
        <v>0</v>
      </c>
      <c r="I210" s="282">
        <f>I205 * H210</f>
        <v>0</v>
      </c>
      <c r="J210" s="283">
        <f>H210 * I205</f>
        <v>0</v>
      </c>
    </row>
    <row r="211" spans="1:10" x14ac:dyDescent="0.3">
      <c r="A211" s="253" t="s">
        <v>348</v>
      </c>
      <c r="B211" s="267"/>
      <c r="C211" s="284"/>
      <c r="D211" s="253"/>
      <c r="E211" s="285"/>
      <c r="F211" s="285"/>
      <c r="G211" s="286" t="s">
        <v>349</v>
      </c>
      <c r="H211" s="292">
        <f>SUM(H208:H210)</f>
        <v>0</v>
      </c>
      <c r="I211" s="288"/>
      <c r="J211" s="293">
        <f>SUM(J208:J210)</f>
        <v>0</v>
      </c>
    </row>
    <row r="212" spans="1:10" x14ac:dyDescent="0.3">
      <c r="A212" s="253" t="s">
        <v>350</v>
      </c>
      <c r="B212" s="19"/>
      <c r="C212" s="290" t="s">
        <v>351</v>
      </c>
      <c r="D212" s="253"/>
      <c r="E212" s="285"/>
      <c r="F212" s="285"/>
      <c r="G212" s="286"/>
      <c r="H212" s="287"/>
      <c r="I212" s="288"/>
      <c r="J212" s="289"/>
    </row>
    <row r="213" spans="1:10" x14ac:dyDescent="0.3">
      <c r="A213" s="276"/>
      <c r="B213" s="267"/>
      <c r="C213" s="277"/>
      <c r="D213" s="278"/>
      <c r="E213" s="279"/>
      <c r="F213" s="279"/>
      <c r="G213" s="280"/>
      <c r="H213" s="281"/>
      <c r="I213" s="282"/>
      <c r="J213" s="283"/>
    </row>
    <row r="214" spans="1:10" x14ac:dyDescent="0.3">
      <c r="A214" s="291" t="s">
        <v>352</v>
      </c>
      <c r="B214" s="19"/>
      <c r="C214" s="284"/>
      <c r="D214" s="253"/>
      <c r="E214" s="285"/>
      <c r="F214" s="285"/>
      <c r="G214" s="286" t="s">
        <v>353</v>
      </c>
      <c r="H214" s="281">
        <f>SUM(H212:H213)</f>
        <v>0</v>
      </c>
      <c r="I214" s="288"/>
      <c r="J214" s="283">
        <f>SUM(J212:J213)</f>
        <v>0</v>
      </c>
    </row>
    <row r="215" spans="1:10" x14ac:dyDescent="0.3">
      <c r="A215" s="253"/>
      <c r="B215" s="303"/>
      <c r="C215" s="284"/>
      <c r="D215" s="253"/>
      <c r="E215" s="285"/>
      <c r="F215" s="285"/>
      <c r="G215" s="286"/>
      <c r="H215" s="287"/>
      <c r="I215" s="288"/>
      <c r="J215" s="289"/>
    </row>
    <row r="216" spans="1:10" ht="15" thickBot="1" x14ac:dyDescent="0.35">
      <c r="A216" s="253" t="s">
        <v>76</v>
      </c>
      <c r="B216" s="303"/>
      <c r="C216" s="305"/>
      <c r="D216" s="306"/>
      <c r="E216" s="307"/>
      <c r="F216" s="308" t="s">
        <v>354</v>
      </c>
      <c r="G216" s="309">
        <f>SUM(H206:H215)/2</f>
        <v>0</v>
      </c>
      <c r="H216" s="310">
        <f>IF($A$2="CD",IF($A$3=1,ROUND(SUM(H206:H215)/2,0),IF($A$3=3,ROUND(SUM(H206:H215)/2,-1),SUM(H206:H215)/2)),SUM(H206:H215)/2)</f>
        <v>0</v>
      </c>
      <c r="I216" s="311">
        <f>SUM(J206:J215)/2</f>
        <v>0</v>
      </c>
      <c r="J216" s="312">
        <f>IF($A$2="CD",IF($A$3=1,ROUND(SUM(J206:J215)/2,0),IF($A$3=3,ROUND(SUM(J206:J215)/2,-1),SUM(J206:J215)/2)),SUM(J206:J215)/2)</f>
        <v>0</v>
      </c>
    </row>
    <row r="217" spans="1:10" ht="15" thickTop="1" x14ac:dyDescent="0.3">
      <c r="A217" s="253" t="s">
        <v>376</v>
      </c>
      <c r="B217" s="303"/>
      <c r="C217" s="316" t="s">
        <v>280</v>
      </c>
      <c r="D217" s="317"/>
      <c r="E217" s="318"/>
      <c r="F217" s="318"/>
      <c r="G217" s="319"/>
      <c r="H217" s="320"/>
      <c r="I217" s="288"/>
      <c r="J217" s="321"/>
    </row>
    <row r="218" spans="1:10" x14ac:dyDescent="0.3">
      <c r="A218" s="276" t="s">
        <v>287</v>
      </c>
      <c r="B218" s="303"/>
      <c r="C218" s="322" t="s">
        <v>258</v>
      </c>
      <c r="D218" s="323"/>
      <c r="E218" s="324"/>
      <c r="F218" s="325">
        <f>$F$3</f>
        <v>0</v>
      </c>
      <c r="G218" s="326"/>
      <c r="H218" s="327">
        <f>ROUND(H216*F218,2)</f>
        <v>0</v>
      </c>
      <c r="I218" s="288"/>
      <c r="J218" s="283">
        <f>ROUND(J216*F218,2)</f>
        <v>0</v>
      </c>
    </row>
    <row r="219" spans="1:10" x14ac:dyDescent="0.3">
      <c r="A219" s="276" t="s">
        <v>377</v>
      </c>
      <c r="B219" s="303"/>
      <c r="C219" s="322" t="s">
        <v>260</v>
      </c>
      <c r="D219" s="323"/>
      <c r="E219" s="324"/>
      <c r="F219" s="325">
        <f>$G$3</f>
        <v>0</v>
      </c>
      <c r="G219" s="326"/>
      <c r="H219" s="327">
        <f>ROUND(H216*F219,2)</f>
        <v>0</v>
      </c>
      <c r="I219" s="288"/>
      <c r="J219" s="283">
        <f>ROUND(J216*F219,2)</f>
        <v>0</v>
      </c>
    </row>
    <row r="220" spans="1:10" x14ac:dyDescent="0.3">
      <c r="A220" s="276" t="s">
        <v>289</v>
      </c>
      <c r="B220" s="303"/>
      <c r="C220" s="322" t="s">
        <v>262</v>
      </c>
      <c r="D220" s="323"/>
      <c r="E220" s="324"/>
      <c r="F220" s="325">
        <f>$H$3</f>
        <v>0</v>
      </c>
      <c r="G220" s="326"/>
      <c r="H220" s="327">
        <f>ROUND(H216*F220,2)</f>
        <v>0</v>
      </c>
      <c r="I220" s="288"/>
      <c r="J220" s="283">
        <f>ROUND(J216*F220,2)</f>
        <v>0</v>
      </c>
    </row>
    <row r="221" spans="1:10" x14ac:dyDescent="0.3">
      <c r="A221" s="276" t="s">
        <v>291</v>
      </c>
      <c r="B221" s="303"/>
      <c r="C221" s="322" t="s">
        <v>266</v>
      </c>
      <c r="D221" s="323"/>
      <c r="E221" s="324"/>
      <c r="F221" s="325">
        <f>$I$3</f>
        <v>0</v>
      </c>
      <c r="G221" s="326"/>
      <c r="H221" s="327">
        <f>ROUND(H220*F221,2)</f>
        <v>0</v>
      </c>
      <c r="I221" s="288"/>
      <c r="J221" s="283">
        <f>ROUND(J220*F221,2)</f>
        <v>0</v>
      </c>
    </row>
    <row r="222" spans="1:10" x14ac:dyDescent="0.3">
      <c r="A222" s="253" t="s">
        <v>378</v>
      </c>
      <c r="B222" s="303"/>
      <c r="C222" s="290" t="s">
        <v>379</v>
      </c>
      <c r="D222" s="253"/>
      <c r="E222" s="285"/>
      <c r="F222" s="285"/>
      <c r="G222" s="328"/>
      <c r="H222" s="329">
        <f>SUM(H218:H221)</f>
        <v>0</v>
      </c>
      <c r="I222" s="304"/>
      <c r="J222" s="330">
        <f>SUM(J218:J221)</f>
        <v>0</v>
      </c>
    </row>
    <row r="223" spans="1:10" ht="15" thickBot="1" x14ac:dyDescent="0.35">
      <c r="A223" s="253" t="s">
        <v>380</v>
      </c>
      <c r="B223" s="303"/>
      <c r="C223" s="331"/>
      <c r="D223" s="332"/>
      <c r="E223" s="307"/>
      <c r="F223" s="308" t="s">
        <v>381</v>
      </c>
      <c r="G223" s="333">
        <f>H222+H216</f>
        <v>0</v>
      </c>
      <c r="H223" s="310">
        <f>IF($A$3=2,ROUND((H216+H222),2),IF($A$3=3,ROUND((H216+H222),-1),ROUND((H216+H222),0)))</f>
        <v>0</v>
      </c>
      <c r="I223" s="311"/>
      <c r="J223" s="312">
        <f>IF($A$3=2,ROUND((J216+J222),2),IF($A$3=3,ROUND((J216+J222),-1),ROUND((J216+J222),0)))</f>
        <v>0</v>
      </c>
    </row>
    <row r="224" spans="1:10" ht="15" thickTop="1" x14ac:dyDescent="0.3">
      <c r="C224" s="19"/>
      <c r="D224" s="264"/>
      <c r="E224" s="19"/>
      <c r="F224" s="19"/>
      <c r="G224" s="19"/>
      <c r="H224" s="19"/>
      <c r="I224" s="265"/>
      <c r="J224" s="266"/>
    </row>
    <row r="225" spans="1:10" x14ac:dyDescent="0.3">
      <c r="C225" s="19"/>
      <c r="D225" s="264"/>
      <c r="E225" s="19"/>
      <c r="F225" s="19"/>
      <c r="G225" s="19"/>
      <c r="H225" s="19"/>
      <c r="I225" s="265"/>
      <c r="J225" s="266"/>
    </row>
    <row r="226" spans="1:10" ht="15" thickBot="1" x14ac:dyDescent="0.35">
      <c r="C226" s="19"/>
      <c r="D226" s="264"/>
      <c r="E226" s="19"/>
      <c r="F226" s="19"/>
      <c r="G226" s="19"/>
      <c r="H226" s="19"/>
      <c r="I226" s="265"/>
      <c r="J226" s="266"/>
    </row>
    <row r="227" spans="1:10" ht="15" thickTop="1" x14ac:dyDescent="0.3">
      <c r="A227" s="253" t="s">
        <v>402</v>
      </c>
      <c r="B227" s="267"/>
      <c r="C227" s="933" t="s">
        <v>865</v>
      </c>
      <c r="D227" s="934"/>
      <c r="E227" s="934"/>
      <c r="F227" s="934"/>
      <c r="G227" s="314"/>
      <c r="H227" s="269" t="s">
        <v>309</v>
      </c>
      <c r="I227" s="270" t="s">
        <v>310</v>
      </c>
      <c r="J227" s="271" t="s">
        <v>79</v>
      </c>
    </row>
    <row r="228" spans="1:10" x14ac:dyDescent="0.3">
      <c r="A228" s="253"/>
      <c r="B228" s="267"/>
      <c r="C228" s="935"/>
      <c r="D228" s="936"/>
      <c r="E228" s="936"/>
      <c r="F228" s="936"/>
      <c r="G228" s="315"/>
      <c r="H228" s="273" t="str">
        <f>"ITEM:   "&amp;PRESUPUESTO!$B$17</f>
        <v>ITEM:   1.7</v>
      </c>
      <c r="I228" s="274">
        <f>PRESUPUESTO!$E$17</f>
        <v>955</v>
      </c>
      <c r="J228" s="275"/>
    </row>
    <row r="229" spans="1:10" x14ac:dyDescent="0.3">
      <c r="A229" s="276" t="s">
        <v>312</v>
      </c>
      <c r="B229" s="267"/>
      <c r="C229" s="277" t="str">
        <f>INSUMOS!$C$300</f>
        <v>DESCRIPCION</v>
      </c>
      <c r="D229" s="278" t="str">
        <f>INSUMOS!$D$300</f>
        <v>UND</v>
      </c>
      <c r="E229" s="279" t="s">
        <v>74</v>
      </c>
      <c r="F229" s="279" t="s">
        <v>313</v>
      </c>
      <c r="G229" s="280" t="str">
        <f>INSUMOS!$I$300</f>
        <v>VR. UNIT.</v>
      </c>
      <c r="H229" s="281" t="s">
        <v>315</v>
      </c>
      <c r="I229" s="282"/>
      <c r="J229" s="283" t="s">
        <v>315</v>
      </c>
    </row>
    <row r="230" spans="1:10" x14ac:dyDescent="0.3">
      <c r="A230" s="276"/>
      <c r="B230" s="267"/>
      <c r="C230" s="284"/>
      <c r="D230" s="253"/>
      <c r="E230" s="285"/>
      <c r="F230" s="285"/>
      <c r="G230" s="286"/>
      <c r="H230" s="287"/>
      <c r="I230" s="288"/>
      <c r="J230" s="289"/>
    </row>
    <row r="231" spans="1:10" x14ac:dyDescent="0.3">
      <c r="A231" s="276" t="s">
        <v>332</v>
      </c>
      <c r="B231" s="267"/>
      <c r="C231" s="294" t="s">
        <v>333</v>
      </c>
      <c r="D231" s="253" t="s">
        <v>334</v>
      </c>
      <c r="E231" s="253" t="s">
        <v>335</v>
      </c>
      <c r="F231" s="253" t="s">
        <v>336</v>
      </c>
      <c r="G231" s="295" t="s">
        <v>337</v>
      </c>
      <c r="H231" s="296" t="s">
        <v>338</v>
      </c>
      <c r="I231" s="288"/>
      <c r="J231" s="289"/>
    </row>
    <row r="232" spans="1:10" x14ac:dyDescent="0.3">
      <c r="A232" s="276">
        <v>200006</v>
      </c>
      <c r="B232" s="267" t="s">
        <v>333</v>
      </c>
      <c r="C232" s="277"/>
      <c r="D232" s="297"/>
      <c r="E232" s="298"/>
      <c r="F232" s="299"/>
      <c r="G232" s="300"/>
      <c r="H232" s="281"/>
      <c r="I232" s="282" t="e">
        <f>I228 / G232</f>
        <v>#DIV/0!</v>
      </c>
      <c r="J232" s="283">
        <f>I228*H232</f>
        <v>0</v>
      </c>
    </row>
    <row r="233" spans="1:10" x14ac:dyDescent="0.3">
      <c r="A233" s="253" t="s">
        <v>340</v>
      </c>
      <c r="B233" s="267"/>
      <c r="C233" s="284"/>
      <c r="D233" s="253"/>
      <c r="E233" s="285"/>
      <c r="F233" s="285"/>
      <c r="G233" s="286" t="s">
        <v>341</v>
      </c>
      <c r="H233" s="292">
        <f>SUM(H231:H232)</f>
        <v>0</v>
      </c>
      <c r="I233" s="288"/>
      <c r="J233" s="293">
        <f>SUM(J231:J232)</f>
        <v>0</v>
      </c>
    </row>
    <row r="234" spans="1:10" x14ac:dyDescent="0.3">
      <c r="A234" s="276" t="s">
        <v>342</v>
      </c>
      <c r="B234" s="267"/>
      <c r="C234" s="301" t="s">
        <v>343</v>
      </c>
      <c r="D234" s="253"/>
      <c r="E234" s="285"/>
      <c r="F234" s="285"/>
      <c r="G234" s="286"/>
      <c r="H234" s="287"/>
      <c r="I234" s="288"/>
      <c r="J234" s="289"/>
    </row>
    <row r="235" spans="1:10" x14ac:dyDescent="0.3">
      <c r="A235" s="276">
        <v>300059</v>
      </c>
      <c r="B235" s="267" t="s">
        <v>343</v>
      </c>
      <c r="C235" s="277"/>
      <c r="D235" s="278"/>
      <c r="E235" s="279"/>
      <c r="F235" s="279"/>
      <c r="G235" s="280"/>
      <c r="H235" s="281">
        <f>TRUNC(E235* (1 + F235 / 100) * G235,2)</f>
        <v>0</v>
      </c>
      <c r="I235" s="282">
        <f>I228 * (E235 * (1+F235/100))</f>
        <v>0</v>
      </c>
      <c r="J235" s="283">
        <f>I228*H235</f>
        <v>0</v>
      </c>
    </row>
    <row r="236" spans="1:10" x14ac:dyDescent="0.3">
      <c r="A236" s="276">
        <v>300026</v>
      </c>
      <c r="B236" s="267" t="s">
        <v>343</v>
      </c>
      <c r="C236" s="277"/>
      <c r="D236" s="278"/>
      <c r="E236" s="302"/>
      <c r="F236" s="279"/>
      <c r="G236" s="280"/>
      <c r="H236" s="281">
        <f>TRUNC(E236* (1 + F236 / 100) * G236,2)</f>
        <v>0</v>
      </c>
      <c r="I236" s="282">
        <f>I228 * H236</f>
        <v>0</v>
      </c>
      <c r="J236" s="283">
        <f>I228*H236</f>
        <v>0</v>
      </c>
    </row>
    <row r="237" spans="1:10" x14ac:dyDescent="0.3">
      <c r="A237" s="253" t="s">
        <v>348</v>
      </c>
      <c r="B237" s="267"/>
      <c r="C237" s="284"/>
      <c r="D237" s="253"/>
      <c r="E237" s="285"/>
      <c r="F237" s="285"/>
      <c r="G237" s="286" t="s">
        <v>349</v>
      </c>
      <c r="H237" s="292">
        <f>SUM(H234:H236)</f>
        <v>0</v>
      </c>
      <c r="I237" s="288"/>
      <c r="J237" s="293">
        <f>SUM(J234:J236)</f>
        <v>0</v>
      </c>
    </row>
    <row r="238" spans="1:10" x14ac:dyDescent="0.3">
      <c r="A238" s="253" t="s">
        <v>350</v>
      </c>
      <c r="B238" s="19"/>
      <c r="C238" s="290" t="s">
        <v>351</v>
      </c>
      <c r="D238" s="253"/>
      <c r="E238" s="285"/>
      <c r="F238" s="285"/>
      <c r="G238" s="286"/>
      <c r="H238" s="287"/>
      <c r="I238" s="288"/>
      <c r="J238" s="289"/>
    </row>
    <row r="239" spans="1:10" x14ac:dyDescent="0.3">
      <c r="A239" s="276"/>
      <c r="B239" s="267"/>
      <c r="C239" s="277"/>
      <c r="D239" s="278"/>
      <c r="E239" s="279"/>
      <c r="F239" s="279"/>
      <c r="G239" s="280"/>
      <c r="H239" s="281"/>
      <c r="I239" s="282"/>
      <c r="J239" s="283"/>
    </row>
    <row r="240" spans="1:10" x14ac:dyDescent="0.3">
      <c r="A240" s="291" t="s">
        <v>352</v>
      </c>
      <c r="B240" s="19"/>
      <c r="C240" s="284"/>
      <c r="D240" s="253"/>
      <c r="E240" s="285"/>
      <c r="F240" s="285"/>
      <c r="G240" s="286" t="s">
        <v>353</v>
      </c>
      <c r="H240" s="281">
        <f>SUM(H238:H239)</f>
        <v>0</v>
      </c>
      <c r="I240" s="288"/>
      <c r="J240" s="283">
        <f>SUM(J238:J239)</f>
        <v>0</v>
      </c>
    </row>
    <row r="241" spans="1:10" x14ac:dyDescent="0.3">
      <c r="A241" s="253"/>
      <c r="B241" s="303"/>
      <c r="C241" s="284"/>
      <c r="D241" s="253"/>
      <c r="E241" s="285"/>
      <c r="F241" s="285"/>
      <c r="G241" s="286"/>
      <c r="H241" s="287"/>
      <c r="I241" s="288"/>
      <c r="J241" s="289"/>
    </row>
    <row r="242" spans="1:10" ht="15" thickBot="1" x14ac:dyDescent="0.35">
      <c r="A242" s="253" t="s">
        <v>76</v>
      </c>
      <c r="B242" s="303"/>
      <c r="C242" s="305"/>
      <c r="D242" s="306"/>
      <c r="E242" s="307"/>
      <c r="F242" s="308" t="s">
        <v>354</v>
      </c>
      <c r="G242" s="309">
        <f>SUM(H229:H241)/2</f>
        <v>0</v>
      </c>
      <c r="H242" s="310">
        <f>IF($A$2="CD",IF($A$3=1,ROUND(SUM(H229:H241)/2,0),IF($A$3=3,ROUND(SUM(H229:H241)/2,-1),SUM(H229:H241)/2)),SUM(H229:H241)/2)</f>
        <v>0</v>
      </c>
      <c r="I242" s="311">
        <f>SUM(J229:J241)/2</f>
        <v>0</v>
      </c>
      <c r="J242" s="312">
        <f>IF($A$2="CD",IF($A$3=1,ROUND(SUM(J229:J241)/2,0),IF($A$3=3,ROUND(SUM(J229:J241)/2,-1),SUM(J229:J241)/2)),SUM(J229:J241)/2)</f>
        <v>0</v>
      </c>
    </row>
    <row r="243" spans="1:10" ht="15" thickTop="1" x14ac:dyDescent="0.3">
      <c r="A243" s="253" t="s">
        <v>376</v>
      </c>
      <c r="B243" s="303"/>
      <c r="C243" s="316" t="s">
        <v>280</v>
      </c>
      <c r="D243" s="317"/>
      <c r="E243" s="318"/>
      <c r="F243" s="318"/>
      <c r="G243" s="319"/>
      <c r="H243" s="320"/>
      <c r="I243" s="288"/>
      <c r="J243" s="321"/>
    </row>
    <row r="244" spans="1:10" x14ac:dyDescent="0.3">
      <c r="A244" s="276" t="s">
        <v>287</v>
      </c>
      <c r="B244" s="303"/>
      <c r="C244" s="322" t="s">
        <v>258</v>
      </c>
      <c r="D244" s="323"/>
      <c r="E244" s="324"/>
      <c r="F244" s="325">
        <f>$F$3</f>
        <v>0</v>
      </c>
      <c r="G244" s="326"/>
      <c r="H244" s="327">
        <f>ROUND(H242*F244,2)</f>
        <v>0</v>
      </c>
      <c r="I244" s="288"/>
      <c r="J244" s="283">
        <f>ROUND(J242*F244,2)</f>
        <v>0</v>
      </c>
    </row>
    <row r="245" spans="1:10" x14ac:dyDescent="0.3">
      <c r="A245" s="276" t="s">
        <v>377</v>
      </c>
      <c r="B245" s="303"/>
      <c r="C245" s="322" t="s">
        <v>260</v>
      </c>
      <c r="D245" s="323"/>
      <c r="E245" s="324"/>
      <c r="F245" s="325">
        <f>$G$3</f>
        <v>0</v>
      </c>
      <c r="G245" s="326"/>
      <c r="H245" s="327">
        <f>ROUND(H242*F245,2)</f>
        <v>0</v>
      </c>
      <c r="I245" s="288"/>
      <c r="J245" s="283">
        <f>ROUND(J242*F245,2)</f>
        <v>0</v>
      </c>
    </row>
    <row r="246" spans="1:10" x14ac:dyDescent="0.3">
      <c r="A246" s="276" t="s">
        <v>289</v>
      </c>
      <c r="B246" s="303"/>
      <c r="C246" s="322" t="s">
        <v>262</v>
      </c>
      <c r="D246" s="323"/>
      <c r="E246" s="324"/>
      <c r="F246" s="325">
        <f>$H$3</f>
        <v>0</v>
      </c>
      <c r="G246" s="326"/>
      <c r="H246" s="327">
        <f>ROUND(H242*F246,2)</f>
        <v>0</v>
      </c>
      <c r="I246" s="288"/>
      <c r="J246" s="283">
        <f>ROUND(J242*F246,2)</f>
        <v>0</v>
      </c>
    </row>
    <row r="247" spans="1:10" x14ac:dyDescent="0.3">
      <c r="A247" s="276" t="s">
        <v>291</v>
      </c>
      <c r="B247" s="303"/>
      <c r="C247" s="322" t="s">
        <v>266</v>
      </c>
      <c r="D247" s="323"/>
      <c r="E247" s="324"/>
      <c r="F247" s="325">
        <f>$I$3</f>
        <v>0</v>
      </c>
      <c r="G247" s="326"/>
      <c r="H247" s="327">
        <f>ROUND(H246*F247,2)</f>
        <v>0</v>
      </c>
      <c r="I247" s="288"/>
      <c r="J247" s="283">
        <f>ROUND(J246*F247,2)</f>
        <v>0</v>
      </c>
    </row>
    <row r="248" spans="1:10" x14ac:dyDescent="0.3">
      <c r="A248" s="253" t="s">
        <v>378</v>
      </c>
      <c r="B248" s="303"/>
      <c r="C248" s="290" t="s">
        <v>379</v>
      </c>
      <c r="D248" s="253"/>
      <c r="E248" s="285"/>
      <c r="F248" s="285"/>
      <c r="G248" s="328"/>
      <c r="H248" s="329">
        <f>SUM(H244:H247)</f>
        <v>0</v>
      </c>
      <c r="I248" s="304"/>
      <c r="J248" s="330">
        <f>SUM(J244:J247)</f>
        <v>0</v>
      </c>
    </row>
    <row r="249" spans="1:10" ht="15" thickBot="1" x14ac:dyDescent="0.35">
      <c r="A249" s="253" t="s">
        <v>380</v>
      </c>
      <c r="B249" s="303"/>
      <c r="C249" s="331"/>
      <c r="D249" s="332"/>
      <c r="E249" s="307"/>
      <c r="F249" s="308" t="s">
        <v>381</v>
      </c>
      <c r="G249" s="333">
        <f>H248+H242</f>
        <v>0</v>
      </c>
      <c r="H249" s="310">
        <f>IF($A$3=2,ROUND((H242+H248),2),IF($A$3=3,ROUND((H242+H248),-1),ROUND((H242+H248),0)))</f>
        <v>0</v>
      </c>
      <c r="I249" s="311"/>
      <c r="J249" s="312">
        <f>IF($A$3=2,ROUND((J242+J248),2),IF($A$3=3,ROUND((J242+J248),-1),ROUND((J242+J248),0)))</f>
        <v>0</v>
      </c>
    </row>
    <row r="250" spans="1:10" ht="15.6" thickTop="1" thickBot="1" x14ac:dyDescent="0.35">
      <c r="A250" s="253"/>
      <c r="B250" s="303"/>
      <c r="C250" s="636"/>
      <c r="D250" s="253"/>
      <c r="E250" s="285"/>
      <c r="F250" s="637"/>
      <c r="G250" s="286"/>
      <c r="H250" s="328"/>
      <c r="I250" s="635"/>
      <c r="J250" s="634"/>
    </row>
    <row r="251" spans="1:10" ht="15" thickTop="1" x14ac:dyDescent="0.3">
      <c r="A251" s="253"/>
      <c r="B251" s="303"/>
      <c r="C251" s="954" t="s">
        <v>866</v>
      </c>
      <c r="D251" s="955"/>
      <c r="E251" s="955"/>
      <c r="F251" s="955"/>
      <c r="G251" s="488"/>
      <c r="H251" s="817" t="s">
        <v>843</v>
      </c>
      <c r="I251" s="635"/>
      <c r="J251" s="634"/>
    </row>
    <row r="252" spans="1:10" x14ac:dyDescent="0.3">
      <c r="A252" s="253"/>
      <c r="B252" s="303"/>
      <c r="C252" s="956"/>
      <c r="D252" s="957"/>
      <c r="E252" s="957"/>
      <c r="F252" s="957"/>
      <c r="G252" s="490"/>
      <c r="H252" s="818" t="s">
        <v>802</v>
      </c>
      <c r="I252" s="635"/>
      <c r="J252" s="634"/>
    </row>
    <row r="253" spans="1:10" x14ac:dyDescent="0.3">
      <c r="A253" s="253"/>
      <c r="B253" s="303"/>
      <c r="C253" s="537" t="s">
        <v>72</v>
      </c>
      <c r="D253" s="365" t="s">
        <v>73</v>
      </c>
      <c r="E253" s="366" t="s">
        <v>74</v>
      </c>
      <c r="F253" s="366" t="s">
        <v>313</v>
      </c>
      <c r="G253" s="831" t="s">
        <v>314</v>
      </c>
      <c r="H253" s="496" t="s">
        <v>315</v>
      </c>
      <c r="I253" s="635"/>
      <c r="J253" s="634"/>
    </row>
    <row r="254" spans="1:10" x14ac:dyDescent="0.3">
      <c r="A254" s="253"/>
      <c r="B254" s="303"/>
      <c r="C254" s="369"/>
      <c r="D254" s="370"/>
      <c r="E254" s="265"/>
      <c r="F254" s="265"/>
      <c r="G254" s="541"/>
      <c r="H254" s="287"/>
      <c r="I254" s="635"/>
      <c r="J254" s="634"/>
    </row>
    <row r="255" spans="1:10" x14ac:dyDescent="0.3">
      <c r="A255" s="253"/>
      <c r="B255" s="303"/>
      <c r="C255" s="372" t="s">
        <v>317</v>
      </c>
      <c r="D255" s="370"/>
      <c r="E255" s="265"/>
      <c r="F255" s="265"/>
      <c r="G255" s="541"/>
      <c r="H255" s="287"/>
      <c r="I255" s="635"/>
      <c r="J255" s="634"/>
    </row>
    <row r="256" spans="1:10" x14ac:dyDescent="0.3">
      <c r="A256" s="253"/>
      <c r="B256" s="303"/>
      <c r="C256" s="819"/>
      <c r="D256" s="820"/>
      <c r="E256" s="821"/>
      <c r="F256" s="821"/>
      <c r="G256" s="822"/>
      <c r="H256" s="823"/>
      <c r="I256" s="635"/>
      <c r="J256" s="634"/>
    </row>
    <row r="257" spans="1:10" x14ac:dyDescent="0.3">
      <c r="A257" s="253"/>
      <c r="B257" s="303"/>
      <c r="C257" s="369"/>
      <c r="D257" s="370"/>
      <c r="E257" s="265"/>
      <c r="F257" s="265"/>
      <c r="G257" s="541" t="s">
        <v>331</v>
      </c>
      <c r="H257" s="292"/>
      <c r="I257" s="635"/>
      <c r="J257" s="634"/>
    </row>
    <row r="258" spans="1:10" x14ac:dyDescent="0.3">
      <c r="A258" s="253"/>
      <c r="B258" s="303"/>
      <c r="C258" s="379" t="s">
        <v>333</v>
      </c>
      <c r="D258" s="370" t="s">
        <v>334</v>
      </c>
      <c r="E258" s="370" t="s">
        <v>335</v>
      </c>
      <c r="F258" s="370" t="s">
        <v>336</v>
      </c>
      <c r="G258" s="545" t="s">
        <v>337</v>
      </c>
      <c r="H258" s="296" t="s">
        <v>338</v>
      </c>
      <c r="I258" s="635"/>
      <c r="J258" s="634"/>
    </row>
    <row r="259" spans="1:10" x14ac:dyDescent="0.3">
      <c r="A259" s="253"/>
      <c r="B259" s="303"/>
      <c r="C259" s="819"/>
      <c r="D259" s="297"/>
      <c r="E259" s="824"/>
      <c r="F259" s="547"/>
      <c r="G259" s="300"/>
      <c r="H259" s="823"/>
      <c r="I259" s="635"/>
      <c r="J259" s="634"/>
    </row>
    <row r="260" spans="1:10" x14ac:dyDescent="0.3">
      <c r="A260" s="253"/>
      <c r="B260" s="303"/>
      <c r="C260" s="369"/>
      <c r="D260" s="370"/>
      <c r="E260" s="265"/>
      <c r="F260" s="265"/>
      <c r="G260" s="541" t="s">
        <v>499</v>
      </c>
      <c r="H260" s="292"/>
      <c r="I260" s="635"/>
      <c r="J260" s="634"/>
    </row>
    <row r="261" spans="1:10" x14ac:dyDescent="0.3">
      <c r="A261" s="253"/>
      <c r="B261" s="303"/>
      <c r="C261" s="380" t="s">
        <v>343</v>
      </c>
      <c r="D261" s="370"/>
      <c r="E261" s="265"/>
      <c r="F261" s="265"/>
      <c r="G261" s="541"/>
      <c r="H261" s="287"/>
      <c r="I261" s="635"/>
      <c r="J261" s="634"/>
    </row>
    <row r="262" spans="1:10" x14ac:dyDescent="0.3">
      <c r="A262" s="253"/>
      <c r="B262" s="303"/>
      <c r="C262" s="825"/>
      <c r="D262" s="820" t="s">
        <v>400</v>
      </c>
      <c r="E262" s="821"/>
      <c r="F262" s="821"/>
      <c r="G262" s="822"/>
      <c r="H262" s="823"/>
      <c r="I262" s="635"/>
      <c r="J262" s="634"/>
    </row>
    <row r="263" spans="1:10" x14ac:dyDescent="0.3">
      <c r="A263" s="253"/>
      <c r="B263" s="303"/>
      <c r="C263" s="369"/>
      <c r="D263" s="370"/>
      <c r="E263" s="265"/>
      <c r="F263" s="265"/>
      <c r="G263" s="541" t="s">
        <v>349</v>
      </c>
      <c r="H263" s="292"/>
      <c r="I263" s="635"/>
      <c r="J263" s="634"/>
    </row>
    <row r="264" spans="1:10" x14ac:dyDescent="0.3">
      <c r="A264" s="253"/>
      <c r="B264" s="303"/>
      <c r="C264" s="372" t="s">
        <v>351</v>
      </c>
      <c r="D264" s="370"/>
      <c r="E264" s="265"/>
      <c r="F264" s="265"/>
      <c r="G264" s="541"/>
      <c r="H264" s="287"/>
      <c r="I264" s="635"/>
      <c r="J264" s="634"/>
    </row>
    <row r="265" spans="1:10" x14ac:dyDescent="0.3">
      <c r="A265" s="253"/>
      <c r="B265" s="303"/>
      <c r="C265" s="548"/>
      <c r="D265" s="375"/>
      <c r="E265" s="376"/>
      <c r="F265" s="376"/>
      <c r="G265" s="826"/>
      <c r="H265" s="496"/>
      <c r="I265" s="635"/>
      <c r="J265" s="634"/>
    </row>
    <row r="266" spans="1:10" x14ac:dyDescent="0.3">
      <c r="A266" s="253"/>
      <c r="B266" s="303"/>
      <c r="C266" s="369"/>
      <c r="D266" s="370"/>
      <c r="E266" s="265"/>
      <c r="F266" s="265"/>
      <c r="G266" s="541" t="s">
        <v>500</v>
      </c>
      <c r="H266" s="496">
        <v>0</v>
      </c>
      <c r="I266" s="635"/>
      <c r="J266" s="634"/>
    </row>
    <row r="267" spans="1:10" x14ac:dyDescent="0.3">
      <c r="A267" s="253"/>
      <c r="B267" s="303"/>
      <c r="C267" s="369"/>
      <c r="D267" s="370"/>
      <c r="E267" s="265"/>
      <c r="F267" s="265"/>
      <c r="G267" s="541"/>
      <c r="H267" s="287"/>
      <c r="I267" s="635"/>
      <c r="J267" s="634"/>
    </row>
    <row r="268" spans="1:10" ht="15" thickBot="1" x14ac:dyDescent="0.35">
      <c r="A268" s="253"/>
      <c r="B268" s="303"/>
      <c r="C268" s="551"/>
      <c r="D268" s="827"/>
      <c r="E268" s="828"/>
      <c r="F268" s="829" t="s">
        <v>354</v>
      </c>
      <c r="G268" s="618"/>
      <c r="H268" s="830"/>
      <c r="I268" s="635"/>
      <c r="J268" s="634"/>
    </row>
    <row r="269" spans="1:10" ht="15" thickTop="1" x14ac:dyDescent="0.3">
      <c r="A269" s="253"/>
      <c r="B269" s="303"/>
      <c r="C269" s="316" t="s">
        <v>280</v>
      </c>
      <c r="D269" s="317"/>
      <c r="E269" s="318"/>
      <c r="F269" s="318"/>
      <c r="G269" s="319"/>
      <c r="H269" s="320"/>
      <c r="I269" s="635"/>
      <c r="J269" s="634"/>
    </row>
    <row r="270" spans="1:10" x14ac:dyDescent="0.3">
      <c r="A270" s="253"/>
      <c r="B270" s="303"/>
      <c r="C270" s="322" t="s">
        <v>258</v>
      </c>
      <c r="D270" s="323"/>
      <c r="E270" s="324"/>
      <c r="F270" s="325">
        <f>$F$3</f>
        <v>0</v>
      </c>
      <c r="G270" s="326"/>
      <c r="H270" s="327">
        <f>ROUND(H268*F270,2)</f>
        <v>0</v>
      </c>
      <c r="I270" s="635"/>
      <c r="J270" s="634"/>
    </row>
    <row r="271" spans="1:10" x14ac:dyDescent="0.3">
      <c r="A271" s="253"/>
      <c r="B271" s="303"/>
      <c r="C271" s="322" t="s">
        <v>260</v>
      </c>
      <c r="D271" s="323"/>
      <c r="E271" s="324"/>
      <c r="F271" s="325">
        <f>$G$3</f>
        <v>0</v>
      </c>
      <c r="G271" s="326"/>
      <c r="H271" s="327">
        <f>ROUND(H268*F271,2)</f>
        <v>0</v>
      </c>
      <c r="I271" s="635"/>
      <c r="J271" s="634"/>
    </row>
    <row r="272" spans="1:10" x14ac:dyDescent="0.3">
      <c r="A272" s="253"/>
      <c r="B272" s="303"/>
      <c r="C272" s="322" t="s">
        <v>262</v>
      </c>
      <c r="D272" s="323"/>
      <c r="E272" s="324"/>
      <c r="F272" s="325">
        <f>$H$3</f>
        <v>0</v>
      </c>
      <c r="G272" s="326"/>
      <c r="H272" s="327">
        <f>ROUND(H268*F272,2)</f>
        <v>0</v>
      </c>
      <c r="I272" s="635"/>
      <c r="J272" s="634"/>
    </row>
    <row r="273" spans="1:10" x14ac:dyDescent="0.3">
      <c r="A273" s="253"/>
      <c r="B273" s="303"/>
      <c r="C273" s="322" t="s">
        <v>266</v>
      </c>
      <c r="D273" s="323"/>
      <c r="E273" s="324"/>
      <c r="F273" s="325">
        <f>$I$3</f>
        <v>0</v>
      </c>
      <c r="G273" s="326"/>
      <c r="H273" s="327">
        <f>ROUND(H272*F273,2)</f>
        <v>0</v>
      </c>
      <c r="I273" s="635"/>
      <c r="J273" s="634"/>
    </row>
    <row r="274" spans="1:10" x14ac:dyDescent="0.3">
      <c r="A274" s="253"/>
      <c r="B274" s="303"/>
      <c r="C274" s="290" t="s">
        <v>379</v>
      </c>
      <c r="D274" s="253"/>
      <c r="E274" s="285"/>
      <c r="F274" s="285"/>
      <c r="G274" s="328"/>
      <c r="H274" s="329">
        <f>SUM(H270:H273)</f>
        <v>0</v>
      </c>
      <c r="I274" s="635"/>
      <c r="J274" s="634"/>
    </row>
    <row r="275" spans="1:10" ht="15" thickBot="1" x14ac:dyDescent="0.35">
      <c r="A275" s="253"/>
      <c r="B275" s="303"/>
      <c r="C275" s="331"/>
      <c r="D275" s="332"/>
      <c r="E275" s="307"/>
      <c r="F275" s="308" t="s">
        <v>381</v>
      </c>
      <c r="G275" s="333">
        <f>H274+H268</f>
        <v>0</v>
      </c>
      <c r="H275" s="310">
        <f>IF($A$3=2,ROUND((H268+H274),2),IF($A$3=3,ROUND((H268+H274),-1),ROUND((H268+H274),0)))</f>
        <v>0</v>
      </c>
      <c r="I275" s="635"/>
      <c r="J275" s="634"/>
    </row>
    <row r="276" spans="1:10" ht="15.6" thickTop="1" thickBot="1" x14ac:dyDescent="0.35">
      <c r="A276" s="253"/>
      <c r="B276" s="303"/>
      <c r="C276" s="636"/>
      <c r="D276" s="253"/>
      <c r="E276" s="285"/>
      <c r="F276" s="637"/>
      <c r="G276" s="286"/>
      <c r="H276" s="328"/>
      <c r="I276" s="635"/>
      <c r="J276" s="634"/>
    </row>
    <row r="277" spans="1:10" ht="15" thickTop="1" x14ac:dyDescent="0.3">
      <c r="A277" s="253"/>
      <c r="B277" s="303"/>
      <c r="C277" s="946" t="s">
        <v>867</v>
      </c>
      <c r="D277" s="947"/>
      <c r="E277" s="947"/>
      <c r="F277" s="947"/>
      <c r="G277" s="488"/>
      <c r="H277" s="535" t="s">
        <v>309</v>
      </c>
      <c r="I277" s="635"/>
      <c r="J277" s="634"/>
    </row>
    <row r="278" spans="1:10" x14ac:dyDescent="0.3">
      <c r="A278" s="253"/>
      <c r="B278" s="303"/>
      <c r="C278" s="948"/>
      <c r="D278" s="949"/>
      <c r="E278" s="949"/>
      <c r="F278" s="949"/>
      <c r="G278" s="490"/>
      <c r="H278" s="536" t="s">
        <v>802</v>
      </c>
      <c r="I278" s="635"/>
      <c r="J278" s="634"/>
    </row>
    <row r="279" spans="1:10" x14ac:dyDescent="0.3">
      <c r="A279" s="253"/>
      <c r="B279" s="303"/>
      <c r="C279" s="492" t="s">
        <v>72</v>
      </c>
      <c r="D279" s="278" t="s">
        <v>73</v>
      </c>
      <c r="E279" s="279" t="s">
        <v>74</v>
      </c>
      <c r="F279" s="279" t="s">
        <v>313</v>
      </c>
      <c r="G279" s="826" t="s">
        <v>314</v>
      </c>
      <c r="H279" s="496" t="s">
        <v>315</v>
      </c>
      <c r="I279" s="635"/>
      <c r="J279" s="634"/>
    </row>
    <row r="280" spans="1:10" x14ac:dyDescent="0.3">
      <c r="A280" s="253"/>
      <c r="B280" s="303"/>
      <c r="C280" s="284"/>
      <c r="D280" s="253"/>
      <c r="E280" s="285"/>
      <c r="F280" s="285"/>
      <c r="G280" s="541"/>
      <c r="H280" s="287"/>
      <c r="I280" s="635"/>
      <c r="J280" s="634"/>
    </row>
    <row r="281" spans="1:10" x14ac:dyDescent="0.3">
      <c r="A281" s="253"/>
      <c r="B281" s="303"/>
      <c r="C281" s="294" t="s">
        <v>333</v>
      </c>
      <c r="D281" s="253" t="s">
        <v>334</v>
      </c>
      <c r="E281" s="253" t="s">
        <v>335</v>
      </c>
      <c r="F281" s="253" t="s">
        <v>336</v>
      </c>
      <c r="G281" s="545" t="s">
        <v>337</v>
      </c>
      <c r="H281" s="296" t="s">
        <v>338</v>
      </c>
      <c r="I281" s="635"/>
      <c r="J281" s="634"/>
    </row>
    <row r="282" spans="1:10" x14ac:dyDescent="0.3">
      <c r="A282" s="253"/>
      <c r="B282" s="303"/>
      <c r="C282" s="492"/>
      <c r="D282" s="297"/>
      <c r="E282" s="824"/>
      <c r="F282" s="547"/>
      <c r="G282" s="300"/>
      <c r="H282" s="496"/>
      <c r="I282" s="635"/>
      <c r="J282" s="634"/>
    </row>
    <row r="283" spans="1:10" x14ac:dyDescent="0.3">
      <c r="A283" s="253"/>
      <c r="B283" s="303"/>
      <c r="C283" s="284"/>
      <c r="D283" s="253"/>
      <c r="E283" s="285"/>
      <c r="F283" s="285"/>
      <c r="G283" s="541" t="s">
        <v>341</v>
      </c>
      <c r="H283" s="292"/>
      <c r="I283" s="635"/>
      <c r="J283" s="634"/>
    </row>
    <row r="284" spans="1:10" x14ac:dyDescent="0.3">
      <c r="A284" s="253"/>
      <c r="B284" s="303"/>
      <c r="C284" s="301" t="s">
        <v>343</v>
      </c>
      <c r="D284" s="253"/>
      <c r="E284" s="285"/>
      <c r="F284" s="285"/>
      <c r="G284" s="541"/>
      <c r="H284" s="287"/>
      <c r="I284" s="635"/>
      <c r="J284" s="634"/>
    </row>
    <row r="285" spans="1:10" x14ac:dyDescent="0.3">
      <c r="A285" s="253"/>
      <c r="B285" s="303"/>
      <c r="C285" s="542"/>
      <c r="D285" s="278"/>
      <c r="E285" s="279"/>
      <c r="F285" s="279"/>
      <c r="G285" s="826"/>
      <c r="H285" s="496"/>
      <c r="I285" s="635"/>
      <c r="J285" s="634"/>
    </row>
    <row r="286" spans="1:10" x14ac:dyDescent="0.3">
      <c r="A286" s="253"/>
      <c r="B286" s="303"/>
      <c r="C286" s="542"/>
      <c r="D286" s="278"/>
      <c r="E286" s="279"/>
      <c r="F286" s="279"/>
      <c r="G286" s="826"/>
      <c r="H286" s="496"/>
      <c r="I286" s="635"/>
      <c r="J286" s="634"/>
    </row>
    <row r="287" spans="1:10" x14ac:dyDescent="0.3">
      <c r="A287" s="253"/>
      <c r="B287" s="303"/>
      <c r="C287" s="492"/>
      <c r="D287" s="278"/>
      <c r="E287" s="302"/>
      <c r="F287" s="279"/>
      <c r="G287" s="826"/>
      <c r="H287" s="496"/>
      <c r="I287" s="635"/>
      <c r="J287" s="634"/>
    </row>
    <row r="288" spans="1:10" x14ac:dyDescent="0.3">
      <c r="A288" s="253"/>
      <c r="B288" s="303"/>
      <c r="C288" s="284"/>
      <c r="D288" s="253"/>
      <c r="E288" s="285"/>
      <c r="F288" s="285"/>
      <c r="G288" s="541" t="s">
        <v>349</v>
      </c>
      <c r="H288" s="292"/>
      <c r="I288" s="635"/>
      <c r="J288" s="634"/>
    </row>
    <row r="289" spans="1:10" x14ac:dyDescent="0.3">
      <c r="A289" s="253"/>
      <c r="B289" s="303"/>
      <c r="C289" s="290" t="s">
        <v>351</v>
      </c>
      <c r="D289" s="253"/>
      <c r="E289" s="285"/>
      <c r="F289" s="285"/>
      <c r="G289" s="541"/>
      <c r="H289" s="287"/>
      <c r="I289" s="635"/>
      <c r="J289" s="634"/>
    </row>
    <row r="290" spans="1:10" x14ac:dyDescent="0.3">
      <c r="A290" s="253"/>
      <c r="B290" s="303"/>
      <c r="C290" s="492"/>
      <c r="D290" s="278"/>
      <c r="E290" s="279"/>
      <c r="F290" s="279"/>
      <c r="G290" s="826"/>
      <c r="H290" s="496"/>
      <c r="I290" s="635"/>
      <c r="J290" s="634"/>
    </row>
    <row r="291" spans="1:10" x14ac:dyDescent="0.3">
      <c r="A291" s="253"/>
      <c r="B291" s="303"/>
      <c r="C291" s="284"/>
      <c r="D291" s="253"/>
      <c r="E291" s="285"/>
      <c r="F291" s="285"/>
      <c r="G291" s="541" t="s">
        <v>353</v>
      </c>
      <c r="H291" s="496">
        <v>0</v>
      </c>
      <c r="I291" s="635"/>
      <c r="J291" s="634"/>
    </row>
    <row r="292" spans="1:10" x14ac:dyDescent="0.3">
      <c r="A292" s="253"/>
      <c r="B292" s="303"/>
      <c r="C292" s="284"/>
      <c r="D292" s="253"/>
      <c r="E292" s="285"/>
      <c r="F292" s="285"/>
      <c r="G292" s="541"/>
      <c r="H292" s="287"/>
      <c r="I292" s="635"/>
      <c r="J292" s="634"/>
    </row>
    <row r="293" spans="1:10" ht="15" thickBot="1" x14ac:dyDescent="0.35">
      <c r="A293" s="253"/>
      <c r="B293" s="303"/>
      <c r="C293" s="502"/>
      <c r="D293" s="615"/>
      <c r="E293" s="616"/>
      <c r="F293" s="617" t="s">
        <v>354</v>
      </c>
      <c r="G293" s="618"/>
      <c r="H293" s="830"/>
      <c r="I293" s="635"/>
      <c r="J293" s="634"/>
    </row>
    <row r="294" spans="1:10" ht="15" thickTop="1" x14ac:dyDescent="0.3">
      <c r="A294" s="253"/>
      <c r="B294" s="303"/>
      <c r="C294" s="316" t="s">
        <v>280</v>
      </c>
      <c r="D294" s="317"/>
      <c r="E294" s="318"/>
      <c r="F294" s="318"/>
      <c r="G294" s="319"/>
      <c r="H294" s="320"/>
      <c r="I294" s="635"/>
      <c r="J294" s="634"/>
    </row>
    <row r="295" spans="1:10" x14ac:dyDescent="0.3">
      <c r="A295" s="253"/>
      <c r="B295" s="303"/>
      <c r="C295" s="322" t="s">
        <v>258</v>
      </c>
      <c r="D295" s="323"/>
      <c r="E295" s="324"/>
      <c r="F295" s="325">
        <f>$F$3</f>
        <v>0</v>
      </c>
      <c r="G295" s="326"/>
      <c r="H295" s="327">
        <f>ROUND(H293*F295,2)</f>
        <v>0</v>
      </c>
      <c r="I295" s="635"/>
      <c r="J295" s="634"/>
    </row>
    <row r="296" spans="1:10" x14ac:dyDescent="0.3">
      <c r="A296" s="253"/>
      <c r="B296" s="303"/>
      <c r="C296" s="322" t="s">
        <v>260</v>
      </c>
      <c r="D296" s="323"/>
      <c r="E296" s="324"/>
      <c r="F296" s="325">
        <f>$G$3</f>
        <v>0</v>
      </c>
      <c r="G296" s="326"/>
      <c r="H296" s="327">
        <f>ROUND(H293*F296,2)</f>
        <v>0</v>
      </c>
      <c r="I296" s="635"/>
      <c r="J296" s="634"/>
    </row>
    <row r="297" spans="1:10" x14ac:dyDescent="0.3">
      <c r="A297" s="253"/>
      <c r="B297" s="303"/>
      <c r="C297" s="322" t="s">
        <v>262</v>
      </c>
      <c r="D297" s="323"/>
      <c r="E297" s="324"/>
      <c r="F297" s="325">
        <f>$H$3</f>
        <v>0</v>
      </c>
      <c r="G297" s="326"/>
      <c r="H297" s="327">
        <f>ROUND(H293*F297,2)</f>
        <v>0</v>
      </c>
      <c r="I297" s="635"/>
      <c r="J297" s="634"/>
    </row>
    <row r="298" spans="1:10" x14ac:dyDescent="0.3">
      <c r="A298" s="253"/>
      <c r="B298" s="303"/>
      <c r="C298" s="322" t="s">
        <v>266</v>
      </c>
      <c r="D298" s="323"/>
      <c r="E298" s="324"/>
      <c r="F298" s="325">
        <f>$I$3</f>
        <v>0</v>
      </c>
      <c r="G298" s="326"/>
      <c r="H298" s="327">
        <f>ROUND(H297*F298,2)</f>
        <v>0</v>
      </c>
      <c r="I298" s="635"/>
      <c r="J298" s="634"/>
    </row>
    <row r="299" spans="1:10" x14ac:dyDescent="0.3">
      <c r="A299" s="253"/>
      <c r="B299" s="303"/>
      <c r="C299" s="290" t="s">
        <v>379</v>
      </c>
      <c r="D299" s="253"/>
      <c r="E299" s="285"/>
      <c r="F299" s="285"/>
      <c r="G299" s="328"/>
      <c r="H299" s="329">
        <f>SUM(H295:H298)</f>
        <v>0</v>
      </c>
      <c r="I299" s="635"/>
      <c r="J299" s="634"/>
    </row>
    <row r="300" spans="1:10" ht="15" thickBot="1" x14ac:dyDescent="0.35">
      <c r="A300" s="253"/>
      <c r="B300" s="303"/>
      <c r="C300" s="331"/>
      <c r="D300" s="332"/>
      <c r="E300" s="307"/>
      <c r="F300" s="308" t="s">
        <v>381</v>
      </c>
      <c r="G300" s="333">
        <f>H299+H293</f>
        <v>0</v>
      </c>
      <c r="H300" s="310">
        <f>IF($A$3=2,ROUND((H293+H299),2),IF($A$3=3,ROUND((H293+H299),-1),ROUND((H293+H299),0)))</f>
        <v>0</v>
      </c>
      <c r="I300" s="635"/>
      <c r="J300" s="634"/>
    </row>
    <row r="301" spans="1:10" ht="15.6" thickTop="1" thickBot="1" x14ac:dyDescent="0.35">
      <c r="A301" s="253"/>
      <c r="B301" s="303"/>
      <c r="C301" s="636"/>
      <c r="D301" s="253"/>
      <c r="E301" s="285"/>
      <c r="F301" s="637"/>
      <c r="G301" s="286"/>
      <c r="H301" s="328"/>
      <c r="I301" s="635"/>
      <c r="J301" s="634"/>
    </row>
    <row r="302" spans="1:10" ht="15" thickTop="1" x14ac:dyDescent="0.3">
      <c r="A302" s="253"/>
      <c r="B302" s="303"/>
      <c r="C302" s="946" t="s">
        <v>868</v>
      </c>
      <c r="D302" s="947"/>
      <c r="E302" s="947"/>
      <c r="F302" s="947"/>
      <c r="G302" s="488"/>
      <c r="H302" s="535" t="s">
        <v>367</v>
      </c>
      <c r="I302" s="635"/>
      <c r="J302" s="634"/>
    </row>
    <row r="303" spans="1:10" x14ac:dyDescent="0.3">
      <c r="A303" s="253"/>
      <c r="B303" s="303"/>
      <c r="C303" s="948"/>
      <c r="D303" s="949"/>
      <c r="E303" s="949"/>
      <c r="F303" s="949"/>
      <c r="G303" s="490"/>
      <c r="H303" s="536" t="s">
        <v>802</v>
      </c>
      <c r="I303" s="635"/>
      <c r="J303" s="634"/>
    </row>
    <row r="304" spans="1:10" x14ac:dyDescent="0.3">
      <c r="A304" s="253"/>
      <c r="B304" s="303"/>
      <c r="C304" s="492" t="s">
        <v>72</v>
      </c>
      <c r="D304" s="278" t="s">
        <v>73</v>
      </c>
      <c r="E304" s="279" t="s">
        <v>74</v>
      </c>
      <c r="F304" s="279" t="s">
        <v>313</v>
      </c>
      <c r="G304" s="826" t="s">
        <v>314</v>
      </c>
      <c r="H304" s="496" t="s">
        <v>315</v>
      </c>
      <c r="I304" s="635"/>
      <c r="J304" s="634"/>
    </row>
    <row r="305" spans="1:10" x14ac:dyDescent="0.3">
      <c r="A305" s="253"/>
      <c r="B305" s="303"/>
      <c r="C305" s="284"/>
      <c r="D305" s="253"/>
      <c r="E305" s="285"/>
      <c r="F305" s="285"/>
      <c r="G305" s="541"/>
      <c r="H305" s="287"/>
      <c r="I305" s="635"/>
      <c r="J305" s="634"/>
    </row>
    <row r="306" spans="1:10" x14ac:dyDescent="0.3">
      <c r="A306" s="253"/>
      <c r="B306" s="303"/>
      <c r="C306" s="290" t="s">
        <v>317</v>
      </c>
      <c r="D306" s="253"/>
      <c r="E306" s="285"/>
      <c r="F306" s="285"/>
      <c r="G306" s="541"/>
      <c r="H306" s="287"/>
      <c r="I306" s="635"/>
      <c r="J306" s="634"/>
    </row>
    <row r="307" spans="1:10" x14ac:dyDescent="0.3">
      <c r="A307" s="253"/>
      <c r="B307" s="303"/>
      <c r="C307" s="492"/>
      <c r="D307" s="278"/>
      <c r="E307" s="279"/>
      <c r="F307" s="279"/>
      <c r="G307" s="826"/>
      <c r="H307" s="496"/>
      <c r="I307" s="635"/>
      <c r="J307" s="634"/>
    </row>
    <row r="308" spans="1:10" x14ac:dyDescent="0.3">
      <c r="A308" s="253"/>
      <c r="B308" s="303"/>
      <c r="C308" s="284"/>
      <c r="D308" s="253"/>
      <c r="E308" s="285"/>
      <c r="F308" s="285"/>
      <c r="G308" s="541" t="s">
        <v>331</v>
      </c>
      <c r="H308" s="292"/>
      <c r="I308" s="635"/>
      <c r="J308" s="634"/>
    </row>
    <row r="309" spans="1:10" x14ac:dyDescent="0.3">
      <c r="A309" s="253"/>
      <c r="B309" s="303"/>
      <c r="C309" s="294" t="s">
        <v>333</v>
      </c>
      <c r="D309" s="253" t="s">
        <v>334</v>
      </c>
      <c r="E309" s="253" t="s">
        <v>335</v>
      </c>
      <c r="F309" s="253" t="s">
        <v>336</v>
      </c>
      <c r="G309" s="545" t="s">
        <v>337</v>
      </c>
      <c r="H309" s="296" t="s">
        <v>338</v>
      </c>
      <c r="I309" s="635"/>
      <c r="J309" s="634"/>
    </row>
    <row r="310" spans="1:10" x14ac:dyDescent="0.3">
      <c r="A310" s="253"/>
      <c r="B310" s="303"/>
      <c r="C310" s="492"/>
      <c r="D310" s="297"/>
      <c r="E310" s="824"/>
      <c r="F310" s="547"/>
      <c r="G310" s="300"/>
      <c r="H310" s="496"/>
      <c r="I310" s="635"/>
      <c r="J310" s="634"/>
    </row>
    <row r="311" spans="1:10" x14ac:dyDescent="0.3">
      <c r="A311" s="253"/>
      <c r="B311" s="303"/>
      <c r="C311" s="284"/>
      <c r="D311" s="253"/>
      <c r="E311" s="285"/>
      <c r="F311" s="285"/>
      <c r="G311" s="541" t="s">
        <v>341</v>
      </c>
      <c r="H311" s="292"/>
      <c r="I311" s="635"/>
      <c r="J311" s="634"/>
    </row>
    <row r="312" spans="1:10" x14ac:dyDescent="0.3">
      <c r="A312" s="253"/>
      <c r="B312" s="303"/>
      <c r="C312" s="301" t="s">
        <v>343</v>
      </c>
      <c r="D312" s="253"/>
      <c r="E312" s="285"/>
      <c r="F312" s="285"/>
      <c r="G312" s="541"/>
      <c r="H312" s="287"/>
      <c r="I312" s="635"/>
      <c r="J312" s="634"/>
    </row>
    <row r="313" spans="1:10" x14ac:dyDescent="0.3">
      <c r="A313" s="253"/>
      <c r="B313" s="303"/>
      <c r="C313" s="492"/>
      <c r="D313" s="278"/>
      <c r="E313" s="279"/>
      <c r="F313" s="279"/>
      <c r="G313" s="826"/>
      <c r="H313" s="496"/>
      <c r="I313" s="635"/>
      <c r="J313" s="634"/>
    </row>
    <row r="314" spans="1:10" x14ac:dyDescent="0.3">
      <c r="A314" s="253"/>
      <c r="B314" s="303"/>
      <c r="C314" s="284"/>
      <c r="D314" s="253"/>
      <c r="E314" s="285"/>
      <c r="F314" s="285"/>
      <c r="G314" s="541" t="s">
        <v>349</v>
      </c>
      <c r="H314" s="292"/>
      <c r="I314" s="635"/>
      <c r="J314" s="634"/>
    </row>
    <row r="315" spans="1:10" x14ac:dyDescent="0.3">
      <c r="A315" s="253"/>
      <c r="B315" s="303"/>
      <c r="C315" s="290" t="s">
        <v>351</v>
      </c>
      <c r="D315" s="253"/>
      <c r="E315" s="285"/>
      <c r="F315" s="285"/>
      <c r="G315" s="541"/>
      <c r="H315" s="287"/>
      <c r="I315" s="635"/>
      <c r="J315" s="634"/>
    </row>
    <row r="316" spans="1:10" x14ac:dyDescent="0.3">
      <c r="A316" s="253"/>
      <c r="B316" s="303"/>
      <c r="C316" s="492"/>
      <c r="D316" s="278"/>
      <c r="E316" s="279"/>
      <c r="F316" s="279"/>
      <c r="G316" s="826"/>
      <c r="H316" s="496"/>
      <c r="I316" s="635"/>
      <c r="J316" s="634"/>
    </row>
    <row r="317" spans="1:10" x14ac:dyDescent="0.3">
      <c r="A317" s="253"/>
      <c r="B317" s="303"/>
      <c r="C317" s="284"/>
      <c r="D317" s="253"/>
      <c r="E317" s="285"/>
      <c r="F317" s="285"/>
      <c r="G317" s="541" t="s">
        <v>353</v>
      </c>
      <c r="H317" s="496">
        <v>0</v>
      </c>
      <c r="I317" s="635"/>
      <c r="J317" s="634"/>
    </row>
    <row r="318" spans="1:10" x14ac:dyDescent="0.3">
      <c r="A318" s="253"/>
      <c r="B318" s="303"/>
      <c r="C318" s="284"/>
      <c r="D318" s="253"/>
      <c r="E318" s="285"/>
      <c r="F318" s="285"/>
      <c r="G318" s="541"/>
      <c r="H318" s="287"/>
      <c r="I318" s="635"/>
      <c r="J318" s="634"/>
    </row>
    <row r="319" spans="1:10" ht="15" thickBot="1" x14ac:dyDescent="0.35">
      <c r="A319" s="253"/>
      <c r="B319" s="303"/>
      <c r="C319" s="502"/>
      <c r="D319" s="615"/>
      <c r="E319" s="616"/>
      <c r="F319" s="617" t="s">
        <v>354</v>
      </c>
      <c r="G319" s="618"/>
      <c r="H319" s="830"/>
      <c r="I319" s="635"/>
      <c r="J319" s="634"/>
    </row>
    <row r="320" spans="1:10" ht="15" thickTop="1" x14ac:dyDescent="0.3">
      <c r="A320" s="253"/>
      <c r="B320" s="303"/>
      <c r="C320" s="316" t="s">
        <v>280</v>
      </c>
      <c r="D320" s="317"/>
      <c r="E320" s="318"/>
      <c r="F320" s="318"/>
      <c r="G320" s="319"/>
      <c r="H320" s="320"/>
      <c r="I320" s="635"/>
      <c r="J320" s="634"/>
    </row>
    <row r="321" spans="1:10" x14ac:dyDescent="0.3">
      <c r="A321" s="253"/>
      <c r="B321" s="303"/>
      <c r="C321" s="322" t="s">
        <v>258</v>
      </c>
      <c r="D321" s="323"/>
      <c r="E321" s="324"/>
      <c r="F321" s="325">
        <f>$F$3</f>
        <v>0</v>
      </c>
      <c r="G321" s="326"/>
      <c r="H321" s="327">
        <f>ROUND(H319*F321,2)</f>
        <v>0</v>
      </c>
      <c r="I321" s="635"/>
      <c r="J321" s="634"/>
    </row>
    <row r="322" spans="1:10" x14ac:dyDescent="0.3">
      <c r="A322" s="253"/>
      <c r="B322" s="303"/>
      <c r="C322" s="322" t="s">
        <v>260</v>
      </c>
      <c r="D322" s="323"/>
      <c r="E322" s="324"/>
      <c r="F322" s="325">
        <f>$G$3</f>
        <v>0</v>
      </c>
      <c r="G322" s="326"/>
      <c r="H322" s="327">
        <f>ROUND(H319*F322,2)</f>
        <v>0</v>
      </c>
      <c r="I322" s="635"/>
      <c r="J322" s="634"/>
    </row>
    <row r="323" spans="1:10" x14ac:dyDescent="0.3">
      <c r="A323" s="253"/>
      <c r="B323" s="303"/>
      <c r="C323" s="322" t="s">
        <v>262</v>
      </c>
      <c r="D323" s="323"/>
      <c r="E323" s="324"/>
      <c r="F323" s="325">
        <f>$H$3</f>
        <v>0</v>
      </c>
      <c r="G323" s="326"/>
      <c r="H323" s="327">
        <f>ROUND(H319*F323,2)</f>
        <v>0</v>
      </c>
      <c r="I323" s="635"/>
      <c r="J323" s="634"/>
    </row>
    <row r="324" spans="1:10" x14ac:dyDescent="0.3">
      <c r="A324" s="253"/>
      <c r="B324" s="303"/>
      <c r="C324" s="322" t="s">
        <v>266</v>
      </c>
      <c r="D324" s="323"/>
      <c r="E324" s="324"/>
      <c r="F324" s="325">
        <f>$I$3</f>
        <v>0</v>
      </c>
      <c r="G324" s="326"/>
      <c r="H324" s="327">
        <f>ROUND(H323*F324,2)</f>
        <v>0</v>
      </c>
      <c r="I324" s="635"/>
      <c r="J324" s="634"/>
    </row>
    <row r="325" spans="1:10" x14ac:dyDescent="0.3">
      <c r="A325" s="253"/>
      <c r="B325" s="303"/>
      <c r="C325" s="290" t="s">
        <v>379</v>
      </c>
      <c r="D325" s="253"/>
      <c r="E325" s="285"/>
      <c r="F325" s="285"/>
      <c r="G325" s="328"/>
      <c r="H325" s="329">
        <f>SUM(H321:H324)</f>
        <v>0</v>
      </c>
      <c r="I325" s="635"/>
      <c r="J325" s="634"/>
    </row>
    <row r="326" spans="1:10" ht="15" thickBot="1" x14ac:dyDescent="0.35">
      <c r="A326" s="253"/>
      <c r="B326" s="303"/>
      <c r="C326" s="331"/>
      <c r="D326" s="332"/>
      <c r="E326" s="307"/>
      <c r="F326" s="308" t="s">
        <v>381</v>
      </c>
      <c r="G326" s="333">
        <f>H325+H319</f>
        <v>0</v>
      </c>
      <c r="H326" s="310">
        <f>IF($A$3=2,ROUND((H319+H325),2),IF($A$3=3,ROUND((H319+H325),-1),ROUND((H319+H325),0)))</f>
        <v>0</v>
      </c>
      <c r="I326" s="635"/>
      <c r="J326" s="634"/>
    </row>
    <row r="327" spans="1:10" ht="15" thickTop="1" x14ac:dyDescent="0.3">
      <c r="A327" s="253"/>
      <c r="B327" s="303"/>
      <c r="C327" s="636"/>
      <c r="D327" s="253"/>
      <c r="E327" s="285"/>
      <c r="F327" s="637"/>
      <c r="G327" s="286"/>
      <c r="H327" s="328"/>
      <c r="I327" s="635"/>
      <c r="J327" s="634"/>
    </row>
    <row r="328" spans="1:10" x14ac:dyDescent="0.3">
      <c r="A328" s="253"/>
      <c r="B328" s="303"/>
      <c r="C328" s="636"/>
      <c r="D328" s="253"/>
      <c r="E328" s="285"/>
      <c r="F328" s="637"/>
      <c r="G328" s="286"/>
      <c r="H328" s="328"/>
      <c r="I328" s="635"/>
      <c r="J328" s="634"/>
    </row>
    <row r="329" spans="1:10" x14ac:dyDescent="0.3">
      <c r="A329" s="253"/>
      <c r="B329" s="303"/>
      <c r="C329" s="636"/>
      <c r="D329" s="253"/>
      <c r="E329" s="285"/>
      <c r="F329" s="637"/>
      <c r="G329" s="286"/>
      <c r="H329" s="328"/>
      <c r="I329" s="635"/>
      <c r="J329" s="634"/>
    </row>
    <row r="330" spans="1:10" x14ac:dyDescent="0.3">
      <c r="A330" s="253"/>
      <c r="B330" s="303"/>
      <c r="C330" s="636"/>
      <c r="D330" s="253"/>
      <c r="E330" s="285"/>
      <c r="F330" s="637"/>
      <c r="G330" s="286"/>
      <c r="H330" s="328"/>
      <c r="I330" s="635"/>
      <c r="J330" s="634"/>
    </row>
    <row r="331" spans="1:10" x14ac:dyDescent="0.3">
      <c r="A331" s="253"/>
      <c r="B331" s="303"/>
      <c r="C331" s="636"/>
      <c r="D331" s="253"/>
      <c r="E331" s="285"/>
      <c r="F331" s="637"/>
      <c r="G331" s="286"/>
      <c r="H331" s="328"/>
      <c r="I331" s="635"/>
      <c r="J331" s="634"/>
    </row>
    <row r="332" spans="1:10" x14ac:dyDescent="0.3">
      <c r="A332" s="253"/>
      <c r="B332" s="303"/>
      <c r="C332" s="636"/>
      <c r="D332" s="253"/>
      <c r="E332" s="285"/>
      <c r="F332" s="637"/>
      <c r="G332" s="286"/>
      <c r="H332" s="328"/>
      <c r="I332" s="635"/>
      <c r="J332" s="634"/>
    </row>
    <row r="333" spans="1:10" x14ac:dyDescent="0.3">
      <c r="A333" s="253"/>
      <c r="B333" s="303"/>
      <c r="C333" s="636"/>
      <c r="D333" s="253"/>
      <c r="E333" s="285"/>
      <c r="F333" s="637"/>
      <c r="G333" s="286"/>
      <c r="H333" s="328"/>
      <c r="I333" s="635"/>
      <c r="J333" s="634"/>
    </row>
    <row r="334" spans="1:10" x14ac:dyDescent="0.3">
      <c r="A334" s="253"/>
      <c r="B334" s="303"/>
      <c r="C334" s="636"/>
      <c r="D334" s="253"/>
      <c r="E334" s="285"/>
      <c r="F334" s="637"/>
      <c r="G334" s="286"/>
      <c r="H334" s="328"/>
      <c r="I334" s="635"/>
      <c r="J334" s="634"/>
    </row>
    <row r="335" spans="1:10" x14ac:dyDescent="0.3">
      <c r="A335" s="253"/>
      <c r="B335" s="303"/>
      <c r="C335" s="636"/>
      <c r="D335" s="253"/>
      <c r="E335" s="285"/>
      <c r="F335" s="637"/>
      <c r="G335" s="286"/>
      <c r="H335" s="328"/>
      <c r="I335" s="635"/>
      <c r="J335" s="634"/>
    </row>
    <row r="336" spans="1:10" x14ac:dyDescent="0.3">
      <c r="A336" s="253"/>
      <c r="B336" s="303"/>
      <c r="C336" s="636"/>
      <c r="D336" s="253"/>
      <c r="E336" s="285"/>
      <c r="F336" s="637"/>
      <c r="G336" s="286"/>
      <c r="H336" s="328"/>
      <c r="I336" s="635"/>
      <c r="J336" s="634"/>
    </row>
    <row r="337" spans="1:10" x14ac:dyDescent="0.3">
      <c r="A337" s="253"/>
      <c r="B337" s="303"/>
      <c r="C337" s="636"/>
      <c r="D337" s="253"/>
      <c r="E337" s="285"/>
      <c r="F337" s="637"/>
      <c r="G337" s="286"/>
      <c r="H337" s="328"/>
      <c r="I337" s="635"/>
      <c r="J337" s="634"/>
    </row>
    <row r="338" spans="1:10" x14ac:dyDescent="0.3">
      <c r="A338" s="253"/>
      <c r="B338" s="303"/>
      <c r="C338" s="636"/>
      <c r="D338" s="253"/>
      <c r="E338" s="285"/>
      <c r="F338" s="637"/>
      <c r="G338" s="286"/>
      <c r="H338" s="328"/>
      <c r="I338" s="635"/>
      <c r="J338" s="634"/>
    </row>
    <row r="339" spans="1:10" ht="15" thickBot="1" x14ac:dyDescent="0.35">
      <c r="C339" s="19"/>
      <c r="D339" s="264"/>
      <c r="E339" s="19"/>
      <c r="F339" s="19"/>
      <c r="G339" s="19"/>
      <c r="H339" s="19"/>
      <c r="I339" s="265"/>
      <c r="J339" s="266"/>
    </row>
    <row r="340" spans="1:10" ht="15" thickTop="1" x14ac:dyDescent="0.3">
      <c r="C340" s="958" t="str">
        <f>PRESUPUESTO!C19</f>
        <v xml:space="preserve">CAPITULO 2 EXCAVACION PARA CIMENTACIONES </v>
      </c>
      <c r="D340" s="959"/>
      <c r="E340" s="959"/>
      <c r="F340" s="959"/>
      <c r="G340" s="959"/>
      <c r="H340" s="960"/>
      <c r="I340" s="265"/>
      <c r="J340" s="266"/>
    </row>
    <row r="341" spans="1:10" ht="15" thickBot="1" x14ac:dyDescent="0.35">
      <c r="C341" s="630"/>
      <c r="D341" s="631"/>
      <c r="E341" s="632"/>
      <c r="F341" s="632"/>
      <c r="G341" s="632"/>
      <c r="H341" s="633"/>
      <c r="I341" s="265"/>
      <c r="J341" s="266"/>
    </row>
    <row r="342" spans="1:10" ht="15" thickTop="1" x14ac:dyDescent="0.3">
      <c r="A342" s="253" t="s">
        <v>406</v>
      </c>
      <c r="B342" s="267"/>
      <c r="C342" s="933" t="s">
        <v>870</v>
      </c>
      <c r="D342" s="934"/>
      <c r="E342" s="934"/>
      <c r="F342" s="934"/>
      <c r="G342" s="314"/>
      <c r="H342" s="269" t="s">
        <v>309</v>
      </c>
      <c r="I342" s="270" t="s">
        <v>310</v>
      </c>
      <c r="J342" s="271" t="s">
        <v>79</v>
      </c>
    </row>
    <row r="343" spans="1:10" x14ac:dyDescent="0.3">
      <c r="A343" s="253"/>
      <c r="B343" s="267"/>
      <c r="C343" s="935"/>
      <c r="D343" s="936"/>
      <c r="E343" s="936"/>
      <c r="F343" s="936"/>
      <c r="G343" s="315"/>
      <c r="H343" s="273" t="str">
        <f>"ITEM:   "&amp;PRESUPUESTO!$B$21</f>
        <v>ITEM:   2.1</v>
      </c>
      <c r="I343" s="274">
        <f>PRESUPUESTO!$E$21</f>
        <v>41</v>
      </c>
      <c r="J343" s="275"/>
    </row>
    <row r="344" spans="1:10" x14ac:dyDescent="0.3">
      <c r="A344" s="276" t="s">
        <v>312</v>
      </c>
      <c r="B344" s="267"/>
      <c r="C344" s="277" t="str">
        <f>INSUMOS!$C$300</f>
        <v>DESCRIPCION</v>
      </c>
      <c r="D344" s="278" t="str">
        <f>INSUMOS!$D$300</f>
        <v>UND</v>
      </c>
      <c r="E344" s="279" t="s">
        <v>74</v>
      </c>
      <c r="F344" s="279" t="s">
        <v>313</v>
      </c>
      <c r="G344" s="280" t="str">
        <f>INSUMOS!$I$300</f>
        <v>VR. UNIT.</v>
      </c>
      <c r="H344" s="281" t="s">
        <v>315</v>
      </c>
      <c r="I344" s="282"/>
      <c r="J344" s="283" t="s">
        <v>315</v>
      </c>
    </row>
    <row r="345" spans="1:10" x14ac:dyDescent="0.3">
      <c r="A345" s="276"/>
      <c r="B345" s="267"/>
      <c r="C345" s="284"/>
      <c r="D345" s="253"/>
      <c r="E345" s="285"/>
      <c r="F345" s="285"/>
      <c r="G345" s="286"/>
      <c r="H345" s="287"/>
      <c r="I345" s="288"/>
      <c r="J345" s="289"/>
    </row>
    <row r="346" spans="1:10" x14ac:dyDescent="0.3">
      <c r="A346" s="276" t="s">
        <v>332</v>
      </c>
      <c r="B346" s="267"/>
      <c r="C346" s="294" t="s">
        <v>333</v>
      </c>
      <c r="D346" s="253" t="s">
        <v>334</v>
      </c>
      <c r="E346" s="253" t="s">
        <v>335</v>
      </c>
      <c r="F346" s="253" t="s">
        <v>336</v>
      </c>
      <c r="G346" s="295" t="s">
        <v>337</v>
      </c>
      <c r="H346" s="296" t="s">
        <v>338</v>
      </c>
      <c r="I346" s="288"/>
      <c r="J346" s="289"/>
    </row>
    <row r="347" spans="1:10" x14ac:dyDescent="0.3">
      <c r="A347" s="276">
        <v>200006</v>
      </c>
      <c r="B347" s="267" t="s">
        <v>333</v>
      </c>
      <c r="C347" s="277"/>
      <c r="D347" s="297"/>
      <c r="E347" s="298"/>
      <c r="F347" s="299"/>
      <c r="G347" s="300"/>
      <c r="H347" s="281"/>
      <c r="I347" s="282" t="e">
        <f>I343 / G347</f>
        <v>#DIV/0!</v>
      </c>
      <c r="J347" s="283">
        <f>H347 * I343</f>
        <v>0</v>
      </c>
    </row>
    <row r="348" spans="1:10" x14ac:dyDescent="0.3">
      <c r="A348" s="253" t="s">
        <v>340</v>
      </c>
      <c r="B348" s="267"/>
      <c r="C348" s="284"/>
      <c r="D348" s="253"/>
      <c r="E348" s="285"/>
      <c r="F348" s="285"/>
      <c r="G348" s="286" t="s">
        <v>341</v>
      </c>
      <c r="H348" s="292">
        <f>SUM(H346:H347)</f>
        <v>0</v>
      </c>
      <c r="I348" s="288"/>
      <c r="J348" s="293">
        <f>SUM(J346:J347)</f>
        <v>0</v>
      </c>
    </row>
    <row r="349" spans="1:10" x14ac:dyDescent="0.3">
      <c r="A349" s="276" t="s">
        <v>342</v>
      </c>
      <c r="B349" s="267"/>
      <c r="C349" s="301" t="s">
        <v>343</v>
      </c>
      <c r="D349" s="253"/>
      <c r="E349" s="285"/>
      <c r="F349" s="285"/>
      <c r="G349" s="286"/>
      <c r="H349" s="287"/>
      <c r="I349" s="288"/>
      <c r="J349" s="289"/>
    </row>
    <row r="350" spans="1:10" x14ac:dyDescent="0.3">
      <c r="A350" s="276">
        <v>300026</v>
      </c>
      <c r="B350" s="267" t="s">
        <v>343</v>
      </c>
      <c r="C350" s="277"/>
      <c r="D350" s="278" t="s">
        <v>347</v>
      </c>
      <c r="E350" s="302"/>
      <c r="F350" s="279">
        <v>0</v>
      </c>
      <c r="G350" s="280">
        <f>H348</f>
        <v>0</v>
      </c>
      <c r="H350" s="281">
        <f>TRUNC(E350* (1 + F350 / 100) * G350,2)</f>
        <v>0</v>
      </c>
      <c r="I350" s="282">
        <f>I343 * H350</f>
        <v>0</v>
      </c>
      <c r="J350" s="283">
        <f>H350 * I343</f>
        <v>0</v>
      </c>
    </row>
    <row r="351" spans="1:10" x14ac:dyDescent="0.3">
      <c r="A351" s="253" t="s">
        <v>348</v>
      </c>
      <c r="B351" s="267"/>
      <c r="C351" s="284"/>
      <c r="D351" s="253"/>
      <c r="E351" s="285"/>
      <c r="F351" s="285"/>
      <c r="G351" s="286" t="s">
        <v>349</v>
      </c>
      <c r="H351" s="292">
        <f>SUM(H349:H350)</f>
        <v>0</v>
      </c>
      <c r="I351" s="288"/>
      <c r="J351" s="293">
        <f>SUM(J349:J350)</f>
        <v>0</v>
      </c>
    </row>
    <row r="352" spans="1:10" x14ac:dyDescent="0.3">
      <c r="A352" s="253" t="s">
        <v>350</v>
      </c>
      <c r="B352" s="19"/>
      <c r="C352" s="290" t="s">
        <v>351</v>
      </c>
      <c r="D352" s="253"/>
      <c r="E352" s="285"/>
      <c r="F352" s="285"/>
      <c r="G352" s="286"/>
      <c r="H352" s="287"/>
      <c r="I352" s="288"/>
      <c r="J352" s="289"/>
    </row>
    <row r="353" spans="1:10" x14ac:dyDescent="0.3">
      <c r="A353" s="276"/>
      <c r="B353" s="267"/>
      <c r="C353" s="277"/>
      <c r="D353" s="278"/>
      <c r="E353" s="279"/>
      <c r="F353" s="279"/>
      <c r="G353" s="280"/>
      <c r="H353" s="281"/>
      <c r="I353" s="282"/>
      <c r="J353" s="283"/>
    </row>
    <row r="354" spans="1:10" x14ac:dyDescent="0.3">
      <c r="A354" s="291" t="s">
        <v>352</v>
      </c>
      <c r="B354" s="19"/>
      <c r="C354" s="284"/>
      <c r="D354" s="253"/>
      <c r="E354" s="285"/>
      <c r="F354" s="285"/>
      <c r="G354" s="286" t="s">
        <v>353</v>
      </c>
      <c r="H354" s="281">
        <f>SUM(H352:H353)</f>
        <v>0</v>
      </c>
      <c r="I354" s="288"/>
      <c r="J354" s="283">
        <f>SUM(J352:J353)</f>
        <v>0</v>
      </c>
    </row>
    <row r="355" spans="1:10" x14ac:dyDescent="0.3">
      <c r="A355" s="253"/>
      <c r="B355" s="303"/>
      <c r="C355" s="284"/>
      <c r="D355" s="253"/>
      <c r="E355" s="285"/>
      <c r="F355" s="285"/>
      <c r="G355" s="286"/>
      <c r="H355" s="287"/>
      <c r="I355" s="288"/>
      <c r="J355" s="289"/>
    </row>
    <row r="356" spans="1:10" ht="15" thickBot="1" x14ac:dyDescent="0.35">
      <c r="A356" s="253" t="s">
        <v>76</v>
      </c>
      <c r="B356" s="303"/>
      <c r="C356" s="305"/>
      <c r="D356" s="306"/>
      <c r="E356" s="307"/>
      <c r="F356" s="308" t="s">
        <v>354</v>
      </c>
      <c r="G356" s="309">
        <f>SUM(H344:H355)/2</f>
        <v>0</v>
      </c>
      <c r="H356" s="310">
        <f>IF($A$2="CD",IF($A$3=1,ROUND(SUM(H344:H355)/2,0),IF($A$3=3,ROUND(SUM(H344:H355)/2,-1),SUM(H344:H355)/2)),SUM(H344:H355)/2)</f>
        <v>0</v>
      </c>
      <c r="I356" s="311">
        <f>SUM(J344:J355)/2</f>
        <v>0</v>
      </c>
      <c r="J356" s="312">
        <f>IF($A$2="CD",IF($A$3=1,ROUND(SUM(J344:J355)/2,0),IF($A$3=3,ROUND(SUM(J344:J355)/2,-1),SUM(J344:J355)/2)),SUM(J344:J355)/2)</f>
        <v>0</v>
      </c>
    </row>
    <row r="357" spans="1:10" ht="15" thickTop="1" x14ac:dyDescent="0.3">
      <c r="A357" s="253" t="s">
        <v>376</v>
      </c>
      <c r="B357" s="303"/>
      <c r="C357" s="316" t="s">
        <v>280</v>
      </c>
      <c r="D357" s="317"/>
      <c r="E357" s="318"/>
      <c r="F357" s="318"/>
      <c r="G357" s="319"/>
      <c r="H357" s="320"/>
      <c r="I357" s="288"/>
      <c r="J357" s="321"/>
    </row>
    <row r="358" spans="1:10" x14ac:dyDescent="0.3">
      <c r="A358" s="276" t="s">
        <v>287</v>
      </c>
      <c r="B358" s="303"/>
      <c r="C358" s="322" t="s">
        <v>258</v>
      </c>
      <c r="D358" s="323"/>
      <c r="E358" s="324"/>
      <c r="F358" s="325">
        <f>$F$3</f>
        <v>0</v>
      </c>
      <c r="G358" s="326"/>
      <c r="H358" s="327">
        <f>ROUND(H356*F358,2)</f>
        <v>0</v>
      </c>
      <c r="I358" s="288"/>
      <c r="J358" s="283">
        <f>ROUND(J356*F358,2)</f>
        <v>0</v>
      </c>
    </row>
    <row r="359" spans="1:10" x14ac:dyDescent="0.3">
      <c r="A359" s="276" t="s">
        <v>377</v>
      </c>
      <c r="B359" s="303"/>
      <c r="C359" s="322" t="s">
        <v>260</v>
      </c>
      <c r="D359" s="323"/>
      <c r="E359" s="324"/>
      <c r="F359" s="325">
        <f>$G$3</f>
        <v>0</v>
      </c>
      <c r="G359" s="326"/>
      <c r="H359" s="327">
        <f>ROUND(H356*F359,2)</f>
        <v>0</v>
      </c>
      <c r="I359" s="288"/>
      <c r="J359" s="283">
        <f>ROUND(J356*F359,2)</f>
        <v>0</v>
      </c>
    </row>
    <row r="360" spans="1:10" x14ac:dyDescent="0.3">
      <c r="A360" s="276" t="s">
        <v>289</v>
      </c>
      <c r="B360" s="303"/>
      <c r="C360" s="322" t="s">
        <v>262</v>
      </c>
      <c r="D360" s="323"/>
      <c r="E360" s="324"/>
      <c r="F360" s="325">
        <f>$H$3</f>
        <v>0</v>
      </c>
      <c r="G360" s="326"/>
      <c r="H360" s="327">
        <f>ROUND(H356*F360,2)</f>
        <v>0</v>
      </c>
      <c r="I360" s="288"/>
      <c r="J360" s="283">
        <f>ROUND(J356*F360,2)</f>
        <v>0</v>
      </c>
    </row>
    <row r="361" spans="1:10" x14ac:dyDescent="0.3">
      <c r="A361" s="276" t="s">
        <v>291</v>
      </c>
      <c r="B361" s="303"/>
      <c r="C361" s="322" t="s">
        <v>266</v>
      </c>
      <c r="D361" s="323"/>
      <c r="E361" s="324"/>
      <c r="F361" s="325">
        <f>$I$3</f>
        <v>0</v>
      </c>
      <c r="G361" s="326"/>
      <c r="H361" s="327">
        <f>ROUND(H360*F361,2)</f>
        <v>0</v>
      </c>
      <c r="I361" s="288"/>
      <c r="J361" s="283">
        <f>ROUND(J360*F361,2)</f>
        <v>0</v>
      </c>
    </row>
    <row r="362" spans="1:10" x14ac:dyDescent="0.3">
      <c r="A362" s="253" t="s">
        <v>378</v>
      </c>
      <c r="B362" s="303"/>
      <c r="C362" s="290" t="s">
        <v>379</v>
      </c>
      <c r="D362" s="253"/>
      <c r="E362" s="285"/>
      <c r="F362" s="285"/>
      <c r="G362" s="328"/>
      <c r="H362" s="329">
        <f>SUM(H358:H361)</f>
        <v>0</v>
      </c>
      <c r="I362" s="304"/>
      <c r="J362" s="330">
        <f>SUM(J358:J361)</f>
        <v>0</v>
      </c>
    </row>
    <row r="363" spans="1:10" ht="15" thickBot="1" x14ac:dyDescent="0.35">
      <c r="A363" s="253" t="s">
        <v>380</v>
      </c>
      <c r="B363" s="303"/>
      <c r="C363" s="331"/>
      <c r="D363" s="332"/>
      <c r="E363" s="307"/>
      <c r="F363" s="308" t="s">
        <v>381</v>
      </c>
      <c r="G363" s="333">
        <f>H362+H356</f>
        <v>0</v>
      </c>
      <c r="H363" s="310">
        <f>IF($A$3=2,ROUND((H356+H362),2),IF($A$3=3,ROUND((H356+H362),-1),ROUND((H356+H362),0)))</f>
        <v>0</v>
      </c>
      <c r="I363" s="311"/>
      <c r="J363" s="312">
        <f>IF($A$3=2,ROUND((J356+J362),2),IF($A$3=3,ROUND((J356+J362),-1),ROUND((J356+J362),0)))</f>
        <v>0</v>
      </c>
    </row>
    <row r="364" spans="1:10" ht="15" thickTop="1" x14ac:dyDescent="0.3">
      <c r="C364" s="19"/>
      <c r="D364" s="264"/>
      <c r="E364" s="19"/>
      <c r="F364" s="19"/>
      <c r="G364" s="19"/>
      <c r="H364" s="19"/>
      <c r="I364" s="265"/>
      <c r="J364" s="266"/>
    </row>
    <row r="365" spans="1:10" ht="15" thickBot="1" x14ac:dyDescent="0.35">
      <c r="C365" s="19"/>
      <c r="D365" s="264"/>
      <c r="E365" s="19"/>
      <c r="F365" s="19"/>
      <c r="G365" s="19"/>
      <c r="H365" s="19"/>
      <c r="I365" s="265"/>
      <c r="J365" s="266"/>
    </row>
    <row r="366" spans="1:10" ht="15" thickTop="1" x14ac:dyDescent="0.3">
      <c r="A366" s="253" t="s">
        <v>407</v>
      </c>
      <c r="B366" s="267"/>
      <c r="C366" s="933" t="s">
        <v>871</v>
      </c>
      <c r="D366" s="934"/>
      <c r="E366" s="934"/>
      <c r="F366" s="934"/>
      <c r="G366" s="314"/>
      <c r="H366" s="269" t="s">
        <v>309</v>
      </c>
      <c r="I366" s="270" t="s">
        <v>310</v>
      </c>
      <c r="J366" s="271" t="s">
        <v>79</v>
      </c>
    </row>
    <row r="367" spans="1:10" x14ac:dyDescent="0.3">
      <c r="A367" s="253"/>
      <c r="B367" s="267"/>
      <c r="C367" s="935"/>
      <c r="D367" s="936"/>
      <c r="E367" s="936"/>
      <c r="F367" s="936"/>
      <c r="G367" s="315"/>
      <c r="H367" s="273" t="str">
        <f>"ITEM:   "&amp;PRESUPUESTO!$B$22</f>
        <v>ITEM:   2.2</v>
      </c>
      <c r="I367" s="274">
        <f>PRESUPUESTO!$E$22</f>
        <v>32</v>
      </c>
      <c r="J367" s="275"/>
    </row>
    <row r="368" spans="1:10" x14ac:dyDescent="0.3">
      <c r="A368" s="276" t="s">
        <v>312</v>
      </c>
      <c r="B368" s="267"/>
      <c r="C368" s="277" t="str">
        <f>INSUMOS!$C$300</f>
        <v>DESCRIPCION</v>
      </c>
      <c r="D368" s="278" t="str">
        <f>INSUMOS!$D$300</f>
        <v>UND</v>
      </c>
      <c r="E368" s="279" t="s">
        <v>74</v>
      </c>
      <c r="F368" s="279" t="s">
        <v>313</v>
      </c>
      <c r="G368" s="280" t="str">
        <f>INSUMOS!$I$300</f>
        <v>VR. UNIT.</v>
      </c>
      <c r="H368" s="281" t="s">
        <v>315</v>
      </c>
      <c r="I368" s="282"/>
      <c r="J368" s="283" t="s">
        <v>315</v>
      </c>
    </row>
    <row r="369" spans="1:10" x14ac:dyDescent="0.3">
      <c r="A369" s="276"/>
      <c r="B369" s="267"/>
      <c r="C369" s="284"/>
      <c r="D369" s="253"/>
      <c r="E369" s="285"/>
      <c r="F369" s="285"/>
      <c r="G369" s="286"/>
      <c r="H369" s="287"/>
      <c r="I369" s="288"/>
      <c r="J369" s="289"/>
    </row>
    <row r="370" spans="1:10" x14ac:dyDescent="0.3">
      <c r="A370" s="253" t="s">
        <v>316</v>
      </c>
      <c r="B370" s="19"/>
      <c r="C370" s="290" t="s">
        <v>317</v>
      </c>
      <c r="D370" s="253"/>
      <c r="E370" s="285"/>
      <c r="F370" s="285"/>
      <c r="G370" s="286"/>
      <c r="H370" s="287"/>
      <c r="I370" s="288"/>
      <c r="J370" s="289"/>
    </row>
    <row r="371" spans="1:10" x14ac:dyDescent="0.3">
      <c r="A371" s="253">
        <v>100053</v>
      </c>
      <c r="B371" s="19" t="s">
        <v>318</v>
      </c>
      <c r="C371" s="277"/>
      <c r="D371" s="278" t="str">
        <f>INSUMOS!$D$20</f>
        <v>LTS</v>
      </c>
      <c r="E371" s="279"/>
      <c r="F371" s="279"/>
      <c r="G371" s="280"/>
      <c r="H371" s="281">
        <f>TRUNC(E371* (1 + F371 / 100) * G371,2)</f>
        <v>0</v>
      </c>
      <c r="I371" s="282">
        <f>I367 * (E371 * (1+F371/100))</f>
        <v>0</v>
      </c>
      <c r="J371" s="283">
        <f>H371 * I367</f>
        <v>0</v>
      </c>
    </row>
    <row r="372" spans="1:10" x14ac:dyDescent="0.3">
      <c r="A372" s="253">
        <v>100932</v>
      </c>
      <c r="B372" s="19" t="s">
        <v>324</v>
      </c>
      <c r="C372" s="335"/>
      <c r="D372" s="336" t="str">
        <f>INSUMOS!$D$59</f>
        <v>GLN</v>
      </c>
      <c r="E372" s="337"/>
      <c r="F372" s="337"/>
      <c r="G372" s="338"/>
      <c r="H372" s="339">
        <f>TRUNC(E372* (1 + F372 / 100) * G372,2)</f>
        <v>0</v>
      </c>
      <c r="I372" s="340">
        <f>I367 * (E372 * (1+F372/100))</f>
        <v>0</v>
      </c>
      <c r="J372" s="341">
        <f>H372 * I367</f>
        <v>0</v>
      </c>
    </row>
    <row r="373" spans="1:10" x14ac:dyDescent="0.3">
      <c r="A373" s="253">
        <v>100011</v>
      </c>
      <c r="B373" s="19" t="s">
        <v>324</v>
      </c>
      <c r="C373" s="342"/>
      <c r="D373" s="343" t="str">
        <f>INSUMOS!$D$14</f>
        <v>GLN</v>
      </c>
      <c r="E373" s="344"/>
      <c r="F373" s="344"/>
      <c r="G373" s="345"/>
      <c r="H373" s="346">
        <f>TRUNC(E373* (1 + F373 / 100) * G373,2)</f>
        <v>0</v>
      </c>
      <c r="I373" s="340">
        <f>I367 * (E373 * (1+F373/100))</f>
        <v>0</v>
      </c>
      <c r="J373" s="347">
        <f>H373 * I367</f>
        <v>0</v>
      </c>
    </row>
    <row r="374" spans="1:10" x14ac:dyDescent="0.3">
      <c r="A374" s="291" t="s">
        <v>330</v>
      </c>
      <c r="B374" s="19"/>
      <c r="C374" s="284"/>
      <c r="D374" s="253"/>
      <c r="E374" s="285"/>
      <c r="F374" s="285"/>
      <c r="G374" s="286" t="s">
        <v>331</v>
      </c>
      <c r="H374" s="348">
        <f>SUM(H370:H373)</f>
        <v>0</v>
      </c>
      <c r="I374" s="288"/>
      <c r="J374" s="349">
        <f>SUM(J370:J373)</f>
        <v>0</v>
      </c>
    </row>
    <row r="375" spans="1:10" x14ac:dyDescent="0.3">
      <c r="A375" s="276" t="s">
        <v>332</v>
      </c>
      <c r="B375" s="267"/>
      <c r="C375" s="294" t="s">
        <v>333</v>
      </c>
      <c r="D375" s="253" t="s">
        <v>334</v>
      </c>
      <c r="E375" s="253" t="s">
        <v>335</v>
      </c>
      <c r="F375" s="253" t="s">
        <v>336</v>
      </c>
      <c r="G375" s="295" t="s">
        <v>337</v>
      </c>
      <c r="H375" s="296" t="s">
        <v>338</v>
      </c>
      <c r="I375" s="288"/>
      <c r="J375" s="289"/>
    </row>
    <row r="376" spans="1:10" x14ac:dyDescent="0.3">
      <c r="A376" s="276">
        <v>200008</v>
      </c>
      <c r="B376" s="267" t="s">
        <v>333</v>
      </c>
      <c r="C376" s="277"/>
      <c r="D376" s="297"/>
      <c r="E376" s="298"/>
      <c r="F376" s="299"/>
      <c r="G376" s="300"/>
      <c r="H376" s="281"/>
      <c r="I376" s="340" t="e">
        <f>I367 / G376</f>
        <v>#DIV/0!</v>
      </c>
      <c r="J376" s="350">
        <f>H376 * I367</f>
        <v>0</v>
      </c>
    </row>
    <row r="377" spans="1:10" x14ac:dyDescent="0.3">
      <c r="A377" s="253" t="s">
        <v>340</v>
      </c>
      <c r="B377" s="267"/>
      <c r="C377" s="284"/>
      <c r="D377" s="253"/>
      <c r="E377" s="285"/>
      <c r="F377" s="285"/>
      <c r="G377" s="286" t="s">
        <v>341</v>
      </c>
      <c r="H377" s="292">
        <f>SUM(H375:H376)</f>
        <v>0</v>
      </c>
      <c r="I377" s="288"/>
      <c r="J377" s="293">
        <f>SUM(J375:J376)</f>
        <v>0</v>
      </c>
    </row>
    <row r="378" spans="1:10" x14ac:dyDescent="0.3">
      <c r="A378" s="276" t="s">
        <v>342</v>
      </c>
      <c r="B378" s="267"/>
      <c r="C378" s="301" t="s">
        <v>343</v>
      </c>
      <c r="D378" s="253"/>
      <c r="E378" s="285"/>
      <c r="F378" s="285"/>
      <c r="G378" s="286"/>
      <c r="H378" s="287"/>
      <c r="I378" s="288"/>
      <c r="J378" s="289"/>
    </row>
    <row r="379" spans="1:10" x14ac:dyDescent="0.3">
      <c r="A379" s="276">
        <v>300057</v>
      </c>
      <c r="B379" s="267" t="s">
        <v>343</v>
      </c>
      <c r="C379" s="313"/>
      <c r="D379" s="278" t="str">
        <f>INSUMOS!$D$294</f>
        <v>DIA</v>
      </c>
      <c r="E379" s="279"/>
      <c r="F379" s="279"/>
      <c r="G379" s="280"/>
      <c r="H379" s="281"/>
      <c r="I379" s="340">
        <f>I367 * (E379 * (1+F379/100))</f>
        <v>0</v>
      </c>
      <c r="J379" s="350">
        <f>H379 * I367</f>
        <v>0</v>
      </c>
    </row>
    <row r="380" spans="1:10" x14ac:dyDescent="0.3">
      <c r="A380" s="276">
        <v>300026</v>
      </c>
      <c r="B380" s="267" t="s">
        <v>343</v>
      </c>
      <c r="C380" s="277"/>
      <c r="D380" s="278" t="s">
        <v>347</v>
      </c>
      <c r="E380" s="302"/>
      <c r="F380" s="279">
        <v>0</v>
      </c>
      <c r="G380" s="280">
        <f>H377</f>
        <v>0</v>
      </c>
      <c r="H380" s="281">
        <f>TRUNC(E380* (1 + F380 / 100) * G380,2)</f>
        <v>0</v>
      </c>
      <c r="I380" s="340">
        <f>I367 * H380</f>
        <v>0</v>
      </c>
      <c r="J380" s="350">
        <f>H380 * I367</f>
        <v>0</v>
      </c>
    </row>
    <row r="381" spans="1:10" x14ac:dyDescent="0.3">
      <c r="A381" s="253" t="s">
        <v>348</v>
      </c>
      <c r="B381" s="267"/>
      <c r="C381" s="284"/>
      <c r="D381" s="253"/>
      <c r="E381" s="285"/>
      <c r="F381" s="285"/>
      <c r="G381" s="286" t="s">
        <v>349</v>
      </c>
      <c r="H381" s="292">
        <f>SUM(H378:H380)</f>
        <v>0</v>
      </c>
      <c r="I381" s="288"/>
      <c r="J381" s="293">
        <f>SUM(J378:J380)</f>
        <v>0</v>
      </c>
    </row>
    <row r="382" spans="1:10" x14ac:dyDescent="0.3">
      <c r="A382" s="253" t="s">
        <v>350</v>
      </c>
      <c r="B382" s="19"/>
      <c r="C382" s="290" t="s">
        <v>351</v>
      </c>
      <c r="D382" s="253"/>
      <c r="E382" s="285"/>
      <c r="F382" s="285"/>
      <c r="G382" s="286"/>
      <c r="H382" s="287"/>
      <c r="I382" s="288"/>
      <c r="J382" s="289"/>
    </row>
    <row r="383" spans="1:10" x14ac:dyDescent="0.3">
      <c r="A383" s="276"/>
      <c r="B383" s="267"/>
      <c r="C383" s="277"/>
      <c r="D383" s="278"/>
      <c r="E383" s="279"/>
      <c r="F383" s="279"/>
      <c r="G383" s="280"/>
      <c r="H383" s="281"/>
      <c r="I383" s="340"/>
      <c r="J383" s="350"/>
    </row>
    <row r="384" spans="1:10" x14ac:dyDescent="0.3">
      <c r="A384" s="291" t="s">
        <v>352</v>
      </c>
      <c r="B384" s="19"/>
      <c r="C384" s="284"/>
      <c r="D384" s="253"/>
      <c r="E384" s="285"/>
      <c r="F384" s="285"/>
      <c r="G384" s="286" t="s">
        <v>353</v>
      </c>
      <c r="H384" s="281">
        <f>SUM(H382:H383)</f>
        <v>0</v>
      </c>
      <c r="I384" s="288"/>
      <c r="J384" s="350">
        <f>SUM(J382:J383)</f>
        <v>0</v>
      </c>
    </row>
    <row r="385" spans="1:10" x14ac:dyDescent="0.3">
      <c r="A385" s="253"/>
      <c r="B385" s="303"/>
      <c r="C385" s="284"/>
      <c r="D385" s="253"/>
      <c r="E385" s="285"/>
      <c r="F385" s="285"/>
      <c r="G385" s="286"/>
      <c r="H385" s="287"/>
      <c r="I385" s="288"/>
      <c r="J385" s="289"/>
    </row>
    <row r="386" spans="1:10" ht="15" thickBot="1" x14ac:dyDescent="0.35">
      <c r="A386" s="253" t="s">
        <v>76</v>
      </c>
      <c r="B386" s="303"/>
      <c r="C386" s="305"/>
      <c r="D386" s="306"/>
      <c r="E386" s="307"/>
      <c r="F386" s="308" t="s">
        <v>354</v>
      </c>
      <c r="G386" s="309">
        <f>SUM(H368:H385)/2</f>
        <v>0</v>
      </c>
      <c r="H386" s="310">
        <f>IF($A$2="CD",IF($A$3=1,ROUND(SUM(H368:H385)/2,0),IF($A$3=3,ROUND(SUM(H368:H385)/2,-1),SUM(H368:H385)/2)),SUM(H368:H385)/2)</f>
        <v>0</v>
      </c>
      <c r="I386" s="311">
        <f>SUM(J368:J385)/2</f>
        <v>0</v>
      </c>
      <c r="J386" s="312">
        <f>IF($A$2="CD",IF($A$3=1,ROUND(SUM(J368:J385)/2,0),IF($A$3=3,ROUND(SUM(J368:J385)/2,-1),SUM(J368:J385)/2)),SUM(J368:J385)/2)</f>
        <v>0</v>
      </c>
    </row>
    <row r="387" spans="1:10" ht="15" thickTop="1" x14ac:dyDescent="0.3">
      <c r="A387" s="253" t="s">
        <v>376</v>
      </c>
      <c r="B387" s="303"/>
      <c r="C387" s="316" t="s">
        <v>280</v>
      </c>
      <c r="D387" s="317"/>
      <c r="E387" s="318"/>
      <c r="F387" s="318"/>
      <c r="G387" s="319"/>
      <c r="H387" s="320"/>
      <c r="I387" s="288"/>
      <c r="J387" s="321"/>
    </row>
    <row r="388" spans="1:10" x14ac:dyDescent="0.3">
      <c r="A388" s="276" t="s">
        <v>287</v>
      </c>
      <c r="B388" s="303"/>
      <c r="C388" s="351" t="s">
        <v>258</v>
      </c>
      <c r="D388" s="352"/>
      <c r="E388" s="353"/>
      <c r="F388" s="325">
        <f>$F$3</f>
        <v>0</v>
      </c>
      <c r="G388" s="354"/>
      <c r="H388" s="355">
        <f>ROUND(H386*F388,2)</f>
        <v>0</v>
      </c>
      <c r="I388" s="288"/>
      <c r="J388" s="350">
        <f>ROUND(J386*F388,2)</f>
        <v>0</v>
      </c>
    </row>
    <row r="389" spans="1:10" x14ac:dyDescent="0.3">
      <c r="A389" s="276" t="s">
        <v>377</v>
      </c>
      <c r="B389" s="303"/>
      <c r="C389" s="351" t="s">
        <v>260</v>
      </c>
      <c r="D389" s="352"/>
      <c r="E389" s="353"/>
      <c r="F389" s="325">
        <f>$G$3</f>
        <v>0</v>
      </c>
      <c r="G389" s="354"/>
      <c r="H389" s="355">
        <f>ROUND(H386*F389,2)</f>
        <v>0</v>
      </c>
      <c r="I389" s="288"/>
      <c r="J389" s="350">
        <f>ROUND(J386*F389,2)</f>
        <v>0</v>
      </c>
    </row>
    <row r="390" spans="1:10" x14ac:dyDescent="0.3">
      <c r="A390" s="276" t="s">
        <v>289</v>
      </c>
      <c r="B390" s="303"/>
      <c r="C390" s="351" t="s">
        <v>262</v>
      </c>
      <c r="D390" s="352"/>
      <c r="E390" s="353"/>
      <c r="F390" s="325">
        <f>$H$3</f>
        <v>0</v>
      </c>
      <c r="G390" s="354"/>
      <c r="H390" s="355">
        <f>ROUND(H386*F390,2)</f>
        <v>0</v>
      </c>
      <c r="I390" s="288"/>
      <c r="J390" s="350">
        <f>ROUND(J386*F390,2)</f>
        <v>0</v>
      </c>
    </row>
    <row r="391" spans="1:10" x14ac:dyDescent="0.3">
      <c r="A391" s="276" t="s">
        <v>291</v>
      </c>
      <c r="B391" s="303"/>
      <c r="C391" s="351" t="s">
        <v>266</v>
      </c>
      <c r="D391" s="352"/>
      <c r="E391" s="353"/>
      <c r="F391" s="325">
        <f>$I$3</f>
        <v>0</v>
      </c>
      <c r="G391" s="354"/>
      <c r="H391" s="355">
        <f>ROUND(H390*F391,2)</f>
        <v>0</v>
      </c>
      <c r="I391" s="304"/>
      <c r="J391" s="350">
        <f>ROUND(J390*F391,2)</f>
        <v>0</v>
      </c>
    </row>
    <row r="392" spans="1:10" x14ac:dyDescent="0.3">
      <c r="A392" s="253" t="s">
        <v>378</v>
      </c>
      <c r="B392" s="303"/>
      <c r="C392" s="290" t="s">
        <v>379</v>
      </c>
      <c r="D392" s="253"/>
      <c r="E392" s="285"/>
      <c r="F392" s="285"/>
      <c r="G392" s="328"/>
      <c r="H392" s="329">
        <f>SUM(H388:H391)</f>
        <v>0</v>
      </c>
      <c r="I392" s="304"/>
      <c r="J392" s="330">
        <f>SUM(J388:J391)</f>
        <v>0</v>
      </c>
    </row>
    <row r="393" spans="1:10" ht="15" thickBot="1" x14ac:dyDescent="0.35">
      <c r="A393" s="253" t="s">
        <v>380</v>
      </c>
      <c r="B393" s="303"/>
      <c r="C393" s="331"/>
      <c r="D393" s="332"/>
      <c r="E393" s="307"/>
      <c r="F393" s="308" t="s">
        <v>381</v>
      </c>
      <c r="G393" s="333">
        <f>H392+H386</f>
        <v>0</v>
      </c>
      <c r="H393" s="310">
        <f>IF($A$3=2,ROUND((H386+H392),2),IF($A$3=3,ROUND((H386+H392),-1),ROUND((H386+H392),0)))</f>
        <v>0</v>
      </c>
      <c r="I393" s="311"/>
      <c r="J393" s="312">
        <f>IF($A$3=2,ROUND((J386+J392),2),IF($A$3=3,ROUND((J386+J392),-1),ROUND((J386+J392),0)))</f>
        <v>0</v>
      </c>
    </row>
    <row r="394" spans="1:10" ht="15" thickTop="1" x14ac:dyDescent="0.3">
      <c r="C394" s="19"/>
      <c r="D394" s="264"/>
      <c r="E394" s="19"/>
      <c r="F394" s="19"/>
      <c r="G394" s="19"/>
      <c r="H394" s="19"/>
      <c r="I394" s="265"/>
      <c r="J394" s="266"/>
    </row>
    <row r="395" spans="1:10" ht="15" thickBot="1" x14ac:dyDescent="0.35">
      <c r="C395" s="19"/>
      <c r="D395" s="264"/>
      <c r="E395" s="19"/>
      <c r="F395" s="19"/>
      <c r="G395" s="19"/>
      <c r="H395" s="19"/>
      <c r="I395" s="265"/>
      <c r="J395" s="266"/>
    </row>
    <row r="396" spans="1:10" ht="15" thickTop="1" x14ac:dyDescent="0.3">
      <c r="A396" s="253" t="s">
        <v>409</v>
      </c>
      <c r="B396" s="267"/>
      <c r="C396" s="933" t="s">
        <v>872</v>
      </c>
      <c r="D396" s="934"/>
      <c r="E396" s="934"/>
      <c r="F396" s="934"/>
      <c r="G396" s="314"/>
      <c r="H396" s="269" t="s">
        <v>309</v>
      </c>
      <c r="I396" s="270" t="s">
        <v>310</v>
      </c>
      <c r="J396" s="271" t="s">
        <v>79</v>
      </c>
    </row>
    <row r="397" spans="1:10" x14ac:dyDescent="0.3">
      <c r="A397" s="253"/>
      <c r="B397" s="267"/>
      <c r="C397" s="935"/>
      <c r="D397" s="936"/>
      <c r="E397" s="936"/>
      <c r="F397" s="936"/>
      <c r="G397" s="315"/>
      <c r="H397" s="273" t="str">
        <f>"ITEM:   "&amp;PRESUPUESTO!$B$23</f>
        <v>ITEM:   2.3</v>
      </c>
      <c r="I397" s="274">
        <f>PRESUPUESTO!$E$23</f>
        <v>64.13</v>
      </c>
      <c r="J397" s="275"/>
    </row>
    <row r="398" spans="1:10" x14ac:dyDescent="0.3">
      <c r="A398" s="276" t="s">
        <v>312</v>
      </c>
      <c r="B398" s="267"/>
      <c r="C398" s="277" t="str">
        <f>INSUMOS!$C$300</f>
        <v>DESCRIPCION</v>
      </c>
      <c r="D398" s="278" t="str">
        <f>INSUMOS!$D$300</f>
        <v>UND</v>
      </c>
      <c r="E398" s="279" t="s">
        <v>74</v>
      </c>
      <c r="F398" s="279" t="s">
        <v>313</v>
      </c>
      <c r="G398" s="280" t="str">
        <f>INSUMOS!$I$300</f>
        <v>VR. UNIT.</v>
      </c>
      <c r="H398" s="281" t="s">
        <v>315</v>
      </c>
      <c r="I398" s="340"/>
      <c r="J398" s="350" t="s">
        <v>315</v>
      </c>
    </row>
    <row r="399" spans="1:10" x14ac:dyDescent="0.3">
      <c r="A399" s="276"/>
      <c r="B399" s="267"/>
      <c r="C399" s="284"/>
      <c r="D399" s="253"/>
      <c r="E399" s="285"/>
      <c r="F399" s="285"/>
      <c r="G399" s="286"/>
      <c r="H399" s="287"/>
      <c r="I399" s="288"/>
      <c r="J399" s="289"/>
    </row>
    <row r="400" spans="1:10" x14ac:dyDescent="0.3">
      <c r="A400" s="276" t="s">
        <v>342</v>
      </c>
      <c r="B400" s="267"/>
      <c r="C400" s="301" t="s">
        <v>343</v>
      </c>
      <c r="D400" s="253"/>
      <c r="E400" s="285"/>
      <c r="F400" s="285"/>
      <c r="G400" s="286"/>
      <c r="H400" s="287"/>
      <c r="I400" s="288"/>
      <c r="J400" s="289"/>
    </row>
    <row r="401" spans="1:10" x14ac:dyDescent="0.3">
      <c r="A401" s="276">
        <v>300047</v>
      </c>
      <c r="B401" s="267" t="s">
        <v>343</v>
      </c>
      <c r="C401" s="313"/>
      <c r="D401" s="278" t="str">
        <f>INSUMOS!$D$290</f>
        <v>HRS</v>
      </c>
      <c r="E401" s="279"/>
      <c r="F401" s="279"/>
      <c r="G401" s="280"/>
      <c r="H401" s="281">
        <f>TRUNC(E401* (1 + F401 / 100) * G401,2)</f>
        <v>0</v>
      </c>
      <c r="I401" s="340">
        <f>I397 * (E401 * (1+F401/100))</f>
        <v>0</v>
      </c>
      <c r="J401" s="350">
        <f>H401 * I397</f>
        <v>0</v>
      </c>
    </row>
    <row r="402" spans="1:10" x14ac:dyDescent="0.3">
      <c r="A402" s="253" t="s">
        <v>348</v>
      </c>
      <c r="B402" s="267"/>
      <c r="C402" s="284"/>
      <c r="D402" s="253"/>
      <c r="E402" s="285"/>
      <c r="F402" s="285"/>
      <c r="G402" s="286" t="s">
        <v>349</v>
      </c>
      <c r="H402" s="292">
        <f>SUM(H400:H401)</f>
        <v>0</v>
      </c>
      <c r="I402" s="288"/>
      <c r="J402" s="293">
        <f>SUM(J400:J401)</f>
        <v>0</v>
      </c>
    </row>
    <row r="403" spans="1:10" x14ac:dyDescent="0.3">
      <c r="A403" s="253" t="s">
        <v>350</v>
      </c>
      <c r="B403" s="19"/>
      <c r="C403" s="290" t="s">
        <v>351</v>
      </c>
      <c r="D403" s="253"/>
      <c r="E403" s="285"/>
      <c r="F403" s="285"/>
      <c r="G403" s="286"/>
      <c r="H403" s="287"/>
      <c r="I403" s="288"/>
      <c r="J403" s="289"/>
    </row>
    <row r="404" spans="1:10" x14ac:dyDescent="0.3">
      <c r="A404" s="276"/>
      <c r="B404" s="267"/>
      <c r="C404" s="277"/>
      <c r="D404" s="278"/>
      <c r="E404" s="279"/>
      <c r="F404" s="279"/>
      <c r="G404" s="280"/>
      <c r="H404" s="281"/>
      <c r="I404" s="340"/>
      <c r="J404" s="350"/>
    </row>
    <row r="405" spans="1:10" x14ac:dyDescent="0.3">
      <c r="A405" s="291" t="s">
        <v>352</v>
      </c>
      <c r="B405" s="19"/>
      <c r="C405" s="284"/>
      <c r="D405" s="253"/>
      <c r="E405" s="285"/>
      <c r="F405" s="285"/>
      <c r="G405" s="286" t="s">
        <v>353</v>
      </c>
      <c r="H405" s="281">
        <f>SUM(H403:H404)</f>
        <v>0</v>
      </c>
      <c r="I405" s="288"/>
      <c r="J405" s="350">
        <f>SUM(J403:J404)</f>
        <v>0</v>
      </c>
    </row>
    <row r="406" spans="1:10" x14ac:dyDescent="0.3">
      <c r="A406" s="253"/>
      <c r="B406" s="303"/>
      <c r="C406" s="284"/>
      <c r="D406" s="253"/>
      <c r="E406" s="285"/>
      <c r="F406" s="285"/>
      <c r="G406" s="286"/>
      <c r="H406" s="287"/>
      <c r="I406" s="288"/>
      <c r="J406" s="289"/>
    </row>
    <row r="407" spans="1:10" ht="15" thickBot="1" x14ac:dyDescent="0.35">
      <c r="A407" s="253" t="s">
        <v>76</v>
      </c>
      <c r="B407" s="303"/>
      <c r="C407" s="305"/>
      <c r="D407" s="306"/>
      <c r="E407" s="307"/>
      <c r="F407" s="308" t="s">
        <v>354</v>
      </c>
      <c r="G407" s="309">
        <f>SUM(H398:H406)/2</f>
        <v>0</v>
      </c>
      <c r="H407" s="310">
        <f>IF($A$2="CD",IF($A$3=1,ROUND(SUM(H398:H406)/2,0),IF($A$3=3,ROUND(SUM(H398:H406)/2,-1),SUM(H398:H406)/2)),SUM(H398:H406)/2)</f>
        <v>0</v>
      </c>
      <c r="I407" s="311">
        <f>SUM(J398:J406)/2</f>
        <v>0</v>
      </c>
      <c r="J407" s="312">
        <f>IF($A$2="CD",IF($A$3=1,ROUND(SUM(J398:J406)/2,0),IF($A$3=3,ROUND(SUM(J398:J406)/2,-1),SUM(J398:J406)/2)),SUM(J398:J406)/2)</f>
        <v>0</v>
      </c>
    </row>
    <row r="408" spans="1:10" ht="15" thickTop="1" x14ac:dyDescent="0.3">
      <c r="A408" s="253" t="s">
        <v>376</v>
      </c>
      <c r="B408" s="303"/>
      <c r="C408" s="316" t="s">
        <v>280</v>
      </c>
      <c r="D408" s="317"/>
      <c r="E408" s="318"/>
      <c r="F408" s="318"/>
      <c r="G408" s="319"/>
      <c r="H408" s="320"/>
      <c r="I408" s="288"/>
      <c r="J408" s="321"/>
    </row>
    <row r="409" spans="1:10" x14ac:dyDescent="0.3">
      <c r="A409" s="276" t="s">
        <v>287</v>
      </c>
      <c r="B409" s="303"/>
      <c r="C409" s="351" t="s">
        <v>258</v>
      </c>
      <c r="D409" s="352"/>
      <c r="E409" s="353"/>
      <c r="F409" s="325">
        <f>$F$3</f>
        <v>0</v>
      </c>
      <c r="G409" s="354"/>
      <c r="H409" s="355">
        <f>ROUND(H407*F409,2)</f>
        <v>0</v>
      </c>
      <c r="I409" s="288"/>
      <c r="J409" s="350">
        <f>ROUND(J407*F409,2)</f>
        <v>0</v>
      </c>
    </row>
    <row r="410" spans="1:10" x14ac:dyDescent="0.3">
      <c r="A410" s="276" t="s">
        <v>377</v>
      </c>
      <c r="B410" s="303"/>
      <c r="C410" s="351" t="s">
        <v>260</v>
      </c>
      <c r="D410" s="352"/>
      <c r="E410" s="353"/>
      <c r="F410" s="325">
        <f>$G$3</f>
        <v>0</v>
      </c>
      <c r="G410" s="354"/>
      <c r="H410" s="355">
        <f>ROUND(H407*F410,2)</f>
        <v>0</v>
      </c>
      <c r="I410" s="288"/>
      <c r="J410" s="350">
        <f>ROUND(J407*F410,2)</f>
        <v>0</v>
      </c>
    </row>
    <row r="411" spans="1:10" x14ac:dyDescent="0.3">
      <c r="A411" s="276" t="s">
        <v>289</v>
      </c>
      <c r="B411" s="303"/>
      <c r="C411" s="351" t="s">
        <v>262</v>
      </c>
      <c r="D411" s="352"/>
      <c r="E411" s="353"/>
      <c r="F411" s="325">
        <f>$H$3</f>
        <v>0</v>
      </c>
      <c r="G411" s="354"/>
      <c r="H411" s="355">
        <f>ROUND(H407*F411,2)</f>
        <v>0</v>
      </c>
      <c r="I411" s="288"/>
      <c r="J411" s="350">
        <f>ROUND(J407*F411,2)</f>
        <v>0</v>
      </c>
    </row>
    <row r="412" spans="1:10" x14ac:dyDescent="0.3">
      <c r="A412" s="276" t="s">
        <v>291</v>
      </c>
      <c r="B412" s="303"/>
      <c r="C412" s="351" t="s">
        <v>266</v>
      </c>
      <c r="D412" s="352"/>
      <c r="E412" s="353"/>
      <c r="F412" s="325">
        <f>$I$3</f>
        <v>0</v>
      </c>
      <c r="G412" s="354"/>
      <c r="H412" s="355">
        <f>ROUND(H411*F412,2)</f>
        <v>0</v>
      </c>
      <c r="I412" s="288"/>
      <c r="J412" s="350">
        <f>ROUND(J411*F412,2)</f>
        <v>0</v>
      </c>
    </row>
    <row r="413" spans="1:10" x14ac:dyDescent="0.3">
      <c r="A413" s="253" t="s">
        <v>378</v>
      </c>
      <c r="B413" s="303"/>
      <c r="C413" s="290" t="s">
        <v>379</v>
      </c>
      <c r="D413" s="253"/>
      <c r="E413" s="285"/>
      <c r="F413" s="285"/>
      <c r="G413" s="328"/>
      <c r="H413" s="329">
        <f>SUM(H409:H412)</f>
        <v>0</v>
      </c>
      <c r="I413" s="304"/>
      <c r="J413" s="330">
        <f>SUM(J409:J412)</f>
        <v>0</v>
      </c>
    </row>
    <row r="414" spans="1:10" ht="15" thickBot="1" x14ac:dyDescent="0.35">
      <c r="A414" s="253" t="s">
        <v>380</v>
      </c>
      <c r="B414" s="303"/>
      <c r="C414" s="331"/>
      <c r="D414" s="332"/>
      <c r="E414" s="307"/>
      <c r="F414" s="308" t="s">
        <v>381</v>
      </c>
      <c r="G414" s="333">
        <f>H413+H407</f>
        <v>0</v>
      </c>
      <c r="H414" s="310">
        <f>IF($A$3=2,ROUND((H407+H413),2),IF($A$3=3,ROUND((H407+H413),-1),ROUND((H407+H413),0)))</f>
        <v>0</v>
      </c>
      <c r="I414" s="311"/>
      <c r="J414" s="312">
        <f>IF($A$3=2,ROUND((J407+J413),2),IF($A$3=3,ROUND((J407+J413),-1),ROUND((J407+J413),0)))</f>
        <v>0</v>
      </c>
    </row>
    <row r="415" spans="1:10" ht="15" thickTop="1" x14ac:dyDescent="0.3">
      <c r="A415" s="253"/>
      <c r="B415" s="303"/>
      <c r="C415" s="636"/>
      <c r="D415" s="253"/>
      <c r="E415" s="285"/>
      <c r="F415" s="637"/>
      <c r="G415" s="286"/>
      <c r="H415" s="328"/>
      <c r="I415" s="635"/>
      <c r="J415" s="634"/>
    </row>
    <row r="416" spans="1:10" ht="78.45" customHeight="1" thickBot="1" x14ac:dyDescent="0.35">
      <c r="A416" s="253"/>
      <c r="B416" s="303"/>
      <c r="C416" s="636"/>
      <c r="D416" s="253"/>
      <c r="E416" s="285"/>
      <c r="F416" s="637"/>
      <c r="G416" s="286"/>
      <c r="H416" s="328"/>
      <c r="I416" s="635"/>
      <c r="J416" s="634"/>
    </row>
    <row r="417" spans="1:10" ht="15" thickTop="1" x14ac:dyDescent="0.3">
      <c r="C417" s="958" t="str">
        <f>PRESUPUESTO!C25</f>
        <v>CAPITULO 3 ESTRUCTURA EN CONCRETO</v>
      </c>
      <c r="D417" s="959"/>
      <c r="E417" s="959"/>
      <c r="F417" s="959"/>
      <c r="G417" s="959"/>
      <c r="H417" s="960"/>
      <c r="I417" s="265"/>
      <c r="J417" s="266"/>
    </row>
    <row r="418" spans="1:10" ht="15" thickBot="1" x14ac:dyDescent="0.35">
      <c r="C418" s="630"/>
      <c r="D418" s="631"/>
      <c r="E418" s="632"/>
      <c r="F418" s="632"/>
      <c r="G418" s="632"/>
      <c r="H418" s="633"/>
      <c r="I418" s="265"/>
      <c r="J418" s="266"/>
    </row>
    <row r="419" spans="1:10" ht="15" thickTop="1" x14ac:dyDescent="0.3">
      <c r="A419" s="253" t="s">
        <v>411</v>
      </c>
      <c r="B419" s="267"/>
      <c r="C419" s="933" t="s">
        <v>874</v>
      </c>
      <c r="D419" s="934"/>
      <c r="E419" s="934"/>
      <c r="F419" s="934"/>
      <c r="G419" s="314"/>
      <c r="H419" s="269" t="s">
        <v>367</v>
      </c>
      <c r="I419" s="270" t="s">
        <v>310</v>
      </c>
      <c r="J419" s="271" t="s">
        <v>79</v>
      </c>
    </row>
    <row r="420" spans="1:10" x14ac:dyDescent="0.3">
      <c r="A420" s="253"/>
      <c r="B420" s="267"/>
      <c r="C420" s="935"/>
      <c r="D420" s="936"/>
      <c r="E420" s="936"/>
      <c r="F420" s="936"/>
      <c r="G420" s="315"/>
      <c r="H420" s="273" t="str">
        <f>"ITEM:   "&amp;PRESUPUESTO!$B$27</f>
        <v>ITEM:   3.1</v>
      </c>
      <c r="I420" s="274">
        <f>PRESUPUESTO!$E$27</f>
        <v>216</v>
      </c>
      <c r="J420" s="275"/>
    </row>
    <row r="421" spans="1:10" x14ac:dyDescent="0.3">
      <c r="A421" s="276" t="s">
        <v>312</v>
      </c>
      <c r="B421" s="267"/>
      <c r="C421" s="277" t="str">
        <f>INSUMOS!$C$300</f>
        <v>DESCRIPCION</v>
      </c>
      <c r="D421" s="278" t="str">
        <f>INSUMOS!$D$300</f>
        <v>UND</v>
      </c>
      <c r="E421" s="279" t="s">
        <v>74</v>
      </c>
      <c r="F421" s="279" t="s">
        <v>313</v>
      </c>
      <c r="G421" s="280" t="str">
        <f>INSUMOS!$I$300</f>
        <v>VR. UNIT.</v>
      </c>
      <c r="H421" s="281" t="s">
        <v>315</v>
      </c>
      <c r="I421" s="340"/>
      <c r="J421" s="350" t="s">
        <v>315</v>
      </c>
    </row>
    <row r="422" spans="1:10" x14ac:dyDescent="0.3">
      <c r="A422" s="276"/>
      <c r="B422" s="267"/>
      <c r="C422" s="284"/>
      <c r="D422" s="253"/>
      <c r="E422" s="285"/>
      <c r="F422" s="285"/>
      <c r="G422" s="286"/>
      <c r="H422" s="287"/>
      <c r="I422" s="288"/>
      <c r="J422" s="289"/>
    </row>
    <row r="423" spans="1:10" x14ac:dyDescent="0.3">
      <c r="A423" s="276" t="s">
        <v>316</v>
      </c>
      <c r="B423" s="267"/>
      <c r="C423" s="290" t="s">
        <v>317</v>
      </c>
      <c r="D423" s="253"/>
      <c r="E423" s="285"/>
      <c r="F423" s="285"/>
      <c r="G423" s="286"/>
      <c r="H423" s="287"/>
      <c r="I423" s="288"/>
      <c r="J423" s="289"/>
    </row>
    <row r="424" spans="1:10" x14ac:dyDescent="0.3">
      <c r="A424" s="253" t="s">
        <v>412</v>
      </c>
      <c r="B424" s="267" t="s">
        <v>413</v>
      </c>
      <c r="C424" s="277"/>
      <c r="D424" s="278"/>
      <c r="E424" s="279"/>
      <c r="F424" s="279"/>
      <c r="G424" s="280"/>
      <c r="H424" s="281"/>
      <c r="I424" s="340">
        <f>I420 * (E424 * (1+F424/100))</f>
        <v>0</v>
      </c>
      <c r="J424" s="350">
        <f>H424 * I420</f>
        <v>0</v>
      </c>
    </row>
    <row r="425" spans="1:10" x14ac:dyDescent="0.3">
      <c r="A425" s="253" t="s">
        <v>330</v>
      </c>
      <c r="B425" s="267"/>
      <c r="C425" s="284"/>
      <c r="D425" s="253"/>
      <c r="E425" s="285"/>
      <c r="F425" s="285"/>
      <c r="G425" s="286" t="s">
        <v>331</v>
      </c>
      <c r="H425" s="292">
        <f>SUM(H423:H424)</f>
        <v>0</v>
      </c>
      <c r="I425" s="288"/>
      <c r="J425" s="293">
        <f>SUM(J423:J424)</f>
        <v>0</v>
      </c>
    </row>
    <row r="426" spans="1:10" x14ac:dyDescent="0.3">
      <c r="A426" s="276" t="s">
        <v>332</v>
      </c>
      <c r="B426" s="267"/>
      <c r="C426" s="294" t="s">
        <v>333</v>
      </c>
      <c r="D426" s="253" t="s">
        <v>334</v>
      </c>
      <c r="E426" s="253" t="s">
        <v>335</v>
      </c>
      <c r="F426" s="253" t="s">
        <v>336</v>
      </c>
      <c r="G426" s="295" t="s">
        <v>337</v>
      </c>
      <c r="H426" s="296" t="s">
        <v>338</v>
      </c>
      <c r="I426" s="288"/>
      <c r="J426" s="289"/>
    </row>
    <row r="427" spans="1:10" x14ac:dyDescent="0.3">
      <c r="A427" s="276">
        <v>200007</v>
      </c>
      <c r="B427" s="267" t="s">
        <v>333</v>
      </c>
      <c r="C427" s="277"/>
      <c r="D427" s="297"/>
      <c r="E427" s="298"/>
      <c r="F427" s="299"/>
      <c r="G427" s="300"/>
      <c r="H427" s="281"/>
      <c r="I427" s="340" t="e">
        <f>I420 / G427</f>
        <v>#DIV/0!</v>
      </c>
      <c r="J427" s="350">
        <f>H427 * I420</f>
        <v>0</v>
      </c>
    </row>
    <row r="428" spans="1:10" x14ac:dyDescent="0.3">
      <c r="A428" s="253" t="s">
        <v>340</v>
      </c>
      <c r="B428" s="267"/>
      <c r="C428" s="284"/>
      <c r="D428" s="253"/>
      <c r="E428" s="285"/>
      <c r="F428" s="285"/>
      <c r="G428" s="286" t="s">
        <v>341</v>
      </c>
      <c r="H428" s="292">
        <f>SUM(H426:H427)</f>
        <v>0</v>
      </c>
      <c r="I428" s="288"/>
      <c r="J428" s="293">
        <f>SUM(J426:J427)</f>
        <v>0</v>
      </c>
    </row>
    <row r="429" spans="1:10" x14ac:dyDescent="0.3">
      <c r="A429" s="276" t="s">
        <v>342</v>
      </c>
      <c r="B429" s="267"/>
      <c r="C429" s="301" t="s">
        <v>343</v>
      </c>
      <c r="D429" s="253"/>
      <c r="E429" s="285"/>
      <c r="F429" s="285"/>
      <c r="G429" s="286"/>
      <c r="H429" s="287"/>
      <c r="I429" s="288"/>
      <c r="J429" s="289"/>
    </row>
    <row r="430" spans="1:10" x14ac:dyDescent="0.3">
      <c r="A430" s="276">
        <v>400001</v>
      </c>
      <c r="B430" s="267" t="s">
        <v>415</v>
      </c>
      <c r="C430" s="313"/>
      <c r="D430" s="278"/>
      <c r="E430" s="279"/>
      <c r="F430" s="279"/>
      <c r="G430" s="280"/>
      <c r="H430" s="281"/>
      <c r="I430" s="340">
        <f>I420 * (E430 * (1+F430/100))</f>
        <v>0</v>
      </c>
      <c r="J430" s="289">
        <f>I420*H430</f>
        <v>0</v>
      </c>
    </row>
    <row r="431" spans="1:10" x14ac:dyDescent="0.3">
      <c r="A431" s="276">
        <v>300026</v>
      </c>
      <c r="B431" s="267" t="s">
        <v>343</v>
      </c>
      <c r="C431" s="277"/>
      <c r="D431" s="278"/>
      <c r="E431" s="302"/>
      <c r="F431" s="279"/>
      <c r="G431" s="280"/>
      <c r="H431" s="281"/>
      <c r="I431" s="340">
        <f>I420 * H431</f>
        <v>0</v>
      </c>
      <c r="J431" s="350">
        <f>H431 * I420</f>
        <v>0</v>
      </c>
    </row>
    <row r="432" spans="1:10" x14ac:dyDescent="0.3">
      <c r="A432" s="253" t="s">
        <v>348</v>
      </c>
      <c r="B432" s="267"/>
      <c r="C432" s="284"/>
      <c r="D432" s="253"/>
      <c r="E432" s="285"/>
      <c r="F432" s="285"/>
      <c r="G432" s="286" t="s">
        <v>349</v>
      </c>
      <c r="H432" s="292">
        <f>SUM(H429:H431)</f>
        <v>0</v>
      </c>
      <c r="I432" s="288"/>
      <c r="J432" s="292">
        <f>SUM(J429:J431)</f>
        <v>0</v>
      </c>
    </row>
    <row r="433" spans="1:10" x14ac:dyDescent="0.3">
      <c r="A433" s="253" t="s">
        <v>350</v>
      </c>
      <c r="B433" s="19"/>
      <c r="C433" s="290" t="s">
        <v>351</v>
      </c>
      <c r="D433" s="253"/>
      <c r="E433" s="285"/>
      <c r="F433" s="285"/>
      <c r="G433" s="286"/>
      <c r="H433" s="287"/>
      <c r="I433" s="288"/>
      <c r="J433" s="289"/>
    </row>
    <row r="434" spans="1:10" x14ac:dyDescent="0.3">
      <c r="A434" s="276"/>
      <c r="B434" s="267"/>
      <c r="C434" s="277"/>
      <c r="D434" s="278"/>
      <c r="E434" s="279"/>
      <c r="F434" s="279"/>
      <c r="G434" s="280"/>
      <c r="H434" s="281"/>
      <c r="I434" s="340"/>
      <c r="J434" s="350"/>
    </row>
    <row r="435" spans="1:10" x14ac:dyDescent="0.3">
      <c r="A435" s="291" t="s">
        <v>352</v>
      </c>
      <c r="B435" s="19"/>
      <c r="C435" s="284"/>
      <c r="D435" s="253"/>
      <c r="E435" s="285"/>
      <c r="F435" s="285"/>
      <c r="G435" s="286" t="s">
        <v>353</v>
      </c>
      <c r="H435" s="281">
        <f>SUM(H433:H434)</f>
        <v>0</v>
      </c>
      <c r="I435" s="288"/>
      <c r="J435" s="350">
        <f>SUM(J433:J434)</f>
        <v>0</v>
      </c>
    </row>
    <row r="436" spans="1:10" x14ac:dyDescent="0.3">
      <c r="A436" s="253"/>
      <c r="B436" s="303"/>
      <c r="C436" s="284"/>
      <c r="D436" s="253"/>
      <c r="E436" s="285"/>
      <c r="F436" s="285"/>
      <c r="G436" s="286"/>
      <c r="H436" s="287"/>
      <c r="I436" s="288"/>
      <c r="J436" s="289"/>
    </row>
    <row r="437" spans="1:10" ht="15" thickBot="1" x14ac:dyDescent="0.35">
      <c r="A437" s="253" t="s">
        <v>76</v>
      </c>
      <c r="B437" s="303"/>
      <c r="C437" s="305"/>
      <c r="D437" s="306"/>
      <c r="E437" s="307"/>
      <c r="F437" s="308" t="s">
        <v>354</v>
      </c>
      <c r="G437" s="309">
        <f>SUM(H421:H436)/2</f>
        <v>0</v>
      </c>
      <c r="H437" s="310">
        <f>IF($A$2="CD",IF($A$3=1,ROUND(SUM(H421:H436)/2,0),IF($A$3=3,ROUND(SUM(H421:H436)/2,-1),SUM(H421:H436)/2)),SUM(H421:H436)/2)</f>
        <v>0</v>
      </c>
      <c r="I437" s="311">
        <f>SUM(J421:J436)/2</f>
        <v>0</v>
      </c>
      <c r="J437" s="312">
        <f>IF($A$2="CD",IF($A$3=1,ROUND(SUM(J421:J436)/2,0),IF($A$3=3,ROUND(SUM(J421:J436)/2,-1),SUM(J421:J436)/2)),SUM(J421:J436)/2)</f>
        <v>0</v>
      </c>
    </row>
    <row r="438" spans="1:10" ht="15" thickTop="1" x14ac:dyDescent="0.3">
      <c r="A438" s="253" t="s">
        <v>376</v>
      </c>
      <c r="B438" s="303"/>
      <c r="C438" s="316" t="s">
        <v>280</v>
      </c>
      <c r="D438" s="317"/>
      <c r="E438" s="318"/>
      <c r="F438" s="318"/>
      <c r="G438" s="319"/>
      <c r="H438" s="320"/>
      <c r="I438" s="304"/>
      <c r="J438" s="321"/>
    </row>
    <row r="439" spans="1:10" x14ac:dyDescent="0.3">
      <c r="A439" s="276" t="s">
        <v>287</v>
      </c>
      <c r="B439" s="303"/>
      <c r="C439" s="351" t="s">
        <v>258</v>
      </c>
      <c r="D439" s="352"/>
      <c r="E439" s="353"/>
      <c r="F439" s="325">
        <f>$F$3</f>
        <v>0</v>
      </c>
      <c r="G439" s="354"/>
      <c r="H439" s="355">
        <f>ROUND(H437*F439,2)</f>
        <v>0</v>
      </c>
      <c r="I439" s="288"/>
      <c r="J439" s="350">
        <f>ROUND(J437*F439,2)</f>
        <v>0</v>
      </c>
    </row>
    <row r="440" spans="1:10" x14ac:dyDescent="0.3">
      <c r="A440" s="276" t="s">
        <v>377</v>
      </c>
      <c r="B440" s="303"/>
      <c r="C440" s="351" t="s">
        <v>260</v>
      </c>
      <c r="D440" s="352"/>
      <c r="E440" s="353"/>
      <c r="F440" s="325">
        <f>$G$3</f>
        <v>0</v>
      </c>
      <c r="G440" s="354"/>
      <c r="H440" s="355">
        <f>ROUND(H437*F440,2)</f>
        <v>0</v>
      </c>
      <c r="I440" s="288"/>
      <c r="J440" s="350">
        <f>ROUND(J437*F440,2)</f>
        <v>0</v>
      </c>
    </row>
    <row r="441" spans="1:10" x14ac:dyDescent="0.3">
      <c r="A441" s="276" t="s">
        <v>289</v>
      </c>
      <c r="B441" s="303"/>
      <c r="C441" s="351" t="s">
        <v>262</v>
      </c>
      <c r="D441" s="352"/>
      <c r="E441" s="353"/>
      <c r="F441" s="325">
        <f>$H$3</f>
        <v>0</v>
      </c>
      <c r="G441" s="354"/>
      <c r="H441" s="355">
        <f>ROUND(H437*F441,2)</f>
        <v>0</v>
      </c>
      <c r="I441" s="288"/>
      <c r="J441" s="350">
        <f>ROUND(J437*F441,2)</f>
        <v>0</v>
      </c>
    </row>
    <row r="442" spans="1:10" x14ac:dyDescent="0.3">
      <c r="A442" s="276" t="s">
        <v>291</v>
      </c>
      <c r="B442" s="303"/>
      <c r="C442" s="351" t="s">
        <v>266</v>
      </c>
      <c r="D442" s="352"/>
      <c r="E442" s="353"/>
      <c r="F442" s="325">
        <f>$I$3</f>
        <v>0</v>
      </c>
      <c r="G442" s="354"/>
      <c r="H442" s="355">
        <f>ROUND(H441*F442,2)</f>
        <v>0</v>
      </c>
      <c r="I442" s="288"/>
      <c r="J442" s="350">
        <f>ROUND(J441*F442,2)</f>
        <v>0</v>
      </c>
    </row>
    <row r="443" spans="1:10" x14ac:dyDescent="0.3">
      <c r="A443" s="253" t="s">
        <v>378</v>
      </c>
      <c r="B443" s="303"/>
      <c r="C443" s="290" t="s">
        <v>379</v>
      </c>
      <c r="D443" s="253"/>
      <c r="E443" s="285"/>
      <c r="F443" s="285"/>
      <c r="G443" s="328"/>
      <c r="H443" s="329">
        <f>SUM(H439:H442)</f>
        <v>0</v>
      </c>
      <c r="I443" s="304"/>
      <c r="J443" s="330">
        <f>SUM(J439:J442)</f>
        <v>0</v>
      </c>
    </row>
    <row r="444" spans="1:10" ht="15" thickBot="1" x14ac:dyDescent="0.35">
      <c r="A444" s="253" t="s">
        <v>380</v>
      </c>
      <c r="B444" s="303"/>
      <c r="C444" s="331"/>
      <c r="D444" s="332"/>
      <c r="E444" s="307"/>
      <c r="F444" s="308" t="s">
        <v>381</v>
      </c>
      <c r="G444" s="333">
        <f>H443+H437</f>
        <v>0</v>
      </c>
      <c r="H444" s="310">
        <f>IF($A$3=2,ROUND((H437+H443),2),IF($A$3=3,ROUND((H437+H443),-1),ROUND((H437+H443),0)))</f>
        <v>0</v>
      </c>
      <c r="I444" s="311"/>
      <c r="J444" s="312">
        <f>IF($A$3=2,ROUND((J437+J443),2),IF($A$3=3,ROUND((J437+J443),-1),ROUND((J437+J443),0)))</f>
        <v>0</v>
      </c>
    </row>
    <row r="445" spans="1:10" ht="15" thickTop="1" x14ac:dyDescent="0.3">
      <c r="C445" s="19"/>
      <c r="D445" s="264"/>
      <c r="E445" s="19"/>
      <c r="F445" s="19"/>
      <c r="G445" s="19"/>
      <c r="H445" s="19"/>
      <c r="I445" s="265"/>
      <c r="J445" s="266"/>
    </row>
    <row r="446" spans="1:10" ht="15" thickBot="1" x14ac:dyDescent="0.35">
      <c r="C446" s="19"/>
      <c r="D446" s="264"/>
      <c r="E446" s="19"/>
      <c r="F446" s="19"/>
      <c r="G446" s="19"/>
      <c r="H446" s="19"/>
      <c r="I446" s="265"/>
      <c r="J446" s="266"/>
    </row>
    <row r="447" spans="1:10" ht="15" thickTop="1" x14ac:dyDescent="0.3">
      <c r="A447" s="253" t="s">
        <v>416</v>
      </c>
      <c r="B447" s="267"/>
      <c r="C447" s="933" t="s">
        <v>875</v>
      </c>
      <c r="D447" s="934"/>
      <c r="E447" s="934"/>
      <c r="F447" s="934"/>
      <c r="G447" s="314"/>
      <c r="H447" s="269" t="s">
        <v>309</v>
      </c>
      <c r="I447" s="270" t="s">
        <v>310</v>
      </c>
      <c r="J447" s="271" t="s">
        <v>79</v>
      </c>
    </row>
    <row r="448" spans="1:10" x14ac:dyDescent="0.3">
      <c r="A448" s="253"/>
      <c r="B448" s="267"/>
      <c r="C448" s="935"/>
      <c r="D448" s="936"/>
      <c r="E448" s="936"/>
      <c r="F448" s="936"/>
      <c r="G448" s="315"/>
      <c r="H448" s="273" t="str">
        <f>"ITEM:   "&amp;PRESUPUESTO!$B$28</f>
        <v>ITEM:   3.2</v>
      </c>
      <c r="I448" s="274">
        <f>PRESUPUESTO!$E$28</f>
        <v>19.23</v>
      </c>
      <c r="J448" s="275"/>
    </row>
    <row r="449" spans="1:10" x14ac:dyDescent="0.3">
      <c r="A449" s="276" t="s">
        <v>312</v>
      </c>
      <c r="B449" s="267"/>
      <c r="C449" s="277" t="str">
        <f>INSUMOS!$C$300</f>
        <v>DESCRIPCION</v>
      </c>
      <c r="D449" s="278" t="str">
        <f>INSUMOS!$D$300</f>
        <v>UND</v>
      </c>
      <c r="E449" s="279" t="s">
        <v>74</v>
      </c>
      <c r="F449" s="279" t="s">
        <v>313</v>
      </c>
      <c r="G449" s="280" t="str">
        <f>INSUMOS!$I$300</f>
        <v>VR. UNIT.</v>
      </c>
      <c r="H449" s="281" t="s">
        <v>315</v>
      </c>
      <c r="I449" s="340"/>
      <c r="J449" s="350" t="s">
        <v>315</v>
      </c>
    </row>
    <row r="450" spans="1:10" x14ac:dyDescent="0.3">
      <c r="A450" s="276"/>
      <c r="B450" s="267"/>
      <c r="C450" s="284"/>
      <c r="D450" s="253"/>
      <c r="E450" s="285"/>
      <c r="F450" s="285"/>
      <c r="G450" s="286"/>
      <c r="H450" s="287"/>
      <c r="I450" s="288"/>
      <c r="J450" s="289"/>
    </row>
    <row r="451" spans="1:10" x14ac:dyDescent="0.3">
      <c r="A451" s="276" t="s">
        <v>316</v>
      </c>
      <c r="B451" s="267"/>
      <c r="C451" s="290" t="s">
        <v>317</v>
      </c>
      <c r="D451" s="253"/>
      <c r="E451" s="285"/>
      <c r="F451" s="285"/>
      <c r="G451" s="286"/>
      <c r="H451" s="287"/>
      <c r="I451" s="288"/>
      <c r="J451" s="289"/>
    </row>
    <row r="452" spans="1:10" x14ac:dyDescent="0.3">
      <c r="A452" s="276">
        <v>100806</v>
      </c>
      <c r="B452" s="267" t="s">
        <v>392</v>
      </c>
      <c r="C452" s="277"/>
      <c r="D452" s="278"/>
      <c r="E452" s="279"/>
      <c r="F452" s="279"/>
      <c r="G452" s="280"/>
      <c r="H452" s="281"/>
      <c r="I452" s="340">
        <f>I448 * (E452 * (1+F452/100))</f>
        <v>0</v>
      </c>
      <c r="J452" s="350">
        <f>I448*H452</f>
        <v>0</v>
      </c>
    </row>
    <row r="453" spans="1:10" x14ac:dyDescent="0.3">
      <c r="A453" s="276">
        <v>101511</v>
      </c>
      <c r="B453" s="267" t="s">
        <v>369</v>
      </c>
      <c r="C453" s="277"/>
      <c r="D453" s="278"/>
      <c r="E453" s="279"/>
      <c r="F453" s="279"/>
      <c r="G453" s="280"/>
      <c r="H453" s="281"/>
      <c r="I453" s="340">
        <f>I448 * (E453 * (1+F453/100))</f>
        <v>0</v>
      </c>
      <c r="J453" s="350">
        <f>I448*H453</f>
        <v>0</v>
      </c>
    </row>
    <row r="454" spans="1:10" x14ac:dyDescent="0.3">
      <c r="A454" s="276">
        <v>101717</v>
      </c>
      <c r="B454" s="267" t="s">
        <v>392</v>
      </c>
      <c r="C454" s="277"/>
      <c r="D454" s="278"/>
      <c r="E454" s="279"/>
      <c r="F454" s="279"/>
      <c r="G454" s="280"/>
      <c r="H454" s="281"/>
      <c r="I454" s="340">
        <f>I448 * (E454 * (1+F454/100))</f>
        <v>0</v>
      </c>
      <c r="J454" s="350">
        <f>I448*H454</f>
        <v>0</v>
      </c>
    </row>
    <row r="455" spans="1:10" x14ac:dyDescent="0.3">
      <c r="A455" s="253" t="s">
        <v>412</v>
      </c>
      <c r="B455" s="267" t="s">
        <v>413</v>
      </c>
      <c r="C455" s="277"/>
      <c r="D455" s="278"/>
      <c r="E455" s="279"/>
      <c r="F455" s="279"/>
      <c r="G455" s="280"/>
      <c r="H455" s="281"/>
      <c r="I455" s="340">
        <f>I448 * (E455 * (1+F455/100))</f>
        <v>0</v>
      </c>
      <c r="J455" s="350">
        <f>I448*H455</f>
        <v>0</v>
      </c>
    </row>
    <row r="456" spans="1:10" x14ac:dyDescent="0.3">
      <c r="A456" s="253" t="s">
        <v>330</v>
      </c>
      <c r="B456" s="267"/>
      <c r="C456" s="284"/>
      <c r="D456" s="253"/>
      <c r="E456" s="285"/>
      <c r="F456" s="285"/>
      <c r="G456" s="286" t="s">
        <v>331</v>
      </c>
      <c r="H456" s="292">
        <f>SUM(H451:H455)</f>
        <v>0</v>
      </c>
      <c r="I456" s="288"/>
      <c r="J456" s="293">
        <f>SUM(J451:J455)</f>
        <v>0</v>
      </c>
    </row>
    <row r="457" spans="1:10" x14ac:dyDescent="0.3">
      <c r="A457" s="276" t="s">
        <v>332</v>
      </c>
      <c r="B457" s="267"/>
      <c r="C457" s="294" t="s">
        <v>333</v>
      </c>
      <c r="D457" s="253" t="s">
        <v>334</v>
      </c>
      <c r="E457" s="253" t="s">
        <v>335</v>
      </c>
      <c r="F457" s="253" t="s">
        <v>336</v>
      </c>
      <c r="G457" s="295" t="s">
        <v>337</v>
      </c>
      <c r="H457" s="296" t="s">
        <v>338</v>
      </c>
      <c r="I457" s="288"/>
      <c r="J457" s="289"/>
    </row>
    <row r="458" spans="1:10" x14ac:dyDescent="0.3">
      <c r="A458" s="276">
        <v>200007</v>
      </c>
      <c r="B458" s="267" t="s">
        <v>333</v>
      </c>
      <c r="C458" s="277"/>
      <c r="D458" s="297"/>
      <c r="E458" s="298"/>
      <c r="F458" s="299"/>
      <c r="G458" s="300"/>
      <c r="H458" s="281"/>
      <c r="I458" s="340" t="e">
        <f>I448 / G458</f>
        <v>#DIV/0!</v>
      </c>
      <c r="J458" s="350">
        <f>I448*H458</f>
        <v>0</v>
      </c>
    </row>
    <row r="459" spans="1:10" x14ac:dyDescent="0.3">
      <c r="A459" s="253" t="s">
        <v>340</v>
      </c>
      <c r="B459" s="267"/>
      <c r="C459" s="284"/>
      <c r="D459" s="253"/>
      <c r="E459" s="285"/>
      <c r="F459" s="285"/>
      <c r="G459" s="286" t="s">
        <v>341</v>
      </c>
      <c r="H459" s="292">
        <f>SUM(H457:H458)</f>
        <v>0</v>
      </c>
      <c r="I459" s="288"/>
      <c r="J459" s="293">
        <f>SUM(J457:J458)</f>
        <v>0</v>
      </c>
    </row>
    <row r="460" spans="1:10" x14ac:dyDescent="0.3">
      <c r="A460" s="276" t="s">
        <v>342</v>
      </c>
      <c r="B460" s="267"/>
      <c r="C460" s="301" t="s">
        <v>343</v>
      </c>
      <c r="D460" s="253"/>
      <c r="E460" s="285"/>
      <c r="F460" s="285"/>
      <c r="G460" s="286"/>
      <c r="H460" s="287"/>
      <c r="I460" s="288"/>
      <c r="J460" s="289"/>
    </row>
    <row r="461" spans="1:10" x14ac:dyDescent="0.3">
      <c r="A461" s="276">
        <v>300030</v>
      </c>
      <c r="B461" s="267" t="s">
        <v>343</v>
      </c>
      <c r="C461" s="313"/>
      <c r="D461" s="278"/>
      <c r="E461" s="279"/>
      <c r="F461" s="279"/>
      <c r="G461" s="280"/>
      <c r="H461" s="281"/>
      <c r="I461" s="340">
        <f>I448 * (E461 * (1+F461/100))</f>
        <v>0</v>
      </c>
      <c r="J461" s="289">
        <f>I448*H461</f>
        <v>0</v>
      </c>
    </row>
    <row r="462" spans="1:10" x14ac:dyDescent="0.3">
      <c r="A462" s="276">
        <v>300026</v>
      </c>
      <c r="B462" s="267" t="s">
        <v>343</v>
      </c>
      <c r="C462" s="277"/>
      <c r="D462" s="278"/>
      <c r="E462" s="302"/>
      <c r="F462" s="279"/>
      <c r="G462" s="280"/>
      <c r="H462" s="281"/>
      <c r="I462" s="356">
        <f>I448 * H462</f>
        <v>0</v>
      </c>
      <c r="J462" s="350">
        <f>I448*H462</f>
        <v>0</v>
      </c>
    </row>
    <row r="463" spans="1:10" x14ac:dyDescent="0.3">
      <c r="A463" s="253" t="s">
        <v>348</v>
      </c>
      <c r="B463" s="267"/>
      <c r="C463" s="284"/>
      <c r="D463" s="253"/>
      <c r="E463" s="285"/>
      <c r="F463" s="285"/>
      <c r="G463" s="286" t="s">
        <v>349</v>
      </c>
      <c r="H463" s="292">
        <f>SUM(H460:H462)</f>
        <v>0</v>
      </c>
      <c r="I463" s="288"/>
      <c r="J463" s="292">
        <f>SUM(J460:J462)</f>
        <v>0</v>
      </c>
    </row>
    <row r="464" spans="1:10" x14ac:dyDescent="0.3">
      <c r="A464" s="253" t="s">
        <v>350</v>
      </c>
      <c r="B464" s="19"/>
      <c r="C464" s="290" t="s">
        <v>351</v>
      </c>
      <c r="D464" s="253"/>
      <c r="E464" s="285"/>
      <c r="F464" s="285"/>
      <c r="G464" s="286"/>
      <c r="H464" s="287"/>
      <c r="I464" s="288"/>
      <c r="J464" s="289"/>
    </row>
    <row r="465" spans="1:10" x14ac:dyDescent="0.3">
      <c r="A465" s="276"/>
      <c r="B465" s="267"/>
      <c r="C465" s="277"/>
      <c r="D465" s="278"/>
      <c r="E465" s="279"/>
      <c r="F465" s="279"/>
      <c r="G465" s="280"/>
      <c r="H465" s="281"/>
      <c r="I465" s="340"/>
      <c r="J465" s="350"/>
    </row>
    <row r="466" spans="1:10" x14ac:dyDescent="0.3">
      <c r="A466" s="291" t="s">
        <v>352</v>
      </c>
      <c r="B466" s="19"/>
      <c r="C466" s="284"/>
      <c r="D466" s="253"/>
      <c r="E466" s="285"/>
      <c r="F466" s="285"/>
      <c r="G466" s="286" t="s">
        <v>353</v>
      </c>
      <c r="H466" s="281">
        <f>SUM(H464:H465)</f>
        <v>0</v>
      </c>
      <c r="I466" s="288"/>
      <c r="J466" s="350">
        <f>SUM(J464:J465)</f>
        <v>0</v>
      </c>
    </row>
    <row r="467" spans="1:10" x14ac:dyDescent="0.3">
      <c r="A467" s="253"/>
      <c r="B467" s="303"/>
      <c r="C467" s="284"/>
      <c r="D467" s="253"/>
      <c r="E467" s="285"/>
      <c r="F467" s="285"/>
      <c r="G467" s="286"/>
      <c r="H467" s="287"/>
      <c r="I467" s="288"/>
      <c r="J467" s="289"/>
    </row>
    <row r="468" spans="1:10" ht="15" thickBot="1" x14ac:dyDescent="0.35">
      <c r="A468" s="253" t="s">
        <v>76</v>
      </c>
      <c r="B468" s="303"/>
      <c r="C468" s="305"/>
      <c r="D468" s="306"/>
      <c r="E468" s="307"/>
      <c r="F468" s="308" t="s">
        <v>354</v>
      </c>
      <c r="G468" s="309">
        <f>SUM(H449:H467)/2</f>
        <v>0</v>
      </c>
      <c r="H468" s="310">
        <f>IF($A$2="CD",IF($A$3=1,ROUND(SUM(H449:H467)/2,0),IF($A$3=3,ROUND(SUM(H449:H467)/2,-1),SUM(H449:H467)/2)),SUM(H449:H467)/2)</f>
        <v>0</v>
      </c>
      <c r="I468" s="311">
        <f>SUM(J449:J467)/2</f>
        <v>0</v>
      </c>
      <c r="J468" s="312">
        <f>IF($A$2="CD",IF($A$3=1,ROUND(SUM(J449:J467)/2,0),IF($A$3=3,ROUND(SUM(J449:J467)/2,-1),SUM(J449:J467)/2)),SUM(J449:J467)/2)</f>
        <v>0</v>
      </c>
    </row>
    <row r="469" spans="1:10" ht="15" thickTop="1" x14ac:dyDescent="0.3">
      <c r="A469" s="253" t="s">
        <v>376</v>
      </c>
      <c r="B469" s="303"/>
      <c r="C469" s="316" t="s">
        <v>280</v>
      </c>
      <c r="D469" s="317"/>
      <c r="E469" s="318"/>
      <c r="F469" s="318"/>
      <c r="G469" s="319"/>
      <c r="H469" s="320"/>
      <c r="I469" s="288"/>
      <c r="J469" s="321"/>
    </row>
    <row r="470" spans="1:10" x14ac:dyDescent="0.3">
      <c r="A470" s="276" t="s">
        <v>287</v>
      </c>
      <c r="B470" s="303"/>
      <c r="C470" s="351" t="s">
        <v>258</v>
      </c>
      <c r="D470" s="352"/>
      <c r="E470" s="353"/>
      <c r="F470" s="325">
        <f>$F$3</f>
        <v>0</v>
      </c>
      <c r="G470" s="354"/>
      <c r="H470" s="355">
        <f>ROUND(H468*F470,2)</f>
        <v>0</v>
      </c>
      <c r="I470" s="288"/>
      <c r="J470" s="350">
        <f>ROUND(J468*F470,2)</f>
        <v>0</v>
      </c>
    </row>
    <row r="471" spans="1:10" x14ac:dyDescent="0.3">
      <c r="A471" s="276" t="s">
        <v>377</v>
      </c>
      <c r="B471" s="303"/>
      <c r="C471" s="351" t="s">
        <v>260</v>
      </c>
      <c r="D471" s="352"/>
      <c r="E471" s="353"/>
      <c r="F471" s="325">
        <f>$G$3</f>
        <v>0</v>
      </c>
      <c r="G471" s="354"/>
      <c r="H471" s="355">
        <f>ROUND(H468*F471,2)</f>
        <v>0</v>
      </c>
      <c r="I471" s="288"/>
      <c r="J471" s="350">
        <f>ROUND(J468*F471,2)</f>
        <v>0</v>
      </c>
    </row>
    <row r="472" spans="1:10" x14ac:dyDescent="0.3">
      <c r="A472" s="276" t="s">
        <v>289</v>
      </c>
      <c r="B472" s="303"/>
      <c r="C472" s="351" t="s">
        <v>262</v>
      </c>
      <c r="D472" s="352"/>
      <c r="E472" s="353"/>
      <c r="F472" s="325">
        <f>$H$3</f>
        <v>0</v>
      </c>
      <c r="G472" s="354"/>
      <c r="H472" s="355">
        <f>ROUND(H468*F472,2)</f>
        <v>0</v>
      </c>
      <c r="I472" s="288"/>
      <c r="J472" s="350">
        <f>ROUND(J468*F472,2)</f>
        <v>0</v>
      </c>
    </row>
    <row r="473" spans="1:10" x14ac:dyDescent="0.3">
      <c r="A473" s="276" t="s">
        <v>291</v>
      </c>
      <c r="B473" s="303"/>
      <c r="C473" s="351" t="s">
        <v>266</v>
      </c>
      <c r="D473" s="352"/>
      <c r="E473" s="353"/>
      <c r="F473" s="325">
        <f>$I$3</f>
        <v>0</v>
      </c>
      <c r="G473" s="354"/>
      <c r="H473" s="355">
        <f>ROUND(H472*F473,2)</f>
        <v>0</v>
      </c>
      <c r="I473" s="288"/>
      <c r="J473" s="350">
        <f>ROUND(J472*F473,2)</f>
        <v>0</v>
      </c>
    </row>
    <row r="474" spans="1:10" x14ac:dyDescent="0.3">
      <c r="A474" s="253" t="s">
        <v>378</v>
      </c>
      <c r="B474" s="303"/>
      <c r="C474" s="290" t="s">
        <v>379</v>
      </c>
      <c r="D474" s="253"/>
      <c r="E474" s="285"/>
      <c r="F474" s="285"/>
      <c r="G474" s="328"/>
      <c r="H474" s="329">
        <f>SUM(H470:H473)</f>
        <v>0</v>
      </c>
      <c r="I474" s="304"/>
      <c r="J474" s="330">
        <f>SUM(J470:J473)</f>
        <v>0</v>
      </c>
    </row>
    <row r="475" spans="1:10" ht="15" thickBot="1" x14ac:dyDescent="0.35">
      <c r="A475" s="253" t="s">
        <v>380</v>
      </c>
      <c r="B475" s="303"/>
      <c r="C475" s="331"/>
      <c r="D475" s="332"/>
      <c r="E475" s="307"/>
      <c r="F475" s="308" t="s">
        <v>381</v>
      </c>
      <c r="G475" s="333">
        <f>H474+H468</f>
        <v>0</v>
      </c>
      <c r="H475" s="310">
        <f>IF($A$3=2,ROUND((H468+H474),2),IF($A$3=3,ROUND((H468+H474),-1),ROUND((H468+H474),0)))</f>
        <v>0</v>
      </c>
      <c r="I475" s="311"/>
      <c r="J475" s="312">
        <f>IF($A$3=2,ROUND((J468+J474),2),IF($A$3=3,ROUND((J468+J474),-1),ROUND((J468+J474),0)))</f>
        <v>0</v>
      </c>
    </row>
    <row r="476" spans="1:10" ht="15" thickTop="1" x14ac:dyDescent="0.3">
      <c r="C476" s="19"/>
      <c r="D476" s="264"/>
      <c r="E476" s="19"/>
      <c r="F476" s="19"/>
      <c r="G476" s="19"/>
      <c r="H476" s="19"/>
      <c r="I476" s="265"/>
      <c r="J476" s="266"/>
    </row>
    <row r="477" spans="1:10" ht="15" thickBot="1" x14ac:dyDescent="0.35">
      <c r="C477" s="19"/>
      <c r="D477" s="264"/>
      <c r="E477" s="19"/>
      <c r="F477" s="19"/>
      <c r="G477" s="19"/>
      <c r="H477" s="19"/>
      <c r="I477" s="265"/>
      <c r="J477" s="266"/>
    </row>
    <row r="478" spans="1:10" ht="15" thickTop="1" x14ac:dyDescent="0.3">
      <c r="A478" s="253" t="s">
        <v>419</v>
      </c>
      <c r="B478" s="267"/>
      <c r="C478" s="933" t="s">
        <v>876</v>
      </c>
      <c r="D478" s="934"/>
      <c r="E478" s="934"/>
      <c r="F478" s="934"/>
      <c r="G478" s="314"/>
      <c r="H478" s="269" t="s">
        <v>309</v>
      </c>
      <c r="I478" s="270" t="s">
        <v>310</v>
      </c>
      <c r="J478" s="271" t="s">
        <v>79</v>
      </c>
    </row>
    <row r="479" spans="1:10" x14ac:dyDescent="0.3">
      <c r="A479" s="253"/>
      <c r="B479" s="267"/>
      <c r="C479" s="935"/>
      <c r="D479" s="936"/>
      <c r="E479" s="936"/>
      <c r="F479" s="936"/>
      <c r="G479" s="315"/>
      <c r="H479" s="273" t="str">
        <f>"ITEM:   "&amp;PRESUPUESTO!$B$29</f>
        <v>ITEM:   3.3</v>
      </c>
      <c r="I479" s="274">
        <f>PRESUPUESTO!$E$29</f>
        <v>2</v>
      </c>
      <c r="J479" s="275"/>
    </row>
    <row r="480" spans="1:10" x14ac:dyDescent="0.3">
      <c r="A480" s="276" t="s">
        <v>312</v>
      </c>
      <c r="B480" s="267"/>
      <c r="C480" s="277" t="str">
        <f>INSUMOS!$C$300</f>
        <v>DESCRIPCION</v>
      </c>
      <c r="D480" s="278" t="str">
        <f>INSUMOS!$D$300</f>
        <v>UND</v>
      </c>
      <c r="E480" s="279" t="s">
        <v>74</v>
      </c>
      <c r="F480" s="279" t="s">
        <v>313</v>
      </c>
      <c r="G480" s="280" t="str">
        <f>INSUMOS!$I$300</f>
        <v>VR. UNIT.</v>
      </c>
      <c r="H480" s="281" t="s">
        <v>315</v>
      </c>
      <c r="I480" s="356"/>
      <c r="J480" s="350" t="s">
        <v>315</v>
      </c>
    </row>
    <row r="481" spans="1:10" x14ac:dyDescent="0.3">
      <c r="A481" s="276"/>
      <c r="B481" s="267"/>
      <c r="C481" s="284"/>
      <c r="D481" s="253"/>
      <c r="E481" s="285"/>
      <c r="F481" s="285"/>
      <c r="G481" s="286"/>
      <c r="H481" s="287"/>
      <c r="I481" s="288"/>
      <c r="J481" s="289"/>
    </row>
    <row r="482" spans="1:10" x14ac:dyDescent="0.3">
      <c r="A482" s="276" t="s">
        <v>316</v>
      </c>
      <c r="B482" s="267"/>
      <c r="C482" s="290" t="s">
        <v>317</v>
      </c>
      <c r="D482" s="253"/>
      <c r="E482" s="285"/>
      <c r="F482" s="285"/>
      <c r="G482" s="286"/>
      <c r="H482" s="287"/>
      <c r="I482" s="288"/>
      <c r="J482" s="289"/>
    </row>
    <row r="483" spans="1:10" x14ac:dyDescent="0.3">
      <c r="A483" s="276">
        <v>101509</v>
      </c>
      <c r="B483" s="267" t="s">
        <v>369</v>
      </c>
      <c r="C483" s="277"/>
      <c r="D483" s="278"/>
      <c r="E483" s="279"/>
      <c r="F483" s="279"/>
      <c r="G483" s="280"/>
      <c r="H483" s="281"/>
      <c r="I483" s="340">
        <f>I479 * (E483 * (1+F483/100))</f>
        <v>0</v>
      </c>
      <c r="J483" s="350">
        <f>I479*H483</f>
        <v>0</v>
      </c>
    </row>
    <row r="484" spans="1:10" x14ac:dyDescent="0.3">
      <c r="A484" s="276">
        <v>101718</v>
      </c>
      <c r="B484" s="267" t="s">
        <v>392</v>
      </c>
      <c r="C484" s="277"/>
      <c r="D484" s="278"/>
      <c r="E484" s="279"/>
      <c r="F484" s="279"/>
      <c r="G484" s="280"/>
      <c r="H484" s="281"/>
      <c r="I484" s="340">
        <f>I479 * (E484 * (1+F484/100))</f>
        <v>0</v>
      </c>
      <c r="J484" s="350">
        <f>I479*H484</f>
        <v>0</v>
      </c>
    </row>
    <row r="485" spans="1:10" x14ac:dyDescent="0.3">
      <c r="A485" s="276">
        <v>100804</v>
      </c>
      <c r="B485" s="267" t="s">
        <v>392</v>
      </c>
      <c r="C485" s="277"/>
      <c r="D485" s="278"/>
      <c r="E485" s="279"/>
      <c r="F485" s="279"/>
      <c r="G485" s="280"/>
      <c r="H485" s="281"/>
      <c r="I485" s="340">
        <f>I479 * (E485 * (1+F485/100))</f>
        <v>0</v>
      </c>
      <c r="J485" s="350">
        <f>I479*H485</f>
        <v>0</v>
      </c>
    </row>
    <row r="486" spans="1:10" x14ac:dyDescent="0.3">
      <c r="A486" s="253" t="s">
        <v>412</v>
      </c>
      <c r="B486" s="267" t="s">
        <v>413</v>
      </c>
      <c r="C486" s="277"/>
      <c r="D486" s="278"/>
      <c r="E486" s="279"/>
      <c r="F486" s="279"/>
      <c r="G486" s="280"/>
      <c r="H486" s="281"/>
      <c r="I486" s="340">
        <f>I479 * (E486 * (1+F486/100))</f>
        <v>0</v>
      </c>
      <c r="J486" s="350">
        <f>I479*H486</f>
        <v>0</v>
      </c>
    </row>
    <row r="487" spans="1:10" x14ac:dyDescent="0.3">
      <c r="A487" s="253" t="s">
        <v>330</v>
      </c>
      <c r="B487" s="267"/>
      <c r="C487" s="284"/>
      <c r="D487" s="253"/>
      <c r="E487" s="285"/>
      <c r="F487" s="285"/>
      <c r="G487" s="286" t="s">
        <v>331</v>
      </c>
      <c r="H487" s="292">
        <f>SUM(H482:H486)</f>
        <v>0</v>
      </c>
      <c r="I487" s="288"/>
      <c r="J487" s="293">
        <f>SUM(J482:J486)</f>
        <v>0</v>
      </c>
    </row>
    <row r="488" spans="1:10" x14ac:dyDescent="0.3">
      <c r="A488" s="276" t="s">
        <v>332</v>
      </c>
      <c r="B488" s="267"/>
      <c r="C488" s="294" t="s">
        <v>333</v>
      </c>
      <c r="D488" s="253" t="s">
        <v>334</v>
      </c>
      <c r="E488" s="253" t="s">
        <v>335</v>
      </c>
      <c r="F488" s="253" t="s">
        <v>336</v>
      </c>
      <c r="G488" s="295" t="s">
        <v>337</v>
      </c>
      <c r="H488" s="296" t="s">
        <v>338</v>
      </c>
      <c r="I488" s="288"/>
      <c r="J488" s="289"/>
    </row>
    <row r="489" spans="1:10" x14ac:dyDescent="0.3">
      <c r="A489" s="276">
        <v>200007</v>
      </c>
      <c r="B489" s="267" t="s">
        <v>333</v>
      </c>
      <c r="C489" s="277"/>
      <c r="D489" s="297"/>
      <c r="E489" s="298"/>
      <c r="F489" s="299"/>
      <c r="G489" s="300"/>
      <c r="H489" s="281"/>
      <c r="I489" s="340" t="e">
        <f>I479 / G489</f>
        <v>#DIV/0!</v>
      </c>
      <c r="J489" s="350">
        <f>I479*H489</f>
        <v>0</v>
      </c>
    </row>
    <row r="490" spans="1:10" x14ac:dyDescent="0.3">
      <c r="A490" s="253" t="s">
        <v>340</v>
      </c>
      <c r="B490" s="267"/>
      <c r="C490" s="284"/>
      <c r="D490" s="253"/>
      <c r="E490" s="285"/>
      <c r="F490" s="285"/>
      <c r="G490" s="286" t="s">
        <v>341</v>
      </c>
      <c r="H490" s="292">
        <f>SUM(H488:H489)</f>
        <v>0</v>
      </c>
      <c r="I490" s="288"/>
      <c r="J490" s="293">
        <f>SUM(J488:J489)</f>
        <v>0</v>
      </c>
    </row>
    <row r="491" spans="1:10" x14ac:dyDescent="0.3">
      <c r="A491" s="276" t="s">
        <v>342</v>
      </c>
      <c r="B491" s="267"/>
      <c r="C491" s="301" t="s">
        <v>343</v>
      </c>
      <c r="D491" s="253"/>
      <c r="E491" s="285"/>
      <c r="F491" s="285"/>
      <c r="G491" s="286"/>
      <c r="H491" s="287"/>
      <c r="I491" s="288"/>
      <c r="J491" s="289"/>
    </row>
    <row r="492" spans="1:10" x14ac:dyDescent="0.3">
      <c r="A492" s="276">
        <v>300026</v>
      </c>
      <c r="B492" s="267" t="s">
        <v>343</v>
      </c>
      <c r="C492" s="277"/>
      <c r="D492" s="278" t="s">
        <v>347</v>
      </c>
      <c r="E492" s="302"/>
      <c r="F492" s="279">
        <v>0</v>
      </c>
      <c r="G492" s="280">
        <f>H490</f>
        <v>0</v>
      </c>
      <c r="H492" s="281">
        <f>TRUNC(E492* (1 + F492 / 100) * G492,2)</f>
        <v>0</v>
      </c>
      <c r="I492" s="340">
        <f>I479 * H492</f>
        <v>0</v>
      </c>
      <c r="J492" s="350">
        <f>I479*H492</f>
        <v>0</v>
      </c>
    </row>
    <row r="493" spans="1:10" x14ac:dyDescent="0.3">
      <c r="A493" s="253" t="s">
        <v>348</v>
      </c>
      <c r="B493" s="267"/>
      <c r="C493" s="284"/>
      <c r="D493" s="253"/>
      <c r="E493" s="285"/>
      <c r="F493" s="285"/>
      <c r="G493" s="286" t="s">
        <v>349</v>
      </c>
      <c r="H493" s="292">
        <f>SUM(H491:H492)</f>
        <v>0</v>
      </c>
      <c r="I493" s="288"/>
      <c r="J493" s="293">
        <f>SUM(J491:J492)</f>
        <v>0</v>
      </c>
    </row>
    <row r="494" spans="1:10" x14ac:dyDescent="0.3">
      <c r="A494" s="253" t="s">
        <v>350</v>
      </c>
      <c r="B494" s="19"/>
      <c r="C494" s="290" t="s">
        <v>351</v>
      </c>
      <c r="D494" s="253"/>
      <c r="E494" s="285"/>
      <c r="F494" s="285"/>
      <c r="G494" s="286"/>
      <c r="H494" s="287"/>
      <c r="I494" s="288"/>
      <c r="J494" s="289"/>
    </row>
    <row r="495" spans="1:10" x14ac:dyDescent="0.3">
      <c r="A495" s="276"/>
      <c r="B495" s="267"/>
      <c r="C495" s="277"/>
      <c r="D495" s="278"/>
      <c r="E495" s="279"/>
      <c r="F495" s="279"/>
      <c r="G495" s="280"/>
      <c r="H495" s="281"/>
      <c r="I495" s="340"/>
      <c r="J495" s="350"/>
    </row>
    <row r="496" spans="1:10" x14ac:dyDescent="0.3">
      <c r="A496" s="291" t="s">
        <v>352</v>
      </c>
      <c r="B496" s="19"/>
      <c r="C496" s="284"/>
      <c r="D496" s="253"/>
      <c r="E496" s="285"/>
      <c r="F496" s="285"/>
      <c r="G496" s="286" t="s">
        <v>353</v>
      </c>
      <c r="H496" s="281">
        <f>SUM(H494:H495)</f>
        <v>0</v>
      </c>
      <c r="I496" s="288"/>
      <c r="J496" s="350">
        <f>SUM(J494:J495)</f>
        <v>0</v>
      </c>
    </row>
    <row r="497" spans="1:10" x14ac:dyDescent="0.3">
      <c r="A497" s="253"/>
      <c r="B497" s="303"/>
      <c r="C497" s="284"/>
      <c r="D497" s="253"/>
      <c r="E497" s="285"/>
      <c r="F497" s="285"/>
      <c r="G497" s="286"/>
      <c r="H497" s="287"/>
      <c r="I497" s="288"/>
      <c r="J497" s="289"/>
    </row>
    <row r="498" spans="1:10" ht="15" thickBot="1" x14ac:dyDescent="0.35">
      <c r="A498" s="253" t="s">
        <v>76</v>
      </c>
      <c r="B498" s="303"/>
      <c r="C498" s="305"/>
      <c r="D498" s="306"/>
      <c r="E498" s="307"/>
      <c r="F498" s="308" t="s">
        <v>354</v>
      </c>
      <c r="G498" s="309">
        <f>SUM(H480:H497)/2</f>
        <v>0</v>
      </c>
      <c r="H498" s="310">
        <f>IF($A$2="CD",IF($A$3=1,ROUND(SUM(H480:H497)/2,0),IF($A$3=3,ROUND(SUM(H480:H497)/2,-1),SUM(H480:H497)/2)),SUM(H480:H497)/2)</f>
        <v>0</v>
      </c>
      <c r="I498" s="311">
        <f>SUM(J480:J497)/2</f>
        <v>0</v>
      </c>
      <c r="J498" s="312">
        <f>IF($A$2="CD",IF($A$3=1,ROUND(SUM(J480:J497)/2,0),IF($A$3=3,ROUND(SUM(J480:J497)/2,-1),SUM(J480:J497)/2)),SUM(J480:J497)/2)</f>
        <v>0</v>
      </c>
    </row>
    <row r="499" spans="1:10" ht="15" thickTop="1" x14ac:dyDescent="0.3">
      <c r="A499" s="253" t="s">
        <v>376</v>
      </c>
      <c r="B499" s="303"/>
      <c r="C499" s="316" t="s">
        <v>280</v>
      </c>
      <c r="D499" s="317"/>
      <c r="E499" s="318"/>
      <c r="F499" s="318"/>
      <c r="G499" s="319"/>
      <c r="H499" s="320"/>
      <c r="I499" s="288"/>
      <c r="J499" s="321"/>
    </row>
    <row r="500" spans="1:10" x14ac:dyDescent="0.3">
      <c r="A500" s="276" t="s">
        <v>287</v>
      </c>
      <c r="B500" s="303"/>
      <c r="C500" s="351" t="s">
        <v>258</v>
      </c>
      <c r="D500" s="352"/>
      <c r="E500" s="353"/>
      <c r="F500" s="325">
        <f>$F$3</f>
        <v>0</v>
      </c>
      <c r="G500" s="354"/>
      <c r="H500" s="355">
        <f>ROUND(H498*F500,2)</f>
        <v>0</v>
      </c>
      <c r="I500" s="288"/>
      <c r="J500" s="350">
        <f>ROUND(J498*F500,2)</f>
        <v>0</v>
      </c>
    </row>
    <row r="501" spans="1:10" x14ac:dyDescent="0.3">
      <c r="A501" s="276" t="s">
        <v>377</v>
      </c>
      <c r="B501" s="303"/>
      <c r="C501" s="351" t="s">
        <v>260</v>
      </c>
      <c r="D501" s="352"/>
      <c r="E501" s="353"/>
      <c r="F501" s="325">
        <f>$G$3</f>
        <v>0</v>
      </c>
      <c r="G501" s="354"/>
      <c r="H501" s="355">
        <f>ROUND(H498*F501,2)</f>
        <v>0</v>
      </c>
      <c r="I501" s="288"/>
      <c r="J501" s="350">
        <f>ROUND(J498*F501,2)</f>
        <v>0</v>
      </c>
    </row>
    <row r="502" spans="1:10" x14ac:dyDescent="0.3">
      <c r="A502" s="276" t="s">
        <v>289</v>
      </c>
      <c r="B502" s="303"/>
      <c r="C502" s="351" t="s">
        <v>262</v>
      </c>
      <c r="D502" s="352"/>
      <c r="E502" s="353"/>
      <c r="F502" s="325">
        <f>$H$3</f>
        <v>0</v>
      </c>
      <c r="G502" s="354"/>
      <c r="H502" s="355">
        <f>ROUND(H498*F502,2)</f>
        <v>0</v>
      </c>
      <c r="I502" s="288"/>
      <c r="J502" s="350">
        <f>ROUND(J498*F502,2)</f>
        <v>0</v>
      </c>
    </row>
    <row r="503" spans="1:10" x14ac:dyDescent="0.3">
      <c r="A503" s="276" t="s">
        <v>291</v>
      </c>
      <c r="B503" s="303"/>
      <c r="C503" s="351" t="s">
        <v>266</v>
      </c>
      <c r="D503" s="352"/>
      <c r="E503" s="353"/>
      <c r="F503" s="325">
        <f>$I$3</f>
        <v>0</v>
      </c>
      <c r="G503" s="354"/>
      <c r="H503" s="355">
        <f>ROUND(H502*F503,2)</f>
        <v>0</v>
      </c>
      <c r="I503" s="288"/>
      <c r="J503" s="350">
        <f>ROUND(J502*F503,2)</f>
        <v>0</v>
      </c>
    </row>
    <row r="504" spans="1:10" x14ac:dyDescent="0.3">
      <c r="A504" s="253" t="s">
        <v>378</v>
      </c>
      <c r="B504" s="303"/>
      <c r="C504" s="290" t="s">
        <v>379</v>
      </c>
      <c r="D504" s="253"/>
      <c r="E504" s="285"/>
      <c r="F504" s="285"/>
      <c r="G504" s="328"/>
      <c r="H504" s="329">
        <f>SUM(H500:H503)</f>
        <v>0</v>
      </c>
      <c r="I504" s="304"/>
      <c r="J504" s="330">
        <f>SUM(J500:J503)</f>
        <v>0</v>
      </c>
    </row>
    <row r="505" spans="1:10" ht="15" thickBot="1" x14ac:dyDescent="0.35">
      <c r="A505" s="253" t="s">
        <v>380</v>
      </c>
      <c r="B505" s="303"/>
      <c r="C505" s="331"/>
      <c r="D505" s="332"/>
      <c r="E505" s="307"/>
      <c r="F505" s="308" t="s">
        <v>381</v>
      </c>
      <c r="G505" s="333">
        <f>H504+H498</f>
        <v>0</v>
      </c>
      <c r="H505" s="310">
        <f>IF($A$3=2,ROUND((H498+H504),2),IF($A$3=3,ROUND((H498+H504),-1),ROUND((H498+H504),0)))</f>
        <v>0</v>
      </c>
      <c r="I505" s="311"/>
      <c r="J505" s="312">
        <f>IF($A$3=2,ROUND((J498+J504),2),IF($A$3=3,ROUND((J498+J504),-1),ROUND((J498+J504),0)))</f>
        <v>0</v>
      </c>
    </row>
    <row r="506" spans="1:10" ht="15" thickTop="1" x14ac:dyDescent="0.3">
      <c r="C506" s="19"/>
      <c r="D506" s="264"/>
      <c r="E506" s="19"/>
      <c r="F506" s="19"/>
      <c r="G506" s="19"/>
      <c r="H506" s="19"/>
      <c r="I506" s="265"/>
      <c r="J506" s="266"/>
    </row>
    <row r="507" spans="1:10" ht="15" thickBot="1" x14ac:dyDescent="0.35">
      <c r="C507" s="19"/>
      <c r="D507" s="264"/>
      <c r="E507" s="19"/>
      <c r="F507" s="19"/>
      <c r="G507" s="19"/>
      <c r="H507" s="19"/>
      <c r="I507" s="265"/>
      <c r="J507" s="266"/>
    </row>
    <row r="508" spans="1:10" ht="15" thickTop="1" x14ac:dyDescent="0.3">
      <c r="A508" s="253" t="s">
        <v>421</v>
      </c>
      <c r="B508" s="267"/>
      <c r="C508" s="933" t="s">
        <v>877</v>
      </c>
      <c r="D508" s="934"/>
      <c r="E508" s="934"/>
      <c r="F508" s="934"/>
      <c r="G508" s="314"/>
      <c r="H508" s="269" t="s">
        <v>309</v>
      </c>
      <c r="I508" s="270" t="s">
        <v>310</v>
      </c>
      <c r="J508" s="271" t="s">
        <v>79</v>
      </c>
    </row>
    <row r="509" spans="1:10" x14ac:dyDescent="0.3">
      <c r="A509" s="253"/>
      <c r="B509" s="267"/>
      <c r="C509" s="935"/>
      <c r="D509" s="936"/>
      <c r="E509" s="936"/>
      <c r="F509" s="936"/>
      <c r="G509" s="315"/>
      <c r="H509" s="273" t="str">
        <f>"ITEM:   "&amp;PRESUPUESTO!$B$30</f>
        <v>ITEM:   3.4</v>
      </c>
      <c r="I509" s="274">
        <f>PRESUPUESTO!$E$30</f>
        <v>30</v>
      </c>
      <c r="J509" s="275"/>
    </row>
    <row r="510" spans="1:10" x14ac:dyDescent="0.3">
      <c r="A510" s="276" t="s">
        <v>312</v>
      </c>
      <c r="B510" s="267"/>
      <c r="C510" s="277" t="str">
        <f>INSUMOS!$C$300</f>
        <v>DESCRIPCION</v>
      </c>
      <c r="D510" s="278" t="str">
        <f>INSUMOS!$D$300</f>
        <v>UND</v>
      </c>
      <c r="E510" s="279" t="s">
        <v>74</v>
      </c>
      <c r="F510" s="279" t="s">
        <v>313</v>
      </c>
      <c r="G510" s="280" t="str">
        <f>INSUMOS!$I$300</f>
        <v>VR. UNIT.</v>
      </c>
      <c r="H510" s="281" t="s">
        <v>315</v>
      </c>
      <c r="I510" s="340"/>
      <c r="J510" s="350" t="s">
        <v>315</v>
      </c>
    </row>
    <row r="511" spans="1:10" x14ac:dyDescent="0.3">
      <c r="A511" s="276"/>
      <c r="B511" s="267"/>
      <c r="C511" s="284"/>
      <c r="D511" s="253"/>
      <c r="E511" s="285"/>
      <c r="F511" s="285"/>
      <c r="G511" s="286"/>
      <c r="H511" s="287"/>
      <c r="I511" s="288"/>
      <c r="J511" s="289"/>
    </row>
    <row r="512" spans="1:10" x14ac:dyDescent="0.3">
      <c r="A512" s="276" t="s">
        <v>316</v>
      </c>
      <c r="B512" s="267"/>
      <c r="C512" s="290" t="s">
        <v>317</v>
      </c>
      <c r="D512" s="253"/>
      <c r="E512" s="285"/>
      <c r="F512" s="285"/>
      <c r="G512" s="286"/>
      <c r="H512" s="287"/>
      <c r="I512" s="288"/>
      <c r="J512" s="289"/>
    </row>
    <row r="513" spans="1:10" x14ac:dyDescent="0.3">
      <c r="A513" s="276">
        <v>100111</v>
      </c>
      <c r="B513" s="267" t="s">
        <v>324</v>
      </c>
      <c r="C513" s="277"/>
      <c r="D513" s="278"/>
      <c r="E513" s="279"/>
      <c r="F513" s="279"/>
      <c r="G513" s="280"/>
      <c r="H513" s="281">
        <f t="shared" ref="H513:H520" si="4">TRUNC(E513* (1 + F513 / 100) * G513,2)</f>
        <v>0</v>
      </c>
      <c r="I513" s="340">
        <f>I509 * (E513 * (1+F513/100))</f>
        <v>0</v>
      </c>
      <c r="J513" s="350">
        <f>H513 * I509</f>
        <v>0</v>
      </c>
    </row>
    <row r="514" spans="1:10" x14ac:dyDescent="0.3">
      <c r="A514" s="276">
        <v>103048</v>
      </c>
      <c r="B514" s="267" t="s">
        <v>318</v>
      </c>
      <c r="C514" s="277"/>
      <c r="D514" s="278"/>
      <c r="E514" s="279"/>
      <c r="F514" s="279"/>
      <c r="G514" s="280"/>
      <c r="H514" s="281">
        <f t="shared" si="4"/>
        <v>0</v>
      </c>
      <c r="I514" s="340">
        <f>I509 * (E514 * (1+F514/100))</f>
        <v>0</v>
      </c>
      <c r="J514" s="350">
        <f>H514 * I509</f>
        <v>0</v>
      </c>
    </row>
    <row r="515" spans="1:10" x14ac:dyDescent="0.3">
      <c r="A515" s="276">
        <v>103050</v>
      </c>
      <c r="B515" s="267" t="s">
        <v>324</v>
      </c>
      <c r="C515" s="277"/>
      <c r="D515" s="278"/>
      <c r="E515" s="279"/>
      <c r="F515" s="279"/>
      <c r="G515" s="280"/>
      <c r="H515" s="281">
        <f t="shared" si="4"/>
        <v>0</v>
      </c>
      <c r="I515" s="340">
        <f>I509 * (E515 * (1+F515/100))</f>
        <v>0</v>
      </c>
      <c r="J515" s="350">
        <f>H515 * I509</f>
        <v>0</v>
      </c>
    </row>
    <row r="516" spans="1:10" x14ac:dyDescent="0.3">
      <c r="A516" s="276">
        <v>100806</v>
      </c>
      <c r="B516" s="267" t="s">
        <v>392</v>
      </c>
      <c r="C516" s="277"/>
      <c r="D516" s="278"/>
      <c r="E516" s="279"/>
      <c r="F516" s="279"/>
      <c r="G516" s="280"/>
      <c r="H516" s="281">
        <f t="shared" si="4"/>
        <v>0</v>
      </c>
      <c r="I516" s="340">
        <f>I509 * (E516 * (1+F516/100))</f>
        <v>0</v>
      </c>
      <c r="J516" s="350">
        <f>H516 * I509</f>
        <v>0</v>
      </c>
    </row>
    <row r="517" spans="1:10" x14ac:dyDescent="0.3">
      <c r="A517" s="276">
        <v>101509</v>
      </c>
      <c r="B517" s="267" t="s">
        <v>369</v>
      </c>
      <c r="C517" s="277"/>
      <c r="D517" s="278"/>
      <c r="E517" s="279"/>
      <c r="F517" s="279"/>
      <c r="G517" s="280"/>
      <c r="H517" s="281">
        <f t="shared" si="4"/>
        <v>0</v>
      </c>
      <c r="I517" s="340">
        <f>I509 * (E517 * (1+F517/100))</f>
        <v>0</v>
      </c>
      <c r="J517" s="350">
        <f>H517 * I509</f>
        <v>0</v>
      </c>
    </row>
    <row r="518" spans="1:10" x14ac:dyDescent="0.3">
      <c r="A518" s="276">
        <v>101717</v>
      </c>
      <c r="B518" s="267" t="s">
        <v>392</v>
      </c>
      <c r="C518" s="277"/>
      <c r="D518" s="278"/>
      <c r="E518" s="279"/>
      <c r="F518" s="279"/>
      <c r="G518" s="280"/>
      <c r="H518" s="281">
        <f t="shared" si="4"/>
        <v>0</v>
      </c>
      <c r="I518" s="340">
        <f>I509 * (E518 * (1+F518/100))</f>
        <v>0</v>
      </c>
      <c r="J518" s="350">
        <f>H518 * I509</f>
        <v>0</v>
      </c>
    </row>
    <row r="519" spans="1:10" x14ac:dyDescent="0.3">
      <c r="A519" s="276">
        <v>102387</v>
      </c>
      <c r="B519" s="267" t="s">
        <v>392</v>
      </c>
      <c r="C519" s="277"/>
      <c r="D519" s="278"/>
      <c r="E519" s="279"/>
      <c r="F519" s="279"/>
      <c r="G519" s="280"/>
      <c r="H519" s="281">
        <f t="shared" si="4"/>
        <v>0</v>
      </c>
      <c r="I519" s="340">
        <f>I509 * (E519 * (1+F519/100))</f>
        <v>0</v>
      </c>
      <c r="J519" s="350">
        <f>H519 * I509</f>
        <v>0</v>
      </c>
    </row>
    <row r="520" spans="1:10" x14ac:dyDescent="0.3">
      <c r="A520" s="253" t="s">
        <v>412</v>
      </c>
      <c r="B520" s="267" t="s">
        <v>413</v>
      </c>
      <c r="C520" s="277"/>
      <c r="D520" s="278"/>
      <c r="E520" s="279"/>
      <c r="F520" s="279"/>
      <c r="G520" s="280"/>
      <c r="H520" s="281">
        <f t="shared" si="4"/>
        <v>0</v>
      </c>
      <c r="I520" s="340">
        <f>I509 * (E520 * (1+F520/100))</f>
        <v>0</v>
      </c>
      <c r="J520" s="350">
        <f>H520 * I509</f>
        <v>0</v>
      </c>
    </row>
    <row r="521" spans="1:10" x14ac:dyDescent="0.3">
      <c r="A521" s="253" t="s">
        <v>330</v>
      </c>
      <c r="B521" s="267"/>
      <c r="C521" s="284"/>
      <c r="D521" s="253"/>
      <c r="E521" s="285"/>
      <c r="F521" s="285"/>
      <c r="G521" s="286" t="s">
        <v>331</v>
      </c>
      <c r="H521" s="292">
        <f>SUM(H512:H520)</f>
        <v>0</v>
      </c>
      <c r="I521" s="288"/>
      <c r="J521" s="293">
        <f>SUM(J512:J520)</f>
        <v>0</v>
      </c>
    </row>
    <row r="522" spans="1:10" x14ac:dyDescent="0.3">
      <c r="A522" s="276" t="s">
        <v>332</v>
      </c>
      <c r="B522" s="267"/>
      <c r="C522" s="294" t="s">
        <v>333</v>
      </c>
      <c r="D522" s="253" t="s">
        <v>334</v>
      </c>
      <c r="E522" s="253" t="s">
        <v>335</v>
      </c>
      <c r="F522" s="253" t="s">
        <v>336</v>
      </c>
      <c r="G522" s="295" t="s">
        <v>337</v>
      </c>
      <c r="H522" s="296" t="s">
        <v>338</v>
      </c>
      <c r="I522" s="304"/>
      <c r="J522" s="289"/>
    </row>
    <row r="523" spans="1:10" x14ac:dyDescent="0.3">
      <c r="A523" s="276">
        <v>200011</v>
      </c>
      <c r="B523" s="267" t="s">
        <v>333</v>
      </c>
      <c r="C523" s="277"/>
      <c r="D523" s="297"/>
      <c r="E523" s="298"/>
      <c r="F523" s="299"/>
      <c r="G523" s="300"/>
      <c r="H523" s="281"/>
      <c r="I523" s="340" t="e">
        <f>I509 / G523</f>
        <v>#DIV/0!</v>
      </c>
      <c r="J523" s="350">
        <f>H523 * I509</f>
        <v>0</v>
      </c>
    </row>
    <row r="524" spans="1:10" x14ac:dyDescent="0.3">
      <c r="A524" s="253" t="s">
        <v>340</v>
      </c>
      <c r="B524" s="267"/>
      <c r="C524" s="284"/>
      <c r="D524" s="253"/>
      <c r="E524" s="285"/>
      <c r="F524" s="285"/>
      <c r="G524" s="286" t="s">
        <v>341</v>
      </c>
      <c r="H524" s="292">
        <f>SUM(H522:H523)</f>
        <v>0</v>
      </c>
      <c r="I524" s="288"/>
      <c r="J524" s="293">
        <f>SUM(J522:J523)</f>
        <v>0</v>
      </c>
    </row>
    <row r="525" spans="1:10" x14ac:dyDescent="0.3">
      <c r="A525" s="276" t="s">
        <v>342</v>
      </c>
      <c r="B525" s="267"/>
      <c r="C525" s="301" t="s">
        <v>343</v>
      </c>
      <c r="D525" s="253"/>
      <c r="E525" s="285"/>
      <c r="F525" s="285"/>
      <c r="G525" s="286"/>
      <c r="H525" s="287"/>
      <c r="I525" s="288"/>
      <c r="J525" s="289"/>
    </row>
    <row r="526" spans="1:10" x14ac:dyDescent="0.3">
      <c r="A526" s="276">
        <v>300026</v>
      </c>
      <c r="B526" s="267" t="s">
        <v>343</v>
      </c>
      <c r="C526" s="277"/>
      <c r="D526" s="278"/>
      <c r="E526" s="302"/>
      <c r="F526" s="279"/>
      <c r="G526" s="280"/>
      <c r="H526" s="281">
        <f>TRUNC(E526* (1 + F526 / 100) * G526,2)</f>
        <v>0</v>
      </c>
      <c r="I526" s="340">
        <f>I509 * H526</f>
        <v>0</v>
      </c>
      <c r="J526" s="350">
        <f>H526 * I509</f>
        <v>0</v>
      </c>
    </row>
    <row r="527" spans="1:10" x14ac:dyDescent="0.3">
      <c r="A527" s="276">
        <v>300051</v>
      </c>
      <c r="B527" s="267" t="s">
        <v>343</v>
      </c>
      <c r="C527" s="277"/>
      <c r="D527" s="278"/>
      <c r="E527" s="279"/>
      <c r="F527" s="279"/>
      <c r="G527" s="280"/>
      <c r="H527" s="281">
        <f>TRUNC(E527* (1 + F527 / 100) * G527,2)</f>
        <v>0</v>
      </c>
      <c r="I527" s="340">
        <f>I509 * (E527 * (1+F527/100))</f>
        <v>0</v>
      </c>
      <c r="J527" s="350">
        <f>H527 * I509</f>
        <v>0</v>
      </c>
    </row>
    <row r="528" spans="1:10" x14ac:dyDescent="0.3">
      <c r="A528" s="276">
        <v>300002</v>
      </c>
      <c r="B528" s="267" t="s">
        <v>343</v>
      </c>
      <c r="C528" s="277"/>
      <c r="D528" s="278"/>
      <c r="E528" s="279"/>
      <c r="F528" s="279"/>
      <c r="G528" s="280"/>
      <c r="H528" s="281">
        <f>TRUNC(E528* (1 + F528 / 100) * G528,2)</f>
        <v>0</v>
      </c>
      <c r="I528" s="340">
        <f>I509 * (E528 * (1+F528/100))</f>
        <v>0</v>
      </c>
      <c r="J528" s="350">
        <f>H528 * I509</f>
        <v>0</v>
      </c>
    </row>
    <row r="529" spans="1:10" x14ac:dyDescent="0.3">
      <c r="A529" s="253" t="s">
        <v>348</v>
      </c>
      <c r="B529" s="267"/>
      <c r="C529" s="284"/>
      <c r="D529" s="253"/>
      <c r="E529" s="285"/>
      <c r="F529" s="285"/>
      <c r="G529" s="286" t="s">
        <v>349</v>
      </c>
      <c r="H529" s="292">
        <f>SUM(H525:H528)</f>
        <v>0</v>
      </c>
      <c r="I529" s="288"/>
      <c r="J529" s="293">
        <f>SUM(J525:J528)</f>
        <v>0</v>
      </c>
    </row>
    <row r="530" spans="1:10" x14ac:dyDescent="0.3">
      <c r="A530" s="253" t="s">
        <v>350</v>
      </c>
      <c r="B530" s="19"/>
      <c r="C530" s="290" t="s">
        <v>351</v>
      </c>
      <c r="D530" s="253"/>
      <c r="E530" s="285"/>
      <c r="F530" s="285"/>
      <c r="G530" s="286"/>
      <c r="H530" s="287"/>
      <c r="I530" s="288"/>
      <c r="J530" s="289"/>
    </row>
    <row r="531" spans="1:10" x14ac:dyDescent="0.3">
      <c r="A531" s="276"/>
      <c r="B531" s="267"/>
      <c r="C531" s="277"/>
      <c r="D531" s="278"/>
      <c r="E531" s="279"/>
      <c r="F531" s="279"/>
      <c r="G531" s="280"/>
      <c r="H531" s="281"/>
      <c r="I531" s="340"/>
      <c r="J531" s="350"/>
    </row>
    <row r="532" spans="1:10" x14ac:dyDescent="0.3">
      <c r="A532" s="291" t="s">
        <v>352</v>
      </c>
      <c r="B532" s="19"/>
      <c r="C532" s="284"/>
      <c r="D532" s="253"/>
      <c r="E532" s="285"/>
      <c r="F532" s="285"/>
      <c r="G532" s="286" t="s">
        <v>353</v>
      </c>
      <c r="H532" s="281">
        <f>SUM(H530:H531)</f>
        <v>0</v>
      </c>
      <c r="I532" s="288"/>
      <c r="J532" s="350">
        <f>SUM(J530:J531)</f>
        <v>0</v>
      </c>
    </row>
    <row r="533" spans="1:10" x14ac:dyDescent="0.3">
      <c r="A533" s="253"/>
      <c r="B533" s="303"/>
      <c r="C533" s="284"/>
      <c r="D533" s="253"/>
      <c r="E533" s="285"/>
      <c r="F533" s="285"/>
      <c r="G533" s="286"/>
      <c r="H533" s="287"/>
      <c r="I533" s="288"/>
      <c r="J533" s="289"/>
    </row>
    <row r="534" spans="1:10" ht="15" thickBot="1" x14ac:dyDescent="0.35">
      <c r="A534" s="253" t="s">
        <v>76</v>
      </c>
      <c r="B534" s="303"/>
      <c r="C534" s="305"/>
      <c r="D534" s="306"/>
      <c r="E534" s="307"/>
      <c r="F534" s="308" t="s">
        <v>354</v>
      </c>
      <c r="G534" s="309">
        <f>SUM(H510:H533)/2</f>
        <v>0</v>
      </c>
      <c r="H534" s="310">
        <f>IF($A$2="CD",IF($A$3=1,ROUND(SUM(H510:H533)/2,0),IF($A$3=3,ROUND(SUM(H510:H533)/2,-1),SUM(H510:H533)/2)),SUM(H510:H533)/2)</f>
        <v>0</v>
      </c>
      <c r="I534" s="311">
        <f>SUM(J510:J533)/2</f>
        <v>0</v>
      </c>
      <c r="J534" s="312">
        <f>IF($A$2="CD",IF($A$3=1,ROUND(SUM(J510:J533)/2,0),IF($A$3=3,ROUND(SUM(J510:J533)/2,-1),SUM(J510:J533)/2)),SUM(J510:J533)/2)</f>
        <v>0</v>
      </c>
    </row>
    <row r="535" spans="1:10" ht="15" thickTop="1" x14ac:dyDescent="0.3">
      <c r="A535" s="253" t="s">
        <v>376</v>
      </c>
      <c r="B535" s="303"/>
      <c r="C535" s="316" t="s">
        <v>280</v>
      </c>
      <c r="D535" s="317"/>
      <c r="E535" s="318"/>
      <c r="F535" s="318"/>
      <c r="G535" s="319"/>
      <c r="H535" s="320"/>
      <c r="I535" s="288"/>
      <c r="J535" s="321"/>
    </row>
    <row r="536" spans="1:10" x14ac:dyDescent="0.3">
      <c r="A536" s="276" t="s">
        <v>287</v>
      </c>
      <c r="B536" s="303"/>
      <c r="C536" s="351" t="s">
        <v>258</v>
      </c>
      <c r="D536" s="352"/>
      <c r="E536" s="353"/>
      <c r="F536" s="325">
        <f>$F$3</f>
        <v>0</v>
      </c>
      <c r="G536" s="354"/>
      <c r="H536" s="355">
        <f>ROUND(H534*F536,2)</f>
        <v>0</v>
      </c>
      <c r="I536" s="288"/>
      <c r="J536" s="350">
        <f>ROUND(J534*F536,2)</f>
        <v>0</v>
      </c>
    </row>
    <row r="537" spans="1:10" x14ac:dyDescent="0.3">
      <c r="A537" s="276" t="s">
        <v>377</v>
      </c>
      <c r="B537" s="303"/>
      <c r="C537" s="351" t="s">
        <v>260</v>
      </c>
      <c r="D537" s="352"/>
      <c r="E537" s="353"/>
      <c r="F537" s="325">
        <f>$G$3</f>
        <v>0</v>
      </c>
      <c r="G537" s="354"/>
      <c r="H537" s="355">
        <f>ROUND(H534*F537,2)</f>
        <v>0</v>
      </c>
      <c r="I537" s="288"/>
      <c r="J537" s="350">
        <f>ROUND(J534*F537,2)</f>
        <v>0</v>
      </c>
    </row>
    <row r="538" spans="1:10" x14ac:dyDescent="0.3">
      <c r="A538" s="276" t="s">
        <v>289</v>
      </c>
      <c r="B538" s="303"/>
      <c r="C538" s="351" t="s">
        <v>262</v>
      </c>
      <c r="D538" s="352"/>
      <c r="E538" s="353"/>
      <c r="F538" s="325">
        <f>$H$3</f>
        <v>0</v>
      </c>
      <c r="G538" s="354"/>
      <c r="H538" s="355">
        <f>ROUND(H534*F538,2)</f>
        <v>0</v>
      </c>
      <c r="I538" s="288"/>
      <c r="J538" s="350">
        <f>ROUND(J534*F538,2)</f>
        <v>0</v>
      </c>
    </row>
    <row r="539" spans="1:10" x14ac:dyDescent="0.3">
      <c r="A539" s="276" t="s">
        <v>291</v>
      </c>
      <c r="B539" s="303"/>
      <c r="C539" s="351" t="s">
        <v>266</v>
      </c>
      <c r="D539" s="352"/>
      <c r="E539" s="353"/>
      <c r="F539" s="325">
        <f>$I$3</f>
        <v>0</v>
      </c>
      <c r="G539" s="354"/>
      <c r="H539" s="355">
        <f>ROUND(H538*F539,2)</f>
        <v>0</v>
      </c>
      <c r="I539" s="288"/>
      <c r="J539" s="350">
        <f>ROUND(J538*F539,2)</f>
        <v>0</v>
      </c>
    </row>
    <row r="540" spans="1:10" x14ac:dyDescent="0.3">
      <c r="A540" s="253" t="s">
        <v>378</v>
      </c>
      <c r="B540" s="303"/>
      <c r="C540" s="290" t="s">
        <v>379</v>
      </c>
      <c r="D540" s="253"/>
      <c r="E540" s="285"/>
      <c r="F540" s="285"/>
      <c r="G540" s="328"/>
      <c r="H540" s="329">
        <f>SUM(H536:H539)</f>
        <v>0</v>
      </c>
      <c r="I540" s="304"/>
      <c r="J540" s="330">
        <f>SUM(J536:J539)</f>
        <v>0</v>
      </c>
    </row>
    <row r="541" spans="1:10" ht="15" thickBot="1" x14ac:dyDescent="0.35">
      <c r="A541" s="253" t="s">
        <v>380</v>
      </c>
      <c r="B541" s="303"/>
      <c r="C541" s="331"/>
      <c r="D541" s="332"/>
      <c r="E541" s="307"/>
      <c r="F541" s="308" t="s">
        <v>381</v>
      </c>
      <c r="G541" s="333">
        <f>H540+H534</f>
        <v>0</v>
      </c>
      <c r="H541" s="310">
        <f>IF($A$3=2,ROUND((H534+H540),2),IF($A$3=3,ROUND((H534+H540),-1),ROUND((H534+H540),0)))</f>
        <v>0</v>
      </c>
      <c r="I541" s="311"/>
      <c r="J541" s="312">
        <f>IF($A$3=2,ROUND((J534+J540),2),IF($A$3=3,ROUND((J534+J540),-1),ROUND((J534+J540),0)))</f>
        <v>0</v>
      </c>
    </row>
    <row r="542" spans="1:10" ht="15" thickTop="1" x14ac:dyDescent="0.3">
      <c r="C542" s="19"/>
      <c r="D542" s="264"/>
      <c r="E542" s="19"/>
      <c r="F542" s="19"/>
      <c r="G542" s="19"/>
      <c r="H542" s="19"/>
      <c r="I542" s="265"/>
      <c r="J542" s="266"/>
    </row>
    <row r="543" spans="1:10" ht="15" thickBot="1" x14ac:dyDescent="0.35">
      <c r="C543" s="19"/>
      <c r="D543" s="264"/>
      <c r="E543" s="19"/>
      <c r="F543" s="19"/>
      <c r="G543" s="19"/>
      <c r="H543" s="19"/>
      <c r="I543" s="265"/>
      <c r="J543" s="266"/>
    </row>
    <row r="544" spans="1:10" ht="15" thickTop="1" x14ac:dyDescent="0.3">
      <c r="A544" s="253" t="s">
        <v>430</v>
      </c>
      <c r="B544" s="267"/>
      <c r="C544" s="933" t="s">
        <v>878</v>
      </c>
      <c r="D544" s="934"/>
      <c r="E544" s="934"/>
      <c r="F544" s="934"/>
      <c r="G544" s="314"/>
      <c r="H544" s="269" t="s">
        <v>309</v>
      </c>
      <c r="I544" s="270" t="s">
        <v>310</v>
      </c>
      <c r="J544" s="271" t="s">
        <v>79</v>
      </c>
    </row>
    <row r="545" spans="1:10" x14ac:dyDescent="0.3">
      <c r="A545" s="253"/>
      <c r="B545" s="267"/>
      <c r="C545" s="935"/>
      <c r="D545" s="936"/>
      <c r="E545" s="936"/>
      <c r="F545" s="936"/>
      <c r="G545" s="315"/>
      <c r="H545" s="273" t="str">
        <f>"ITEM:   "&amp;PRESUPUESTO!$B$31</f>
        <v>ITEM:   3.5</v>
      </c>
      <c r="I545" s="274">
        <f>PRESUPUESTO!$E$31</f>
        <v>48</v>
      </c>
      <c r="J545" s="275"/>
    </row>
    <row r="546" spans="1:10" x14ac:dyDescent="0.3">
      <c r="A546" s="276" t="s">
        <v>312</v>
      </c>
      <c r="B546" s="267"/>
      <c r="C546" s="277" t="str">
        <f>INSUMOS!$C$300</f>
        <v>DESCRIPCION</v>
      </c>
      <c r="D546" s="278" t="str">
        <f>INSUMOS!$D$300</f>
        <v>UND</v>
      </c>
      <c r="E546" s="279" t="s">
        <v>74</v>
      </c>
      <c r="F546" s="279" t="s">
        <v>313</v>
      </c>
      <c r="G546" s="280" t="str">
        <f>INSUMOS!$I$300</f>
        <v>VR. UNIT.</v>
      </c>
      <c r="H546" s="281" t="s">
        <v>315</v>
      </c>
      <c r="I546" s="340"/>
      <c r="J546" s="350" t="s">
        <v>315</v>
      </c>
    </row>
    <row r="547" spans="1:10" x14ac:dyDescent="0.3">
      <c r="A547" s="276"/>
      <c r="B547" s="267"/>
      <c r="C547" s="284"/>
      <c r="D547" s="253"/>
      <c r="E547" s="285"/>
      <c r="F547" s="285"/>
      <c r="G547" s="286"/>
      <c r="H547" s="287"/>
      <c r="I547" s="288"/>
      <c r="J547" s="289"/>
    </row>
    <row r="548" spans="1:10" x14ac:dyDescent="0.3">
      <c r="A548" s="276" t="s">
        <v>316</v>
      </c>
      <c r="B548" s="267"/>
      <c r="C548" s="290" t="s">
        <v>317</v>
      </c>
      <c r="D548" s="253"/>
      <c r="E548" s="285"/>
      <c r="F548" s="285"/>
      <c r="G548" s="286"/>
      <c r="H548" s="287"/>
      <c r="I548" s="288"/>
      <c r="J548" s="289"/>
    </row>
    <row r="549" spans="1:10" x14ac:dyDescent="0.3">
      <c r="A549" s="276">
        <v>101509</v>
      </c>
      <c r="B549" s="267" t="s">
        <v>369</v>
      </c>
      <c r="C549" s="277"/>
      <c r="D549" s="278"/>
      <c r="E549" s="279"/>
      <c r="F549" s="279"/>
      <c r="G549" s="280"/>
      <c r="H549" s="281"/>
      <c r="I549" s="340">
        <f>I545 * (E549 * (1+F549/100))</f>
        <v>0</v>
      </c>
      <c r="J549" s="350">
        <f>H549 * I545</f>
        <v>0</v>
      </c>
    </row>
    <row r="550" spans="1:10" x14ac:dyDescent="0.3">
      <c r="A550" s="276">
        <v>101718</v>
      </c>
      <c r="B550" s="267" t="s">
        <v>392</v>
      </c>
      <c r="C550" s="277"/>
      <c r="D550" s="278"/>
      <c r="E550" s="279"/>
      <c r="F550" s="279"/>
      <c r="G550" s="280"/>
      <c r="H550" s="281"/>
      <c r="I550" s="340">
        <f>I545 * (E550 * (1+F550/100))</f>
        <v>0</v>
      </c>
      <c r="J550" s="350">
        <f>H550 * I545</f>
        <v>0</v>
      </c>
    </row>
    <row r="551" spans="1:10" x14ac:dyDescent="0.3">
      <c r="A551" s="276">
        <v>102387</v>
      </c>
      <c r="B551" s="267" t="s">
        <v>392</v>
      </c>
      <c r="C551" s="277"/>
      <c r="D551" s="278"/>
      <c r="E551" s="279"/>
      <c r="F551" s="279"/>
      <c r="G551" s="280"/>
      <c r="H551" s="281"/>
      <c r="I551" s="340">
        <f>I545 * (E551 * (1+F551/100))</f>
        <v>0</v>
      </c>
      <c r="J551" s="350">
        <f>H551 * I545</f>
        <v>0</v>
      </c>
    </row>
    <row r="552" spans="1:10" x14ac:dyDescent="0.3">
      <c r="A552" s="253" t="s">
        <v>412</v>
      </c>
      <c r="B552" s="267" t="s">
        <v>413</v>
      </c>
      <c r="C552" s="277"/>
      <c r="D552" s="278"/>
      <c r="E552" s="279"/>
      <c r="F552" s="279"/>
      <c r="G552" s="280"/>
      <c r="H552" s="281"/>
      <c r="I552" s="340">
        <f>I545 * (E552 * (1+F552/100))</f>
        <v>0</v>
      </c>
      <c r="J552" s="350">
        <f>H552 * I545</f>
        <v>0</v>
      </c>
    </row>
    <row r="553" spans="1:10" x14ac:dyDescent="0.3">
      <c r="A553" s="253" t="s">
        <v>330</v>
      </c>
      <c r="B553" s="267"/>
      <c r="C553" s="284"/>
      <c r="D553" s="253"/>
      <c r="E553" s="285"/>
      <c r="F553" s="285"/>
      <c r="G553" s="286" t="s">
        <v>331</v>
      </c>
      <c r="H553" s="292">
        <f>SUM(H548:H552)</f>
        <v>0</v>
      </c>
      <c r="I553" s="288"/>
      <c r="J553" s="293">
        <f>SUM(J548:J552)</f>
        <v>0</v>
      </c>
    </row>
    <row r="554" spans="1:10" x14ac:dyDescent="0.3">
      <c r="A554" s="276" t="s">
        <v>332</v>
      </c>
      <c r="B554" s="267"/>
      <c r="C554" s="294" t="s">
        <v>333</v>
      </c>
      <c r="D554" s="253" t="s">
        <v>334</v>
      </c>
      <c r="E554" s="253" t="s">
        <v>335</v>
      </c>
      <c r="F554" s="253" t="s">
        <v>336</v>
      </c>
      <c r="G554" s="295" t="s">
        <v>337</v>
      </c>
      <c r="H554" s="296" t="s">
        <v>338</v>
      </c>
      <c r="I554" s="288"/>
      <c r="J554" s="289"/>
    </row>
    <row r="555" spans="1:10" x14ac:dyDescent="0.3">
      <c r="A555" s="276">
        <v>200009</v>
      </c>
      <c r="B555" s="267" t="s">
        <v>333</v>
      </c>
      <c r="C555" s="277"/>
      <c r="D555" s="297"/>
      <c r="E555" s="298"/>
      <c r="F555" s="299"/>
      <c r="G555" s="300"/>
      <c r="H555" s="281"/>
      <c r="I555" s="356" t="e">
        <f>I545 / G555</f>
        <v>#DIV/0!</v>
      </c>
      <c r="J555" s="350">
        <f>H555 * I545</f>
        <v>0</v>
      </c>
    </row>
    <row r="556" spans="1:10" x14ac:dyDescent="0.3">
      <c r="A556" s="253" t="s">
        <v>340</v>
      </c>
      <c r="B556" s="267"/>
      <c r="C556" s="284"/>
      <c r="D556" s="253"/>
      <c r="E556" s="285"/>
      <c r="F556" s="285"/>
      <c r="G556" s="286" t="s">
        <v>341</v>
      </c>
      <c r="H556" s="292">
        <f>SUM(H554:H555)</f>
        <v>0</v>
      </c>
      <c r="I556" s="288"/>
      <c r="J556" s="293">
        <f>SUM(J554:J555)</f>
        <v>0</v>
      </c>
    </row>
    <row r="557" spans="1:10" x14ac:dyDescent="0.3">
      <c r="A557" s="276" t="s">
        <v>342</v>
      </c>
      <c r="B557" s="267"/>
      <c r="C557" s="301" t="s">
        <v>343</v>
      </c>
      <c r="D557" s="253"/>
      <c r="E557" s="285"/>
      <c r="F557" s="285"/>
      <c r="G557" s="286"/>
      <c r="H557" s="287"/>
      <c r="I557" s="288"/>
      <c r="J557" s="289"/>
    </row>
    <row r="558" spans="1:10" x14ac:dyDescent="0.3">
      <c r="A558" s="276">
        <v>300026</v>
      </c>
      <c r="B558" s="267" t="s">
        <v>343</v>
      </c>
      <c r="C558" s="313"/>
      <c r="D558" s="278"/>
      <c r="E558" s="302"/>
      <c r="F558" s="279"/>
      <c r="G558" s="280">
        <f>H556</f>
        <v>0</v>
      </c>
      <c r="H558" s="281">
        <f>TRUNC(E558 * (1 + F558 / 100) * G558,2)</f>
        <v>0</v>
      </c>
      <c r="I558" s="340">
        <f>I545 * H558</f>
        <v>0</v>
      </c>
      <c r="J558" s="289">
        <f>I545*H558</f>
        <v>0</v>
      </c>
    </row>
    <row r="559" spans="1:10" x14ac:dyDescent="0.3">
      <c r="A559" s="253" t="s">
        <v>348</v>
      </c>
      <c r="B559" s="267"/>
      <c r="C559" s="284"/>
      <c r="D559" s="253"/>
      <c r="E559" s="285"/>
      <c r="F559" s="285"/>
      <c r="G559" s="286" t="s">
        <v>349</v>
      </c>
      <c r="H559" s="292">
        <f>SUM(H557:H558)</f>
        <v>0</v>
      </c>
      <c r="I559" s="288"/>
      <c r="J559" s="292">
        <f>SUM(J557:J558)</f>
        <v>0</v>
      </c>
    </row>
    <row r="560" spans="1:10" x14ac:dyDescent="0.3">
      <c r="A560" s="253" t="s">
        <v>350</v>
      </c>
      <c r="B560" s="19"/>
      <c r="C560" s="290" t="s">
        <v>351</v>
      </c>
      <c r="D560" s="253"/>
      <c r="E560" s="285"/>
      <c r="F560" s="285"/>
      <c r="G560" s="286"/>
      <c r="H560" s="287"/>
      <c r="I560" s="288"/>
      <c r="J560" s="289"/>
    </row>
    <row r="561" spans="1:10" x14ac:dyDescent="0.3">
      <c r="A561" s="276"/>
      <c r="B561" s="267"/>
      <c r="C561" s="277"/>
      <c r="D561" s="278"/>
      <c r="E561" s="279"/>
      <c r="F561" s="279"/>
      <c r="G561" s="280"/>
      <c r="H561" s="281"/>
      <c r="I561" s="340"/>
      <c r="J561" s="350"/>
    </row>
    <row r="562" spans="1:10" x14ac:dyDescent="0.3">
      <c r="A562" s="291" t="s">
        <v>352</v>
      </c>
      <c r="B562" s="19"/>
      <c r="C562" s="284"/>
      <c r="D562" s="253"/>
      <c r="E562" s="285"/>
      <c r="F562" s="285"/>
      <c r="G562" s="286" t="s">
        <v>353</v>
      </c>
      <c r="H562" s="281">
        <f>SUM(H560:H561)</f>
        <v>0</v>
      </c>
      <c r="I562" s="288"/>
      <c r="J562" s="350">
        <f>SUM(J560:J561)</f>
        <v>0</v>
      </c>
    </row>
    <row r="563" spans="1:10" x14ac:dyDescent="0.3">
      <c r="A563" s="253"/>
      <c r="B563" s="303"/>
      <c r="C563" s="284"/>
      <c r="D563" s="253"/>
      <c r="E563" s="285"/>
      <c r="F563" s="285"/>
      <c r="G563" s="286"/>
      <c r="H563" s="287"/>
      <c r="I563" s="288"/>
      <c r="J563" s="289"/>
    </row>
    <row r="564" spans="1:10" ht="15" thickBot="1" x14ac:dyDescent="0.35">
      <c r="A564" s="253" t="s">
        <v>76</v>
      </c>
      <c r="B564" s="303"/>
      <c r="C564" s="305"/>
      <c r="D564" s="306"/>
      <c r="E564" s="307"/>
      <c r="F564" s="308" t="s">
        <v>354</v>
      </c>
      <c r="G564" s="309">
        <f>SUM(H546:H563)/2</f>
        <v>0</v>
      </c>
      <c r="H564" s="310">
        <f>IF($A$2="CD",IF($A$3=1,ROUND(SUM(H546:H563)/2,0),IF($A$3=3,ROUND(SUM(H546:H563)/2,-1),SUM(H546:H563)/2)),SUM(H546:H563)/2)</f>
        <v>0</v>
      </c>
      <c r="I564" s="311">
        <f>SUM(J546:J563)/2</f>
        <v>0</v>
      </c>
      <c r="J564" s="312">
        <f>IF($A$2="CD",IF($A$3=1,ROUND(SUM(J546:J563)/2,0),IF($A$3=3,ROUND(SUM(J546:J563)/2,-1),SUM(J546:J563)/2)),SUM(J546:J563)/2)</f>
        <v>0</v>
      </c>
    </row>
    <row r="565" spans="1:10" ht="15" thickTop="1" x14ac:dyDescent="0.3">
      <c r="A565" s="253" t="s">
        <v>376</v>
      </c>
      <c r="B565" s="303"/>
      <c r="C565" s="316" t="s">
        <v>280</v>
      </c>
      <c r="D565" s="317"/>
      <c r="E565" s="318"/>
      <c r="F565" s="318"/>
      <c r="G565" s="319"/>
      <c r="H565" s="320"/>
      <c r="I565" s="288"/>
      <c r="J565" s="321"/>
    </row>
    <row r="566" spans="1:10" x14ac:dyDescent="0.3">
      <c r="A566" s="276" t="s">
        <v>287</v>
      </c>
      <c r="B566" s="303"/>
      <c r="C566" s="351" t="s">
        <v>258</v>
      </c>
      <c r="D566" s="352"/>
      <c r="E566" s="353"/>
      <c r="F566" s="325">
        <f>$F$3</f>
        <v>0</v>
      </c>
      <c r="G566" s="354"/>
      <c r="H566" s="355">
        <f>ROUND(H564*F566,2)</f>
        <v>0</v>
      </c>
      <c r="I566" s="288"/>
      <c r="J566" s="350">
        <f>ROUND(J564*F566,2)</f>
        <v>0</v>
      </c>
    </row>
    <row r="567" spans="1:10" x14ac:dyDescent="0.3">
      <c r="A567" s="276" t="s">
        <v>377</v>
      </c>
      <c r="B567" s="303"/>
      <c r="C567" s="351" t="s">
        <v>260</v>
      </c>
      <c r="D567" s="352"/>
      <c r="E567" s="353"/>
      <c r="F567" s="325">
        <f>$G$3</f>
        <v>0</v>
      </c>
      <c r="G567" s="354"/>
      <c r="H567" s="355">
        <f>ROUND(H564*F567,2)</f>
        <v>0</v>
      </c>
      <c r="I567" s="288"/>
      <c r="J567" s="350">
        <f>ROUND(J564*F567,2)</f>
        <v>0</v>
      </c>
    </row>
    <row r="568" spans="1:10" x14ac:dyDescent="0.3">
      <c r="A568" s="276" t="s">
        <v>289</v>
      </c>
      <c r="B568" s="303"/>
      <c r="C568" s="351" t="s">
        <v>262</v>
      </c>
      <c r="D568" s="352"/>
      <c r="E568" s="353"/>
      <c r="F568" s="325">
        <f>$H$3</f>
        <v>0</v>
      </c>
      <c r="G568" s="354"/>
      <c r="H568" s="355">
        <f>ROUND(H564*F568,2)</f>
        <v>0</v>
      </c>
      <c r="I568" s="288"/>
      <c r="J568" s="350">
        <f>ROUND(J564*F568,2)</f>
        <v>0</v>
      </c>
    </row>
    <row r="569" spans="1:10" x14ac:dyDescent="0.3">
      <c r="A569" s="276" t="s">
        <v>291</v>
      </c>
      <c r="B569" s="303"/>
      <c r="C569" s="351" t="s">
        <v>266</v>
      </c>
      <c r="D569" s="352"/>
      <c r="E569" s="353"/>
      <c r="F569" s="325">
        <f>$I$3</f>
        <v>0</v>
      </c>
      <c r="G569" s="354"/>
      <c r="H569" s="355">
        <f>ROUND(H568*F569,2)</f>
        <v>0</v>
      </c>
      <c r="I569" s="288"/>
      <c r="J569" s="350">
        <f>ROUND(J568*F569,2)</f>
        <v>0</v>
      </c>
    </row>
    <row r="570" spans="1:10" x14ac:dyDescent="0.3">
      <c r="A570" s="253" t="s">
        <v>378</v>
      </c>
      <c r="B570" s="303"/>
      <c r="C570" s="290" t="s">
        <v>379</v>
      </c>
      <c r="D570" s="253"/>
      <c r="E570" s="285"/>
      <c r="F570" s="285"/>
      <c r="G570" s="328"/>
      <c r="H570" s="329">
        <f>SUM(H566:H569)</f>
        <v>0</v>
      </c>
      <c r="I570" s="304"/>
      <c r="J570" s="330">
        <f>SUM(J566:J569)</f>
        <v>0</v>
      </c>
    </row>
    <row r="571" spans="1:10" ht="15" thickBot="1" x14ac:dyDescent="0.35">
      <c r="A571" s="253" t="s">
        <v>380</v>
      </c>
      <c r="B571" s="303"/>
      <c r="C571" s="331"/>
      <c r="D571" s="332"/>
      <c r="E571" s="307"/>
      <c r="F571" s="308" t="s">
        <v>381</v>
      </c>
      <c r="G571" s="333">
        <f>H570+H564</f>
        <v>0</v>
      </c>
      <c r="H571" s="310">
        <f>IF($A$3=2,ROUND((H564+H570),2),IF($A$3=3,ROUND((H564+H570),-1),ROUND((H564+H570),0)))</f>
        <v>0</v>
      </c>
      <c r="I571" s="311"/>
      <c r="J571" s="312">
        <f>IF($A$3=2,ROUND((J564+J570),2),IF($A$3=3,ROUND((J564+J570),-1),ROUND((J564+J570),0)))</f>
        <v>0</v>
      </c>
    </row>
    <row r="572" spans="1:10" ht="15" thickTop="1" x14ac:dyDescent="0.3">
      <c r="C572" s="19"/>
      <c r="D572" s="264"/>
      <c r="E572" s="19"/>
      <c r="F572" s="19"/>
      <c r="G572" s="19"/>
      <c r="H572" s="19"/>
      <c r="I572" s="265"/>
      <c r="J572" s="266"/>
    </row>
    <row r="573" spans="1:10" ht="15" thickBot="1" x14ac:dyDescent="0.35">
      <c r="C573" s="19"/>
      <c r="D573" s="264"/>
      <c r="E573" s="19"/>
      <c r="F573" s="19"/>
      <c r="G573" s="19"/>
      <c r="H573" s="19"/>
      <c r="I573" s="265"/>
      <c r="J573" s="266"/>
    </row>
    <row r="574" spans="1:10" ht="15" thickTop="1" x14ac:dyDescent="0.3">
      <c r="A574" s="253" t="s">
        <v>431</v>
      </c>
      <c r="B574" s="267"/>
      <c r="C574" s="933" t="s">
        <v>879</v>
      </c>
      <c r="D574" s="934"/>
      <c r="E574" s="934"/>
      <c r="F574" s="934"/>
      <c r="G574" s="314"/>
      <c r="H574" s="269" t="s">
        <v>309</v>
      </c>
      <c r="I574" s="270" t="s">
        <v>310</v>
      </c>
      <c r="J574" s="271" t="s">
        <v>79</v>
      </c>
    </row>
    <row r="575" spans="1:10" x14ac:dyDescent="0.3">
      <c r="A575" s="253"/>
      <c r="B575" s="267"/>
      <c r="C575" s="935"/>
      <c r="D575" s="936"/>
      <c r="E575" s="936"/>
      <c r="F575" s="936"/>
      <c r="G575" s="315"/>
      <c r="H575" s="273" t="str">
        <f>"ITEM:   "&amp;PRESUPUESTO!$B$32</f>
        <v>ITEM:   3.6</v>
      </c>
      <c r="I575" s="274">
        <f>PRESUPUESTO!$E$32</f>
        <v>45</v>
      </c>
      <c r="J575" s="275"/>
    </row>
    <row r="576" spans="1:10" x14ac:dyDescent="0.3">
      <c r="A576" s="276" t="s">
        <v>312</v>
      </c>
      <c r="B576" s="267"/>
      <c r="C576" s="277" t="str">
        <f>INSUMOS!$C$300</f>
        <v>DESCRIPCION</v>
      </c>
      <c r="D576" s="278" t="str">
        <f>INSUMOS!$D$300</f>
        <v>UND</v>
      </c>
      <c r="E576" s="279" t="s">
        <v>74</v>
      </c>
      <c r="F576" s="279" t="s">
        <v>313</v>
      </c>
      <c r="G576" s="280" t="str">
        <f>INSUMOS!$I$300</f>
        <v>VR. UNIT.</v>
      </c>
      <c r="H576" s="281" t="s">
        <v>315</v>
      </c>
      <c r="I576" s="340"/>
      <c r="J576" s="350" t="s">
        <v>315</v>
      </c>
    </row>
    <row r="577" spans="1:10" x14ac:dyDescent="0.3">
      <c r="A577" s="276"/>
      <c r="B577" s="267"/>
      <c r="C577" s="284"/>
      <c r="D577" s="253"/>
      <c r="E577" s="285"/>
      <c r="F577" s="285"/>
      <c r="G577" s="286"/>
      <c r="H577" s="287"/>
      <c r="I577" s="288"/>
      <c r="J577" s="289"/>
    </row>
    <row r="578" spans="1:10" x14ac:dyDescent="0.3">
      <c r="A578" s="276" t="s">
        <v>316</v>
      </c>
      <c r="B578" s="267"/>
      <c r="C578" s="290" t="s">
        <v>317</v>
      </c>
      <c r="D578" s="253"/>
      <c r="E578" s="285"/>
      <c r="F578" s="285"/>
      <c r="G578" s="286"/>
      <c r="H578" s="287"/>
      <c r="I578" s="288"/>
      <c r="J578" s="289"/>
    </row>
    <row r="579" spans="1:10" x14ac:dyDescent="0.3">
      <c r="A579" s="276">
        <v>100806</v>
      </c>
      <c r="B579" s="267" t="s">
        <v>392</v>
      </c>
      <c r="C579" s="277"/>
      <c r="D579" s="278"/>
      <c r="E579" s="279"/>
      <c r="F579" s="279"/>
      <c r="G579" s="280"/>
      <c r="H579" s="281"/>
      <c r="I579" s="340">
        <f>I575 * (E579 * (1+F579/100))</f>
        <v>0</v>
      </c>
      <c r="J579" s="350">
        <f>H579 * I575</f>
        <v>0</v>
      </c>
    </row>
    <row r="580" spans="1:10" x14ac:dyDescent="0.3">
      <c r="A580" s="276">
        <v>100977</v>
      </c>
      <c r="B580" s="267" t="s">
        <v>392</v>
      </c>
      <c r="C580" s="277"/>
      <c r="D580" s="278"/>
      <c r="E580" s="279"/>
      <c r="F580" s="279"/>
      <c r="G580" s="280"/>
      <c r="H580" s="281"/>
      <c r="I580" s="340">
        <f>I575 * (E580 * (1+F580/100))</f>
        <v>0</v>
      </c>
      <c r="J580" s="350">
        <f>H580 * I575</f>
        <v>0</v>
      </c>
    </row>
    <row r="581" spans="1:10" x14ac:dyDescent="0.3">
      <c r="A581" s="276">
        <v>101509</v>
      </c>
      <c r="B581" s="267" t="s">
        <v>369</v>
      </c>
      <c r="C581" s="277"/>
      <c r="D581" s="278"/>
      <c r="E581" s="279"/>
      <c r="F581" s="279"/>
      <c r="G581" s="280"/>
      <c r="H581" s="281"/>
      <c r="I581" s="356">
        <f>I575 * (E581 * (1+F581/100))</f>
        <v>0</v>
      </c>
      <c r="J581" s="350">
        <f>H581 * I575</f>
        <v>0</v>
      </c>
    </row>
    <row r="582" spans="1:10" x14ac:dyDescent="0.3">
      <c r="A582" s="276">
        <v>101717</v>
      </c>
      <c r="B582" s="267" t="s">
        <v>392</v>
      </c>
      <c r="C582" s="277"/>
      <c r="D582" s="278"/>
      <c r="E582" s="279"/>
      <c r="F582" s="279"/>
      <c r="G582" s="280"/>
      <c r="H582" s="281"/>
      <c r="I582" s="340">
        <f>I575 * (E582 * (1+F582/100))</f>
        <v>0</v>
      </c>
      <c r="J582" s="350">
        <f>H582 * I575</f>
        <v>0</v>
      </c>
    </row>
    <row r="583" spans="1:10" x14ac:dyDescent="0.3">
      <c r="A583" s="276">
        <v>102387</v>
      </c>
      <c r="B583" s="267" t="s">
        <v>392</v>
      </c>
      <c r="C583" s="277"/>
      <c r="D583" s="278"/>
      <c r="E583" s="279"/>
      <c r="F583" s="279"/>
      <c r="G583" s="280"/>
      <c r="H583" s="281"/>
      <c r="I583" s="340">
        <f>I575 * (E583 * (1+F583/100))</f>
        <v>0</v>
      </c>
      <c r="J583" s="350">
        <f>H583 * I575</f>
        <v>0</v>
      </c>
    </row>
    <row r="584" spans="1:10" x14ac:dyDescent="0.3">
      <c r="A584" s="253" t="s">
        <v>412</v>
      </c>
      <c r="B584" s="267" t="s">
        <v>413</v>
      </c>
      <c r="C584" s="277"/>
      <c r="D584" s="278"/>
      <c r="E584" s="279"/>
      <c r="F584" s="279"/>
      <c r="G584" s="280"/>
      <c r="H584" s="281"/>
      <c r="I584" s="340">
        <f>I575 * (E584 * (1+F584/100))</f>
        <v>0</v>
      </c>
      <c r="J584" s="350">
        <f>H584 * I575</f>
        <v>0</v>
      </c>
    </row>
    <row r="585" spans="1:10" x14ac:dyDescent="0.3">
      <c r="A585" s="253" t="s">
        <v>330</v>
      </c>
      <c r="B585" s="267"/>
      <c r="C585" s="284"/>
      <c r="D585" s="253"/>
      <c r="E585" s="285"/>
      <c r="F585" s="285"/>
      <c r="G585" s="286" t="s">
        <v>331</v>
      </c>
      <c r="H585" s="292">
        <f>SUM(H578:H584)</f>
        <v>0</v>
      </c>
      <c r="I585" s="288"/>
      <c r="J585" s="293">
        <f>SUM(J578:J584)</f>
        <v>0</v>
      </c>
    </row>
    <row r="586" spans="1:10" x14ac:dyDescent="0.3">
      <c r="A586" s="276" t="s">
        <v>332</v>
      </c>
      <c r="B586" s="267"/>
      <c r="C586" s="294" t="s">
        <v>333</v>
      </c>
      <c r="D586" s="253" t="s">
        <v>334</v>
      </c>
      <c r="E586" s="253" t="s">
        <v>335</v>
      </c>
      <c r="F586" s="253" t="s">
        <v>336</v>
      </c>
      <c r="G586" s="295" t="s">
        <v>337</v>
      </c>
      <c r="H586" s="296" t="s">
        <v>338</v>
      </c>
      <c r="I586" s="288"/>
      <c r="J586" s="289"/>
    </row>
    <row r="587" spans="1:10" x14ac:dyDescent="0.3">
      <c r="A587" s="276">
        <v>200009</v>
      </c>
      <c r="B587" s="267" t="s">
        <v>333</v>
      </c>
      <c r="C587" s="277"/>
      <c r="D587" s="297"/>
      <c r="E587" s="298"/>
      <c r="F587" s="299"/>
      <c r="G587" s="300"/>
      <c r="H587" s="281"/>
      <c r="I587" s="340" t="e">
        <f>I575 / G587</f>
        <v>#DIV/0!</v>
      </c>
      <c r="J587" s="350">
        <f>H587 * I575</f>
        <v>0</v>
      </c>
    </row>
    <row r="588" spans="1:10" x14ac:dyDescent="0.3">
      <c r="A588" s="253" t="s">
        <v>340</v>
      </c>
      <c r="B588" s="267"/>
      <c r="C588" s="284"/>
      <c r="D588" s="253"/>
      <c r="E588" s="285"/>
      <c r="F588" s="285"/>
      <c r="G588" s="286" t="s">
        <v>341</v>
      </c>
      <c r="H588" s="292">
        <f>SUM(H586:H587)</f>
        <v>0</v>
      </c>
      <c r="I588" s="288"/>
      <c r="J588" s="293">
        <f>SUM(J586:J587)</f>
        <v>0</v>
      </c>
    </row>
    <row r="589" spans="1:10" x14ac:dyDescent="0.3">
      <c r="A589" s="276" t="s">
        <v>342</v>
      </c>
      <c r="B589" s="267"/>
      <c r="C589" s="301" t="s">
        <v>343</v>
      </c>
      <c r="D589" s="253"/>
      <c r="E589" s="285"/>
      <c r="F589" s="285"/>
      <c r="G589" s="286"/>
      <c r="H589" s="287"/>
      <c r="I589" s="288"/>
      <c r="J589" s="289"/>
    </row>
    <row r="590" spans="1:10" x14ac:dyDescent="0.3">
      <c r="A590" s="276">
        <v>300026</v>
      </c>
      <c r="B590" s="267" t="s">
        <v>343</v>
      </c>
      <c r="C590" s="277"/>
      <c r="D590" s="278"/>
      <c r="E590" s="302"/>
      <c r="F590" s="279"/>
      <c r="G590" s="280"/>
      <c r="H590" s="281">
        <f>TRUNC(E590* (1 + F590 / 100) * G590,2)</f>
        <v>0</v>
      </c>
      <c r="I590" s="340">
        <f>I575 * H590</f>
        <v>0</v>
      </c>
      <c r="J590" s="350">
        <f>H590 * I575</f>
        <v>0</v>
      </c>
    </row>
    <row r="591" spans="1:10" x14ac:dyDescent="0.3">
      <c r="A591" s="276">
        <v>300002</v>
      </c>
      <c r="B591" s="267" t="s">
        <v>343</v>
      </c>
      <c r="C591" s="277"/>
      <c r="D591" s="278"/>
      <c r="E591" s="279"/>
      <c r="F591" s="279"/>
      <c r="G591" s="280"/>
      <c r="H591" s="281">
        <f>TRUNC(E591* (1 + F591 / 100) * G591,2)</f>
        <v>0</v>
      </c>
      <c r="I591" s="340">
        <f>I575 * (E591 * (1+F591/100))</f>
        <v>0</v>
      </c>
      <c r="J591" s="350">
        <f>H591 * I575</f>
        <v>0</v>
      </c>
    </row>
    <row r="592" spans="1:10" x14ac:dyDescent="0.3">
      <c r="A592" s="253" t="s">
        <v>348</v>
      </c>
      <c r="B592" s="267"/>
      <c r="C592" s="284"/>
      <c r="D592" s="253"/>
      <c r="E592" s="285"/>
      <c r="F592" s="285"/>
      <c r="G592" s="286" t="s">
        <v>349</v>
      </c>
      <c r="H592" s="292">
        <f>SUM(H589:H591)</f>
        <v>0</v>
      </c>
      <c r="I592" s="288"/>
      <c r="J592" s="293">
        <f>SUM(J589:J591)</f>
        <v>0</v>
      </c>
    </row>
    <row r="593" spans="1:10" x14ac:dyDescent="0.3">
      <c r="A593" s="253" t="s">
        <v>350</v>
      </c>
      <c r="B593" s="19"/>
      <c r="C593" s="290" t="s">
        <v>351</v>
      </c>
      <c r="D593" s="253"/>
      <c r="E593" s="285"/>
      <c r="F593" s="285"/>
      <c r="G593" s="286"/>
      <c r="H593" s="287"/>
      <c r="I593" s="288"/>
      <c r="J593" s="289"/>
    </row>
    <row r="594" spans="1:10" x14ac:dyDescent="0.3">
      <c r="A594" s="276"/>
      <c r="B594" s="267"/>
      <c r="C594" s="277"/>
      <c r="D594" s="278"/>
      <c r="E594" s="279"/>
      <c r="F594" s="279"/>
      <c r="G594" s="280"/>
      <c r="H594" s="281"/>
      <c r="I594" s="340"/>
      <c r="J594" s="350"/>
    </row>
    <row r="595" spans="1:10" x14ac:dyDescent="0.3">
      <c r="A595" s="291" t="s">
        <v>352</v>
      </c>
      <c r="B595" s="19"/>
      <c r="C595" s="284"/>
      <c r="D595" s="253"/>
      <c r="E595" s="285"/>
      <c r="F595" s="285"/>
      <c r="G595" s="286" t="s">
        <v>353</v>
      </c>
      <c r="H595" s="281">
        <f>SUM(H593:H594)</f>
        <v>0</v>
      </c>
      <c r="I595" s="288"/>
      <c r="J595" s="350">
        <f>SUM(J593:J594)</f>
        <v>0</v>
      </c>
    </row>
    <row r="596" spans="1:10" x14ac:dyDescent="0.3">
      <c r="A596" s="253"/>
      <c r="B596" s="303"/>
      <c r="C596" s="284"/>
      <c r="D596" s="253"/>
      <c r="E596" s="285"/>
      <c r="F596" s="285"/>
      <c r="G596" s="286"/>
      <c r="H596" s="287"/>
      <c r="I596" s="288"/>
      <c r="J596" s="289"/>
    </row>
    <row r="597" spans="1:10" ht="15" thickBot="1" x14ac:dyDescent="0.35">
      <c r="A597" s="253" t="s">
        <v>76</v>
      </c>
      <c r="B597" s="303"/>
      <c r="C597" s="305"/>
      <c r="D597" s="306"/>
      <c r="E597" s="307"/>
      <c r="F597" s="308" t="s">
        <v>354</v>
      </c>
      <c r="G597" s="309">
        <f>SUM(H576:H596)/2</f>
        <v>0</v>
      </c>
      <c r="H597" s="310">
        <f>IF($A$2="CD",IF($A$3=1,ROUND(SUM(H576:H596)/2,0),IF($A$3=3,ROUND(SUM(H576:H596)/2,-1),SUM(H576:H596)/2)),SUM(H576:H596)/2)</f>
        <v>0</v>
      </c>
      <c r="I597" s="311">
        <f>SUM(J576:J596)/2</f>
        <v>0</v>
      </c>
      <c r="J597" s="312">
        <f>IF($A$2="CD",IF($A$3=1,ROUND(SUM(J576:J596)/2,0),IF($A$3=3,ROUND(SUM(J576:J596)/2,-1),SUM(J576:J596)/2)),SUM(J576:J596)/2)</f>
        <v>0</v>
      </c>
    </row>
    <row r="598" spans="1:10" ht="15" thickTop="1" x14ac:dyDescent="0.3">
      <c r="A598" s="253" t="s">
        <v>376</v>
      </c>
      <c r="B598" s="303"/>
      <c r="C598" s="316" t="s">
        <v>280</v>
      </c>
      <c r="D598" s="317"/>
      <c r="E598" s="318"/>
      <c r="F598" s="318"/>
      <c r="G598" s="319"/>
      <c r="H598" s="320"/>
      <c r="I598" s="288"/>
      <c r="J598" s="321"/>
    </row>
    <row r="599" spans="1:10" x14ac:dyDescent="0.3">
      <c r="A599" s="276" t="s">
        <v>287</v>
      </c>
      <c r="B599" s="303"/>
      <c r="C599" s="351" t="s">
        <v>258</v>
      </c>
      <c r="D599" s="352"/>
      <c r="E599" s="353"/>
      <c r="F599" s="325">
        <f>$F$3</f>
        <v>0</v>
      </c>
      <c r="G599" s="354"/>
      <c r="H599" s="355">
        <f>ROUND(H597*F599,2)</f>
        <v>0</v>
      </c>
      <c r="I599" s="288"/>
      <c r="J599" s="350">
        <f>ROUND(J597*F599,2)</f>
        <v>0</v>
      </c>
    </row>
    <row r="600" spans="1:10" x14ac:dyDescent="0.3">
      <c r="A600" s="276" t="s">
        <v>377</v>
      </c>
      <c r="B600" s="303"/>
      <c r="C600" s="351" t="s">
        <v>260</v>
      </c>
      <c r="D600" s="352"/>
      <c r="E600" s="353"/>
      <c r="F600" s="325">
        <f>$G$3</f>
        <v>0</v>
      </c>
      <c r="G600" s="354"/>
      <c r="H600" s="355">
        <f>ROUND(H597*F600,2)</f>
        <v>0</v>
      </c>
      <c r="I600" s="288"/>
      <c r="J600" s="350">
        <f>ROUND(J597*F600,2)</f>
        <v>0</v>
      </c>
    </row>
    <row r="601" spans="1:10" x14ac:dyDescent="0.3">
      <c r="A601" s="276" t="s">
        <v>289</v>
      </c>
      <c r="B601" s="303"/>
      <c r="C601" s="351" t="s">
        <v>262</v>
      </c>
      <c r="D601" s="352"/>
      <c r="E601" s="353"/>
      <c r="F601" s="325">
        <f>$H$3</f>
        <v>0</v>
      </c>
      <c r="G601" s="354"/>
      <c r="H601" s="355">
        <f>ROUND(H597*F601,2)</f>
        <v>0</v>
      </c>
      <c r="I601" s="288"/>
      <c r="J601" s="350">
        <f>ROUND(J597*F601,2)</f>
        <v>0</v>
      </c>
    </row>
    <row r="602" spans="1:10" x14ac:dyDescent="0.3">
      <c r="A602" s="276" t="s">
        <v>291</v>
      </c>
      <c r="B602" s="303"/>
      <c r="C602" s="351" t="s">
        <v>266</v>
      </c>
      <c r="D602" s="352"/>
      <c r="E602" s="353"/>
      <c r="F602" s="325">
        <f>$I$3</f>
        <v>0</v>
      </c>
      <c r="G602" s="354"/>
      <c r="H602" s="355">
        <f>ROUND(H601*F602,2)</f>
        <v>0</v>
      </c>
      <c r="I602" s="288"/>
      <c r="J602" s="350">
        <f>ROUND(J601*F602,2)</f>
        <v>0</v>
      </c>
    </row>
    <row r="603" spans="1:10" x14ac:dyDescent="0.3">
      <c r="A603" s="253" t="s">
        <v>378</v>
      </c>
      <c r="B603" s="303"/>
      <c r="C603" s="290" t="s">
        <v>379</v>
      </c>
      <c r="D603" s="253"/>
      <c r="E603" s="285"/>
      <c r="F603" s="285"/>
      <c r="G603" s="328"/>
      <c r="H603" s="329">
        <f>SUM(H599:H602)</f>
        <v>0</v>
      </c>
      <c r="I603" s="304"/>
      <c r="J603" s="330">
        <f>SUM(J599:J602)</f>
        <v>0</v>
      </c>
    </row>
    <row r="604" spans="1:10" ht="15" thickBot="1" x14ac:dyDescent="0.35">
      <c r="A604" s="253" t="s">
        <v>380</v>
      </c>
      <c r="B604" s="303"/>
      <c r="C604" s="331"/>
      <c r="D604" s="332"/>
      <c r="E604" s="307"/>
      <c r="F604" s="308" t="s">
        <v>381</v>
      </c>
      <c r="G604" s="333">
        <f>H603+H597</f>
        <v>0</v>
      </c>
      <c r="H604" s="310">
        <f>IF($A$3=2,ROUND((H597+H603),2),IF($A$3=3,ROUND((H597+H603),-1),ROUND((H597+H603),0)))</f>
        <v>0</v>
      </c>
      <c r="I604" s="311"/>
      <c r="J604" s="312">
        <f>IF($A$3=2,ROUND((J597+J603),2),IF($A$3=3,ROUND((J597+J603),-1),ROUND((J597+J603),0)))</f>
        <v>0</v>
      </c>
    </row>
    <row r="605" spans="1:10" ht="15" thickTop="1" x14ac:dyDescent="0.3">
      <c r="C605" s="19"/>
      <c r="D605" s="264"/>
      <c r="E605" s="19"/>
      <c r="F605" s="19"/>
      <c r="G605" s="19"/>
      <c r="H605" s="19"/>
      <c r="I605" s="265"/>
      <c r="J605" s="266"/>
    </row>
    <row r="606" spans="1:10" ht="15" thickBot="1" x14ac:dyDescent="0.35">
      <c r="C606" s="19"/>
      <c r="D606" s="264"/>
      <c r="E606" s="19"/>
      <c r="F606" s="19"/>
      <c r="G606" s="19"/>
      <c r="H606" s="19"/>
      <c r="I606" s="265"/>
      <c r="J606" s="266"/>
    </row>
    <row r="607" spans="1:10" ht="15" thickTop="1" x14ac:dyDescent="0.3">
      <c r="A607" s="253" t="s">
        <v>432</v>
      </c>
      <c r="B607" s="267"/>
      <c r="C607" s="933" t="s">
        <v>880</v>
      </c>
      <c r="D607" s="934"/>
      <c r="E607" s="934"/>
      <c r="F607" s="934"/>
      <c r="G607" s="268"/>
      <c r="H607" s="269" t="s">
        <v>367</v>
      </c>
      <c r="I607" s="270" t="s">
        <v>310</v>
      </c>
      <c r="J607" s="271" t="s">
        <v>79</v>
      </c>
    </row>
    <row r="608" spans="1:10" x14ac:dyDescent="0.3">
      <c r="A608" s="253"/>
      <c r="B608" s="267"/>
      <c r="C608" s="935"/>
      <c r="D608" s="936"/>
      <c r="E608" s="936"/>
      <c r="F608" s="936"/>
      <c r="G608" s="272"/>
      <c r="H608" s="273" t="str">
        <f>"ITEM:   "&amp;PRESUPUESTO!$B$33</f>
        <v>ITEM:   3.7</v>
      </c>
      <c r="I608" s="274">
        <f>PRESUPUESTO!$E$33</f>
        <v>948.5</v>
      </c>
      <c r="J608" s="275"/>
    </row>
    <row r="609" spans="1:10" x14ac:dyDescent="0.3">
      <c r="A609" s="276" t="s">
        <v>312</v>
      </c>
      <c r="B609" s="267"/>
      <c r="C609" s="277" t="str">
        <f>INSUMOS!$C$300</f>
        <v>DESCRIPCION</v>
      </c>
      <c r="D609" s="278" t="str">
        <f>INSUMOS!$D$300</f>
        <v>UND</v>
      </c>
      <c r="E609" s="279" t="s">
        <v>74</v>
      </c>
      <c r="F609" s="279" t="s">
        <v>313</v>
      </c>
      <c r="G609" s="280" t="str">
        <f>INSUMOS!$I$300</f>
        <v>VR. UNIT.</v>
      </c>
      <c r="H609" s="281" t="s">
        <v>315</v>
      </c>
      <c r="I609" s="340"/>
      <c r="J609" s="350" t="s">
        <v>315</v>
      </c>
    </row>
    <row r="610" spans="1:10" x14ac:dyDescent="0.3">
      <c r="A610" s="276"/>
      <c r="B610" s="267"/>
      <c r="C610" s="284"/>
      <c r="D610" s="253"/>
      <c r="E610" s="285"/>
      <c r="F610" s="285"/>
      <c r="G610" s="286"/>
      <c r="H610" s="287"/>
      <c r="I610" s="288"/>
      <c r="J610" s="289"/>
    </row>
    <row r="611" spans="1:10" x14ac:dyDescent="0.3">
      <c r="A611" s="276" t="s">
        <v>316</v>
      </c>
      <c r="B611" s="267"/>
      <c r="C611" s="290" t="s">
        <v>317</v>
      </c>
      <c r="D611" s="253"/>
      <c r="E611" s="285"/>
      <c r="F611" s="285"/>
      <c r="G611" s="286"/>
      <c r="H611" s="287"/>
      <c r="I611" s="288"/>
      <c r="J611" s="289"/>
    </row>
    <row r="612" spans="1:10" x14ac:dyDescent="0.3">
      <c r="A612" s="276">
        <v>101131</v>
      </c>
      <c r="B612" s="267" t="s">
        <v>392</v>
      </c>
      <c r="C612" s="277"/>
      <c r="D612" s="278"/>
      <c r="E612" s="279"/>
      <c r="F612" s="279"/>
      <c r="G612" s="280"/>
      <c r="H612" s="281"/>
      <c r="I612" s="340">
        <f>I608 * (E612 * (1+F612/100))</f>
        <v>0</v>
      </c>
      <c r="J612" s="350">
        <f>I608*H612</f>
        <v>0</v>
      </c>
    </row>
    <row r="613" spans="1:10" x14ac:dyDescent="0.3">
      <c r="A613" s="276">
        <v>101507</v>
      </c>
      <c r="B613" s="267" t="s">
        <v>369</v>
      </c>
      <c r="C613" s="277"/>
      <c r="D613" s="278"/>
      <c r="E613" s="279"/>
      <c r="F613" s="279"/>
      <c r="G613" s="280"/>
      <c r="H613" s="281"/>
      <c r="I613" s="340">
        <f>I608 * (E613 * (1+F613/100))</f>
        <v>0</v>
      </c>
      <c r="J613" s="350">
        <f>I608*H613</f>
        <v>0</v>
      </c>
    </row>
    <row r="614" spans="1:10" x14ac:dyDescent="0.3">
      <c r="A614" s="276">
        <v>101165</v>
      </c>
      <c r="B614" s="267" t="s">
        <v>369</v>
      </c>
      <c r="C614" s="277"/>
      <c r="D614" s="278"/>
      <c r="E614" s="279"/>
      <c r="F614" s="279"/>
      <c r="G614" s="280"/>
      <c r="H614" s="281"/>
      <c r="I614" s="340">
        <f>I608 * (E614 * (1+F614/100))</f>
        <v>0</v>
      </c>
      <c r="J614" s="350">
        <f>I608*H614</f>
        <v>0</v>
      </c>
    </row>
    <row r="615" spans="1:10" x14ac:dyDescent="0.3">
      <c r="A615" s="276">
        <v>309751</v>
      </c>
      <c r="B615" s="267" t="s">
        <v>343</v>
      </c>
      <c r="C615" s="277"/>
      <c r="D615" s="278"/>
      <c r="E615" s="279"/>
      <c r="F615" s="279"/>
      <c r="G615" s="280"/>
      <c r="H615" s="281"/>
      <c r="I615" s="340">
        <f>I608 * (E615 * (1+F615/100))</f>
        <v>0</v>
      </c>
      <c r="J615" s="350">
        <f>I608*H615</f>
        <v>0</v>
      </c>
    </row>
    <row r="616" spans="1:10" x14ac:dyDescent="0.3">
      <c r="A616" s="276">
        <v>100558</v>
      </c>
      <c r="B616" s="267" t="s">
        <v>327</v>
      </c>
      <c r="C616" s="277"/>
      <c r="D616" s="278"/>
      <c r="E616" s="279"/>
      <c r="F616" s="279"/>
      <c r="G616" s="280"/>
      <c r="H616" s="281"/>
      <c r="I616" s="340">
        <f>I608 * (E616 * (1+F616/100))</f>
        <v>0</v>
      </c>
      <c r="J616" s="350">
        <f>I608*H616</f>
        <v>0</v>
      </c>
    </row>
    <row r="617" spans="1:10" x14ac:dyDescent="0.3">
      <c r="A617" s="253" t="s">
        <v>435</v>
      </c>
      <c r="B617" s="267" t="s">
        <v>413</v>
      </c>
      <c r="C617" s="277"/>
      <c r="D617" s="278"/>
      <c r="E617" s="279"/>
      <c r="F617" s="279"/>
      <c r="G617" s="280"/>
      <c r="H617" s="281"/>
      <c r="I617" s="340">
        <f>I608 * (E617 * (1+F617/100))</f>
        <v>0</v>
      </c>
      <c r="J617" s="350">
        <f>I608*H617</f>
        <v>0</v>
      </c>
    </row>
    <row r="618" spans="1:10" x14ac:dyDescent="0.3">
      <c r="A618" s="291" t="s">
        <v>330</v>
      </c>
      <c r="B618" s="267"/>
      <c r="C618" s="284"/>
      <c r="D618" s="253"/>
      <c r="E618" s="285"/>
      <c r="F618" s="285"/>
      <c r="G618" s="286" t="s">
        <v>331</v>
      </c>
      <c r="H618" s="292">
        <f>SUM(H611:H617)</f>
        <v>0</v>
      </c>
      <c r="I618" s="288"/>
      <c r="J618" s="293">
        <f>SUM(J611:J617)</f>
        <v>0</v>
      </c>
    </row>
    <row r="619" spans="1:10" x14ac:dyDescent="0.3">
      <c r="A619" s="276" t="s">
        <v>332</v>
      </c>
      <c r="B619" s="267"/>
      <c r="C619" s="294" t="s">
        <v>333</v>
      </c>
      <c r="D619" s="253" t="s">
        <v>334</v>
      </c>
      <c r="E619" s="253" t="s">
        <v>335</v>
      </c>
      <c r="F619" s="253" t="s">
        <v>336</v>
      </c>
      <c r="G619" s="295" t="s">
        <v>337</v>
      </c>
      <c r="H619" s="296" t="s">
        <v>338</v>
      </c>
      <c r="I619" s="288"/>
      <c r="J619" s="289"/>
    </row>
    <row r="620" spans="1:10" x14ac:dyDescent="0.3">
      <c r="A620" s="276">
        <v>200007</v>
      </c>
      <c r="B620" s="267" t="s">
        <v>333</v>
      </c>
      <c r="C620" s="277"/>
      <c r="D620" s="297"/>
      <c r="E620" s="298"/>
      <c r="F620" s="299"/>
      <c r="G620" s="300"/>
      <c r="H620" s="281"/>
      <c r="I620" s="340" t="e">
        <f>I608 / G620</f>
        <v>#DIV/0!</v>
      </c>
      <c r="J620" s="350">
        <f>I608*H620</f>
        <v>0</v>
      </c>
    </row>
    <row r="621" spans="1:10" x14ac:dyDescent="0.3">
      <c r="A621" s="291" t="s">
        <v>340</v>
      </c>
      <c r="B621" s="267"/>
      <c r="C621" s="284"/>
      <c r="D621" s="253"/>
      <c r="E621" s="285"/>
      <c r="F621" s="285"/>
      <c r="G621" s="286" t="s">
        <v>341</v>
      </c>
      <c r="H621" s="292">
        <f>SUM(H619:H620)</f>
        <v>0</v>
      </c>
      <c r="I621" s="288"/>
      <c r="J621" s="293">
        <f>SUM(J619:J620)</f>
        <v>0</v>
      </c>
    </row>
    <row r="622" spans="1:10" x14ac:dyDescent="0.3">
      <c r="A622" s="276" t="s">
        <v>342</v>
      </c>
      <c r="B622" s="267"/>
      <c r="C622" s="301" t="s">
        <v>343</v>
      </c>
      <c r="D622" s="253"/>
      <c r="E622" s="285"/>
      <c r="F622" s="285"/>
      <c r="G622" s="286"/>
      <c r="H622" s="287"/>
      <c r="I622" s="288"/>
      <c r="J622" s="289"/>
    </row>
    <row r="623" spans="1:10" x14ac:dyDescent="0.3">
      <c r="A623" s="276">
        <v>300055</v>
      </c>
      <c r="B623" s="267" t="s">
        <v>343</v>
      </c>
      <c r="C623" s="313"/>
      <c r="D623" s="278"/>
      <c r="E623" s="279"/>
      <c r="F623" s="279"/>
      <c r="G623" s="280"/>
      <c r="H623" s="281"/>
      <c r="I623" s="340">
        <f>I608 * (E623 * (1+F623/100))</f>
        <v>0</v>
      </c>
      <c r="J623" s="289">
        <f>I608*H623</f>
        <v>0</v>
      </c>
    </row>
    <row r="624" spans="1:10" x14ac:dyDescent="0.3">
      <c r="A624" s="276">
        <v>300026</v>
      </c>
      <c r="B624" s="267" t="s">
        <v>343</v>
      </c>
      <c r="C624" s="277"/>
      <c r="D624" s="278"/>
      <c r="E624" s="302"/>
      <c r="F624" s="279"/>
      <c r="G624" s="280"/>
      <c r="H624" s="281"/>
      <c r="I624" s="340">
        <f>I608 * H624</f>
        <v>0</v>
      </c>
      <c r="J624" s="350">
        <f>I608*H624</f>
        <v>0</v>
      </c>
    </row>
    <row r="625" spans="1:10" x14ac:dyDescent="0.3">
      <c r="A625" s="291" t="s">
        <v>348</v>
      </c>
      <c r="B625" s="267"/>
      <c r="C625" s="284"/>
      <c r="D625" s="253"/>
      <c r="E625" s="285"/>
      <c r="F625" s="285"/>
      <c r="G625" s="286" t="s">
        <v>349</v>
      </c>
      <c r="H625" s="292">
        <f>SUM(H622:H624)</f>
        <v>0</v>
      </c>
      <c r="I625" s="288"/>
      <c r="J625" s="292">
        <f>SUM(J622:J624)</f>
        <v>0</v>
      </c>
    </row>
    <row r="626" spans="1:10" x14ac:dyDescent="0.3">
      <c r="A626" s="253" t="s">
        <v>350</v>
      </c>
      <c r="B626" s="18"/>
      <c r="C626" s="290" t="s">
        <v>351</v>
      </c>
      <c r="D626" s="253"/>
      <c r="E626" s="285"/>
      <c r="F626" s="285"/>
      <c r="G626" s="286"/>
      <c r="H626" s="287"/>
      <c r="I626" s="288"/>
      <c r="J626" s="289"/>
    </row>
    <row r="627" spans="1:10" x14ac:dyDescent="0.3">
      <c r="A627" s="276"/>
      <c r="B627" s="267"/>
      <c r="C627" s="277"/>
      <c r="D627" s="278"/>
      <c r="E627" s="279"/>
      <c r="F627" s="279"/>
      <c r="G627" s="280"/>
      <c r="H627" s="281"/>
      <c r="I627" s="340"/>
      <c r="J627" s="350"/>
    </row>
    <row r="628" spans="1:10" x14ac:dyDescent="0.3">
      <c r="A628" s="291" t="s">
        <v>352</v>
      </c>
      <c r="B628" s="18"/>
      <c r="C628" s="284"/>
      <c r="D628" s="253"/>
      <c r="E628" s="285"/>
      <c r="F628" s="285"/>
      <c r="G628" s="286" t="s">
        <v>353</v>
      </c>
      <c r="H628" s="281">
        <f>SUM(H626:H627)</f>
        <v>0</v>
      </c>
      <c r="I628" s="288"/>
      <c r="J628" s="350">
        <f>SUM(J626:J627)</f>
        <v>0</v>
      </c>
    </row>
    <row r="629" spans="1:10" x14ac:dyDescent="0.3">
      <c r="A629" s="253"/>
      <c r="B629" s="303"/>
      <c r="C629" s="284"/>
      <c r="D629" s="253"/>
      <c r="E629" s="285"/>
      <c r="F629" s="285"/>
      <c r="G629" s="286"/>
      <c r="H629" s="287"/>
      <c r="I629" s="288"/>
      <c r="J629" s="289"/>
    </row>
    <row r="630" spans="1:10" ht="15" thickBot="1" x14ac:dyDescent="0.35">
      <c r="A630" s="253" t="s">
        <v>76</v>
      </c>
      <c r="B630" s="303"/>
      <c r="C630" s="305"/>
      <c r="D630" s="306"/>
      <c r="E630" s="307"/>
      <c r="F630" s="308" t="s">
        <v>354</v>
      </c>
      <c r="G630" s="309">
        <f>SUM(H609:H629)/2</f>
        <v>0</v>
      </c>
      <c r="H630" s="310">
        <f>IF($A$2="CD",IF($A$3=1,ROUND(SUM(H609:H629)/2,0),IF($A$3=3,ROUND(SUM(H609:H629)/2,-1),SUM(H609:H629)/2)),SUM(H609:H629)/2)</f>
        <v>0</v>
      </c>
      <c r="I630" s="311">
        <f>SUM(J609:J629)/2</f>
        <v>0</v>
      </c>
      <c r="J630" s="312">
        <f>IF($A$2="CD",IF($A$3=1,ROUND(SUM(J609:J629)/2,0),IF($A$3=3,ROUND(SUM(J609:J629)/2,-1),SUM(J609:J629)/2)),SUM(J609:J629)/2)</f>
        <v>0</v>
      </c>
    </row>
    <row r="631" spans="1:10" ht="15" thickTop="1" x14ac:dyDescent="0.3">
      <c r="A631" s="253" t="s">
        <v>376</v>
      </c>
      <c r="B631" s="303"/>
      <c r="C631" s="316" t="s">
        <v>280</v>
      </c>
      <c r="D631" s="317"/>
      <c r="E631" s="318"/>
      <c r="F631" s="318"/>
      <c r="G631" s="319"/>
      <c r="H631" s="320"/>
      <c r="I631" s="288"/>
      <c r="J631" s="321"/>
    </row>
    <row r="632" spans="1:10" x14ac:dyDescent="0.3">
      <c r="A632" s="276" t="s">
        <v>287</v>
      </c>
      <c r="B632" s="303"/>
      <c r="C632" s="351" t="s">
        <v>258</v>
      </c>
      <c r="D632" s="352"/>
      <c r="E632" s="353"/>
      <c r="F632" s="325">
        <f>$F$3</f>
        <v>0</v>
      </c>
      <c r="G632" s="354"/>
      <c r="H632" s="355">
        <f>ROUND(H630*F632,2)</f>
        <v>0</v>
      </c>
      <c r="I632" s="288"/>
      <c r="J632" s="350">
        <f>ROUND(J630*F632,2)</f>
        <v>0</v>
      </c>
    </row>
    <row r="633" spans="1:10" x14ac:dyDescent="0.3">
      <c r="A633" s="276" t="s">
        <v>377</v>
      </c>
      <c r="B633" s="303"/>
      <c r="C633" s="351" t="s">
        <v>260</v>
      </c>
      <c r="D633" s="352"/>
      <c r="E633" s="353"/>
      <c r="F633" s="325">
        <f>$G$3</f>
        <v>0</v>
      </c>
      <c r="G633" s="354"/>
      <c r="H633" s="355">
        <f>ROUND(H630*F633,2)</f>
        <v>0</v>
      </c>
      <c r="I633" s="288"/>
      <c r="J633" s="350">
        <f>ROUND(J630*F633,2)</f>
        <v>0</v>
      </c>
    </row>
    <row r="634" spans="1:10" x14ac:dyDescent="0.3">
      <c r="A634" s="276" t="s">
        <v>289</v>
      </c>
      <c r="B634" s="303"/>
      <c r="C634" s="351" t="s">
        <v>262</v>
      </c>
      <c r="D634" s="352"/>
      <c r="E634" s="353"/>
      <c r="F634" s="325">
        <f>$H$3</f>
        <v>0</v>
      </c>
      <c r="G634" s="354"/>
      <c r="H634" s="355">
        <f>ROUND(H630*F634,2)</f>
        <v>0</v>
      </c>
      <c r="I634" s="288"/>
      <c r="J634" s="350">
        <f>ROUND(J630*F634,2)</f>
        <v>0</v>
      </c>
    </row>
    <row r="635" spans="1:10" x14ac:dyDescent="0.3">
      <c r="A635" s="276" t="s">
        <v>291</v>
      </c>
      <c r="B635" s="303"/>
      <c r="C635" s="351" t="s">
        <v>266</v>
      </c>
      <c r="D635" s="352"/>
      <c r="E635" s="353"/>
      <c r="F635" s="325">
        <f>$I$3</f>
        <v>0</v>
      </c>
      <c r="G635" s="354"/>
      <c r="H635" s="355">
        <f>ROUND(H634*F635,2)</f>
        <v>0</v>
      </c>
      <c r="I635" s="288"/>
      <c r="J635" s="350">
        <f>ROUND(J634*F635,2)</f>
        <v>0</v>
      </c>
    </row>
    <row r="636" spans="1:10" x14ac:dyDescent="0.3">
      <c r="A636" s="253" t="s">
        <v>378</v>
      </c>
      <c r="B636" s="303"/>
      <c r="C636" s="290" t="s">
        <v>379</v>
      </c>
      <c r="D636" s="253"/>
      <c r="E636" s="285"/>
      <c r="F636" s="285"/>
      <c r="G636" s="328"/>
      <c r="H636" s="329">
        <f>SUM(H632:H635)</f>
        <v>0</v>
      </c>
      <c r="I636" s="304"/>
      <c r="J636" s="330">
        <f>SUM(J632:J635)</f>
        <v>0</v>
      </c>
    </row>
    <row r="637" spans="1:10" ht="15" thickBot="1" x14ac:dyDescent="0.35">
      <c r="A637" s="253" t="s">
        <v>380</v>
      </c>
      <c r="B637" s="303"/>
      <c r="C637" s="331"/>
      <c r="D637" s="332"/>
      <c r="E637" s="307"/>
      <c r="F637" s="308" t="s">
        <v>381</v>
      </c>
      <c r="G637" s="333">
        <f>H636+H630</f>
        <v>0</v>
      </c>
      <c r="H637" s="310">
        <f>IF($A$3=2,ROUND((H630+H636),2),IF($A$3=3,ROUND((H630+H636),-1),ROUND((H630+H636),0)))</f>
        <v>0</v>
      </c>
      <c r="I637" s="311"/>
      <c r="J637" s="312">
        <f>IF($A$3=2,ROUND((J630+J636),2),IF($A$3=3,ROUND((J630+J636),-1),ROUND((J630+J636),0)))</f>
        <v>0</v>
      </c>
    </row>
    <row r="638" spans="1:10" ht="15" thickTop="1" x14ac:dyDescent="0.3">
      <c r="C638" s="19"/>
      <c r="D638" s="264"/>
      <c r="E638" s="19"/>
      <c r="F638" s="19"/>
      <c r="G638" s="19"/>
      <c r="H638" s="19"/>
      <c r="I638" s="265"/>
      <c r="J638" s="266"/>
    </row>
    <row r="639" spans="1:10" x14ac:dyDescent="0.3">
      <c r="C639" s="19"/>
      <c r="D639" s="264"/>
      <c r="E639" s="19"/>
      <c r="F639" s="19"/>
      <c r="G639" s="19"/>
      <c r="H639" s="19"/>
      <c r="I639" s="265"/>
      <c r="J639" s="266"/>
    </row>
    <row r="640" spans="1:10" x14ac:dyDescent="0.3">
      <c r="C640" s="19"/>
      <c r="D640" s="264"/>
      <c r="E640" s="19"/>
      <c r="F640" s="19"/>
      <c r="G640" s="19"/>
      <c r="H640" s="19"/>
      <c r="I640" s="265"/>
      <c r="J640" s="266"/>
    </row>
    <row r="641" spans="1:10" x14ac:dyDescent="0.3">
      <c r="C641" s="19"/>
      <c r="D641" s="264"/>
      <c r="E641" s="19"/>
      <c r="F641" s="19"/>
      <c r="G641" s="19"/>
      <c r="H641" s="19"/>
      <c r="I641" s="265"/>
      <c r="J641" s="266"/>
    </row>
    <row r="642" spans="1:10" ht="15" thickBot="1" x14ac:dyDescent="0.35">
      <c r="C642" s="19"/>
      <c r="D642" s="264"/>
      <c r="E642" s="19"/>
      <c r="F642" s="19"/>
      <c r="G642" s="19"/>
      <c r="H642" s="19"/>
      <c r="I642" s="265"/>
      <c r="J642" s="266"/>
    </row>
    <row r="643" spans="1:10" ht="15" thickTop="1" x14ac:dyDescent="0.3">
      <c r="A643" s="253" t="s">
        <v>436</v>
      </c>
      <c r="B643" s="267"/>
      <c r="C643" s="933" t="s">
        <v>881</v>
      </c>
      <c r="D643" s="934"/>
      <c r="E643" s="934"/>
      <c r="F643" s="934"/>
      <c r="G643" s="314"/>
      <c r="H643" s="269" t="s">
        <v>437</v>
      </c>
      <c r="I643" s="270" t="s">
        <v>310</v>
      </c>
      <c r="J643" s="271" t="s">
        <v>79</v>
      </c>
    </row>
    <row r="644" spans="1:10" x14ac:dyDescent="0.3">
      <c r="A644" s="253"/>
      <c r="B644" s="267"/>
      <c r="C644" s="935"/>
      <c r="D644" s="936"/>
      <c r="E644" s="936"/>
      <c r="F644" s="936"/>
      <c r="G644" s="315"/>
      <c r="H644" s="273" t="str">
        <f>"ITEM:   "&amp;PRESUPUESTO!$B$34</f>
        <v>ITEM:   3.8</v>
      </c>
      <c r="I644" s="274">
        <f>PRESUPUESTO!$E$34</f>
        <v>231</v>
      </c>
      <c r="J644" s="275"/>
    </row>
    <row r="645" spans="1:10" x14ac:dyDescent="0.3">
      <c r="A645" s="276" t="s">
        <v>312</v>
      </c>
      <c r="B645" s="267"/>
      <c r="C645" s="277" t="str">
        <f>INSUMOS!$C$300</f>
        <v>DESCRIPCION</v>
      </c>
      <c r="D645" s="278" t="str">
        <f>INSUMOS!$D$300</f>
        <v>UND</v>
      </c>
      <c r="E645" s="279" t="s">
        <v>74</v>
      </c>
      <c r="F645" s="279" t="s">
        <v>313</v>
      </c>
      <c r="G645" s="280" t="str">
        <f>INSUMOS!$I$300</f>
        <v>VR. UNIT.</v>
      </c>
      <c r="H645" s="281" t="s">
        <v>315</v>
      </c>
      <c r="I645" s="356"/>
      <c r="J645" s="350" t="s">
        <v>315</v>
      </c>
    </row>
    <row r="646" spans="1:10" x14ac:dyDescent="0.3">
      <c r="A646" s="276"/>
      <c r="B646" s="267"/>
      <c r="C646" s="284"/>
      <c r="D646" s="253"/>
      <c r="E646" s="285"/>
      <c r="F646" s="285"/>
      <c r="G646" s="286"/>
      <c r="H646" s="287"/>
      <c r="I646" s="288"/>
      <c r="J646" s="289"/>
    </row>
    <row r="647" spans="1:10" x14ac:dyDescent="0.3">
      <c r="A647" s="276" t="s">
        <v>316</v>
      </c>
      <c r="B647" s="267"/>
      <c r="C647" s="290" t="s">
        <v>317</v>
      </c>
      <c r="D647" s="253"/>
      <c r="E647" s="285"/>
      <c r="F647" s="285"/>
      <c r="G647" s="286"/>
      <c r="H647" s="287"/>
      <c r="I647" s="288"/>
      <c r="J647" s="289"/>
    </row>
    <row r="648" spans="1:10" x14ac:dyDescent="0.3">
      <c r="A648" s="276">
        <v>101509</v>
      </c>
      <c r="B648" s="267" t="s">
        <v>369</v>
      </c>
      <c r="C648" s="277"/>
      <c r="D648" s="278"/>
      <c r="E648" s="279"/>
      <c r="F648" s="279"/>
      <c r="G648" s="280"/>
      <c r="H648" s="281"/>
      <c r="I648" s="340">
        <f>I644 * (E648 * (1+F648/100))</f>
        <v>0</v>
      </c>
      <c r="J648" s="350">
        <f>I644*H648</f>
        <v>0</v>
      </c>
    </row>
    <row r="649" spans="1:10" x14ac:dyDescent="0.3">
      <c r="A649" s="276">
        <v>101717</v>
      </c>
      <c r="B649" s="267" t="s">
        <v>392</v>
      </c>
      <c r="C649" s="277"/>
      <c r="D649" s="278"/>
      <c r="E649" s="279"/>
      <c r="F649" s="279"/>
      <c r="G649" s="280"/>
      <c r="H649" s="281"/>
      <c r="I649" s="340">
        <f>I644 * (E649 * (1+F649/100))</f>
        <v>0</v>
      </c>
      <c r="J649" s="350">
        <f>I644*H649</f>
        <v>0</v>
      </c>
    </row>
    <row r="650" spans="1:10" x14ac:dyDescent="0.3">
      <c r="A650" s="253" t="s">
        <v>412</v>
      </c>
      <c r="B650" s="267" t="s">
        <v>413</v>
      </c>
      <c r="C650" s="277"/>
      <c r="D650" s="278"/>
      <c r="E650" s="279"/>
      <c r="F650" s="279"/>
      <c r="G650" s="280"/>
      <c r="H650" s="281"/>
      <c r="I650" s="340">
        <f>I644 * (E650 * (1+F650/100))</f>
        <v>0</v>
      </c>
      <c r="J650" s="350">
        <f>I644*H650</f>
        <v>0</v>
      </c>
    </row>
    <row r="651" spans="1:10" x14ac:dyDescent="0.3">
      <c r="A651" s="253" t="s">
        <v>330</v>
      </c>
      <c r="B651" s="267"/>
      <c r="C651" s="284"/>
      <c r="D651" s="253"/>
      <c r="E651" s="285"/>
      <c r="F651" s="285"/>
      <c r="G651" s="286" t="s">
        <v>331</v>
      </c>
      <c r="H651" s="292">
        <f>SUM(H647:H650)</f>
        <v>0</v>
      </c>
      <c r="I651" s="288"/>
      <c r="J651" s="293">
        <f>SUM(J647:J650)</f>
        <v>0</v>
      </c>
    </row>
    <row r="652" spans="1:10" x14ac:dyDescent="0.3">
      <c r="A652" s="276" t="s">
        <v>332</v>
      </c>
      <c r="B652" s="267"/>
      <c r="C652" s="294" t="s">
        <v>333</v>
      </c>
      <c r="D652" s="253" t="s">
        <v>334</v>
      </c>
      <c r="E652" s="253" t="s">
        <v>335</v>
      </c>
      <c r="F652" s="253" t="s">
        <v>336</v>
      </c>
      <c r="G652" s="295" t="s">
        <v>337</v>
      </c>
      <c r="H652" s="296" t="s">
        <v>338</v>
      </c>
      <c r="I652" s="288"/>
      <c r="J652" s="289"/>
    </row>
    <row r="653" spans="1:10" x14ac:dyDescent="0.3">
      <c r="A653" s="276">
        <v>200011</v>
      </c>
      <c r="B653" s="267" t="s">
        <v>333</v>
      </c>
      <c r="C653" s="277"/>
      <c r="D653" s="297"/>
      <c r="E653" s="298"/>
      <c r="F653" s="299"/>
      <c r="G653" s="300"/>
      <c r="H653" s="281"/>
      <c r="I653" s="340" t="e">
        <f>I644 / G653</f>
        <v>#DIV/0!</v>
      </c>
      <c r="J653" s="350">
        <f>I644*H653</f>
        <v>0</v>
      </c>
    </row>
    <row r="654" spans="1:10" x14ac:dyDescent="0.3">
      <c r="A654" s="253" t="s">
        <v>340</v>
      </c>
      <c r="B654" s="267"/>
      <c r="C654" s="284"/>
      <c r="D654" s="253"/>
      <c r="E654" s="285"/>
      <c r="F654" s="285"/>
      <c r="G654" s="286" t="s">
        <v>341</v>
      </c>
      <c r="H654" s="292">
        <f>SUM(H652:H653)</f>
        <v>0</v>
      </c>
      <c r="I654" s="288"/>
      <c r="J654" s="293">
        <f>SUM(J652:J653)</f>
        <v>0</v>
      </c>
    </row>
    <row r="655" spans="1:10" x14ac:dyDescent="0.3">
      <c r="A655" s="276" t="s">
        <v>342</v>
      </c>
      <c r="B655" s="267"/>
      <c r="C655" s="301" t="s">
        <v>343</v>
      </c>
      <c r="D655" s="253"/>
      <c r="E655" s="285"/>
      <c r="F655" s="285"/>
      <c r="G655" s="286"/>
      <c r="H655" s="287"/>
      <c r="I655" s="288"/>
      <c r="J655" s="289"/>
    </row>
    <row r="656" spans="1:10" x14ac:dyDescent="0.3">
      <c r="A656" s="276">
        <v>300055</v>
      </c>
      <c r="B656" s="267" t="s">
        <v>343</v>
      </c>
      <c r="C656" s="277"/>
      <c r="D656" s="278"/>
      <c r="E656" s="279"/>
      <c r="F656" s="279"/>
      <c r="G656" s="280"/>
      <c r="H656" s="281"/>
      <c r="I656" s="340">
        <f>I644 * (E656 * (1+F656/100))</f>
        <v>0</v>
      </c>
      <c r="J656" s="350">
        <f>I644*H656</f>
        <v>0</v>
      </c>
    </row>
    <row r="657" spans="1:10" x14ac:dyDescent="0.3">
      <c r="A657" s="276">
        <v>300026</v>
      </c>
      <c r="B657" s="267" t="s">
        <v>343</v>
      </c>
      <c r="C657" s="277"/>
      <c r="D657" s="278"/>
      <c r="E657" s="302"/>
      <c r="F657" s="279"/>
      <c r="G657" s="280"/>
      <c r="H657" s="281"/>
      <c r="I657" s="340">
        <f>I644 * H657</f>
        <v>0</v>
      </c>
      <c r="J657" s="350">
        <f>I644*H657</f>
        <v>0</v>
      </c>
    </row>
    <row r="658" spans="1:10" x14ac:dyDescent="0.3">
      <c r="A658" s="276">
        <v>300051</v>
      </c>
      <c r="B658" s="267" t="s">
        <v>343</v>
      </c>
      <c r="C658" s="277"/>
      <c r="D658" s="278"/>
      <c r="E658" s="279"/>
      <c r="F658" s="279"/>
      <c r="G658" s="280"/>
      <c r="H658" s="281"/>
      <c r="I658" s="340">
        <f>I644 * (E658 * (1+F658/100))</f>
        <v>0</v>
      </c>
      <c r="J658" s="350">
        <f>I644*H658</f>
        <v>0</v>
      </c>
    </row>
    <row r="659" spans="1:10" x14ac:dyDescent="0.3">
      <c r="A659" s="276">
        <v>300002</v>
      </c>
      <c r="B659" s="267" t="s">
        <v>343</v>
      </c>
      <c r="C659" s="277"/>
      <c r="D659" s="278"/>
      <c r="E659" s="279"/>
      <c r="F659" s="279"/>
      <c r="G659" s="280"/>
      <c r="H659" s="281"/>
      <c r="I659" s="340">
        <f>I644 * (E659 * (1+F659/100))</f>
        <v>0</v>
      </c>
      <c r="J659" s="350">
        <f>I644*H659</f>
        <v>0</v>
      </c>
    </row>
    <row r="660" spans="1:10" x14ac:dyDescent="0.3">
      <c r="A660" s="253" t="s">
        <v>348</v>
      </c>
      <c r="B660" s="267"/>
      <c r="C660" s="284"/>
      <c r="D660" s="253"/>
      <c r="E660" s="285"/>
      <c r="F660" s="285"/>
      <c r="G660" s="286" t="s">
        <v>349</v>
      </c>
      <c r="H660" s="292">
        <f>SUM(H655:H659)</f>
        <v>0</v>
      </c>
      <c r="I660" s="288"/>
      <c r="J660" s="293">
        <f>SUM(J655:J659)</f>
        <v>0</v>
      </c>
    </row>
    <row r="661" spans="1:10" x14ac:dyDescent="0.3">
      <c r="A661" s="253" t="s">
        <v>350</v>
      </c>
      <c r="B661" s="19"/>
      <c r="C661" s="290" t="s">
        <v>351</v>
      </c>
      <c r="D661" s="253"/>
      <c r="E661" s="285"/>
      <c r="F661" s="285"/>
      <c r="G661" s="286"/>
      <c r="H661" s="287"/>
      <c r="I661" s="288"/>
      <c r="J661" s="289"/>
    </row>
    <row r="662" spans="1:10" x14ac:dyDescent="0.3">
      <c r="A662" s="276"/>
      <c r="B662" s="267"/>
      <c r="C662" s="277"/>
      <c r="D662" s="278"/>
      <c r="E662" s="279"/>
      <c r="F662" s="279"/>
      <c r="G662" s="280"/>
      <c r="H662" s="281"/>
      <c r="I662" s="340"/>
      <c r="J662" s="350"/>
    </row>
    <row r="663" spans="1:10" x14ac:dyDescent="0.3">
      <c r="A663" s="291" t="s">
        <v>352</v>
      </c>
      <c r="B663" s="19"/>
      <c r="C663" s="284"/>
      <c r="D663" s="253"/>
      <c r="E663" s="285"/>
      <c r="F663" s="285"/>
      <c r="G663" s="286" t="s">
        <v>353</v>
      </c>
      <c r="H663" s="281">
        <f>SUM(H661:H662)</f>
        <v>0</v>
      </c>
      <c r="I663" s="288"/>
      <c r="J663" s="350">
        <f>SUM(J661:J662)</f>
        <v>0</v>
      </c>
    </row>
    <row r="664" spans="1:10" x14ac:dyDescent="0.3">
      <c r="A664" s="253"/>
      <c r="B664" s="303"/>
      <c r="C664" s="284"/>
      <c r="D664" s="253"/>
      <c r="E664" s="285"/>
      <c r="F664" s="285"/>
      <c r="G664" s="286"/>
      <c r="H664" s="287"/>
      <c r="I664" s="288"/>
      <c r="J664" s="289"/>
    </row>
    <row r="665" spans="1:10" ht="15" thickBot="1" x14ac:dyDescent="0.35">
      <c r="A665" s="253" t="s">
        <v>76</v>
      </c>
      <c r="B665" s="303"/>
      <c r="C665" s="305"/>
      <c r="D665" s="306"/>
      <c r="E665" s="307"/>
      <c r="F665" s="308" t="s">
        <v>354</v>
      </c>
      <c r="G665" s="309">
        <f>SUM(H645:H664)/2</f>
        <v>0</v>
      </c>
      <c r="H665" s="310">
        <f>IF($A$2="CD",IF($A$3=1,ROUND(SUM(H645:H664)/2,0),IF($A$3=3,ROUND(SUM(H645:H664)/2,-1),SUM(H645:H664)/2)),SUM(H645:H664)/2)</f>
        <v>0</v>
      </c>
      <c r="I665" s="311">
        <f>SUM(J645:J664)/2</f>
        <v>0</v>
      </c>
      <c r="J665" s="312">
        <f>IF($A$2="CD",IF($A$3=1,ROUND(SUM(J645:J664)/2,0),IF($A$3=3,ROUND(SUM(J645:J664)/2,-1),SUM(J645:J664)/2)),SUM(J645:J664)/2)</f>
        <v>0</v>
      </c>
    </row>
    <row r="666" spans="1:10" ht="15" thickTop="1" x14ac:dyDescent="0.3">
      <c r="A666" s="253" t="s">
        <v>376</v>
      </c>
      <c r="B666" s="303"/>
      <c r="C666" s="316" t="s">
        <v>280</v>
      </c>
      <c r="D666" s="317"/>
      <c r="E666" s="318"/>
      <c r="F666" s="318"/>
      <c r="G666" s="319"/>
      <c r="H666" s="320"/>
      <c r="I666" s="288"/>
      <c r="J666" s="321"/>
    </row>
    <row r="667" spans="1:10" x14ac:dyDescent="0.3">
      <c r="A667" s="276" t="s">
        <v>287</v>
      </c>
      <c r="B667" s="303"/>
      <c r="C667" s="351" t="s">
        <v>258</v>
      </c>
      <c r="D667" s="352"/>
      <c r="E667" s="353"/>
      <c r="F667" s="325">
        <f>$F$3</f>
        <v>0</v>
      </c>
      <c r="G667" s="354"/>
      <c r="H667" s="355">
        <f>ROUND(H665*F667,2)</f>
        <v>0</v>
      </c>
      <c r="I667" s="288"/>
      <c r="J667" s="350">
        <f>ROUND(J665*F667,2)</f>
        <v>0</v>
      </c>
    </row>
    <row r="668" spans="1:10" x14ac:dyDescent="0.3">
      <c r="A668" s="276" t="s">
        <v>377</v>
      </c>
      <c r="B668" s="303"/>
      <c r="C668" s="351" t="s">
        <v>260</v>
      </c>
      <c r="D668" s="352"/>
      <c r="E668" s="353"/>
      <c r="F668" s="325">
        <f>$G$3</f>
        <v>0</v>
      </c>
      <c r="G668" s="354"/>
      <c r="H668" s="355">
        <f>ROUND(H665*F668,2)</f>
        <v>0</v>
      </c>
      <c r="I668" s="288"/>
      <c r="J668" s="350">
        <f>ROUND(J665*F668,2)</f>
        <v>0</v>
      </c>
    </row>
    <row r="669" spans="1:10" x14ac:dyDescent="0.3">
      <c r="A669" s="276" t="s">
        <v>289</v>
      </c>
      <c r="B669" s="303"/>
      <c r="C669" s="351" t="s">
        <v>262</v>
      </c>
      <c r="D669" s="352"/>
      <c r="E669" s="353"/>
      <c r="F669" s="325">
        <f>$H$3</f>
        <v>0</v>
      </c>
      <c r="G669" s="354"/>
      <c r="H669" s="355">
        <f>ROUND(H665*F669,2)</f>
        <v>0</v>
      </c>
      <c r="I669" s="288"/>
      <c r="J669" s="350">
        <f>ROUND(J665*F669,2)</f>
        <v>0</v>
      </c>
    </row>
    <row r="670" spans="1:10" x14ac:dyDescent="0.3">
      <c r="A670" s="276" t="s">
        <v>291</v>
      </c>
      <c r="B670" s="303"/>
      <c r="C670" s="351" t="s">
        <v>266</v>
      </c>
      <c r="D670" s="352"/>
      <c r="E670" s="353"/>
      <c r="F670" s="325">
        <f>$I$3</f>
        <v>0</v>
      </c>
      <c r="G670" s="354"/>
      <c r="H670" s="355">
        <f>ROUND(H669*F670,2)</f>
        <v>0</v>
      </c>
      <c r="I670" s="288"/>
      <c r="J670" s="350">
        <f>ROUND(J669*F670,2)</f>
        <v>0</v>
      </c>
    </row>
    <row r="671" spans="1:10" x14ac:dyDescent="0.3">
      <c r="A671" s="253" t="s">
        <v>378</v>
      </c>
      <c r="B671" s="303"/>
      <c r="C671" s="290" t="s">
        <v>379</v>
      </c>
      <c r="D671" s="253"/>
      <c r="E671" s="285"/>
      <c r="F671" s="285"/>
      <c r="G671" s="328"/>
      <c r="H671" s="329">
        <f>SUM(H667:H670)</f>
        <v>0</v>
      </c>
      <c r="I671" s="304"/>
      <c r="J671" s="330">
        <f>SUM(J667:J670)</f>
        <v>0</v>
      </c>
    </row>
    <row r="672" spans="1:10" ht="15" thickBot="1" x14ac:dyDescent="0.35">
      <c r="A672" s="253" t="s">
        <v>380</v>
      </c>
      <c r="B672" s="303"/>
      <c r="C672" s="331"/>
      <c r="D672" s="332"/>
      <c r="E672" s="307"/>
      <c r="F672" s="308" t="s">
        <v>381</v>
      </c>
      <c r="G672" s="333">
        <f>H671+H665</f>
        <v>0</v>
      </c>
      <c r="H672" s="310">
        <f>IF($A$3=2,ROUND((H665+H671),2),IF($A$3=3,ROUND((H665+H671),-1),ROUND((H665+H671),0)))</f>
        <v>0</v>
      </c>
      <c r="I672" s="311"/>
      <c r="J672" s="312">
        <f>IF($A$3=2,ROUND((J665+J671),2),IF($A$3=3,ROUND((J665+J671),-1),ROUND((J665+J671),0)))</f>
        <v>0</v>
      </c>
    </row>
    <row r="673" spans="1:10" ht="15" thickTop="1" x14ac:dyDescent="0.3">
      <c r="C673" s="19"/>
      <c r="D673" s="264"/>
      <c r="E673" s="19"/>
      <c r="F673" s="19"/>
      <c r="G673" s="19"/>
      <c r="H673" s="19"/>
      <c r="I673" s="265"/>
      <c r="J673" s="266"/>
    </row>
    <row r="674" spans="1:10" x14ac:dyDescent="0.3">
      <c r="C674" s="19"/>
      <c r="D674" s="264"/>
      <c r="E674" s="19"/>
      <c r="F674" s="19"/>
      <c r="G674" s="19"/>
      <c r="H674" s="19"/>
      <c r="I674" s="265"/>
      <c r="J674" s="266"/>
    </row>
    <row r="675" spans="1:10" ht="15" thickBot="1" x14ac:dyDescent="0.35">
      <c r="C675" s="19"/>
      <c r="D675" s="264"/>
      <c r="E675" s="19"/>
      <c r="F675" s="19"/>
      <c r="G675" s="19"/>
      <c r="H675" s="19"/>
      <c r="I675" s="265"/>
      <c r="J675" s="266"/>
    </row>
    <row r="676" spans="1:10" ht="15" thickTop="1" x14ac:dyDescent="0.3">
      <c r="A676" s="253" t="s">
        <v>438</v>
      </c>
      <c r="B676" s="267"/>
      <c r="C676" s="933" t="s">
        <v>882</v>
      </c>
      <c r="D676" s="934"/>
      <c r="E676" s="934"/>
      <c r="F676" s="934"/>
      <c r="G676" s="314"/>
      <c r="H676" s="269" t="s">
        <v>309</v>
      </c>
      <c r="I676" s="270" t="s">
        <v>310</v>
      </c>
      <c r="J676" s="271" t="s">
        <v>79</v>
      </c>
    </row>
    <row r="677" spans="1:10" x14ac:dyDescent="0.3">
      <c r="A677" s="253"/>
      <c r="B677" s="267"/>
      <c r="C677" s="935"/>
      <c r="D677" s="936"/>
      <c r="E677" s="936"/>
      <c r="F677" s="936"/>
      <c r="G677" s="315"/>
      <c r="H677" s="273" t="str">
        <f>"ITEM:   "&amp;PRESUPUESTO!$B$35</f>
        <v>ITEM:   3.9</v>
      </c>
      <c r="I677" s="274">
        <f>PRESUPUESTO!$E$35</f>
        <v>21.36</v>
      </c>
      <c r="J677" s="275"/>
    </row>
    <row r="678" spans="1:10" x14ac:dyDescent="0.3">
      <c r="A678" s="276" t="s">
        <v>312</v>
      </c>
      <c r="B678" s="267"/>
      <c r="C678" s="277" t="str">
        <f>INSUMOS!$C$300</f>
        <v>DESCRIPCION</v>
      </c>
      <c r="D678" s="278" t="str">
        <f>INSUMOS!$D$300</f>
        <v>UND</v>
      </c>
      <c r="E678" s="279" t="s">
        <v>74</v>
      </c>
      <c r="F678" s="279" t="s">
        <v>313</v>
      </c>
      <c r="G678" s="280" t="str">
        <f>INSUMOS!$I$300</f>
        <v>VR. UNIT.</v>
      </c>
      <c r="H678" s="281" t="s">
        <v>315</v>
      </c>
      <c r="I678" s="340"/>
      <c r="J678" s="350" t="s">
        <v>315</v>
      </c>
    </row>
    <row r="679" spans="1:10" x14ac:dyDescent="0.3">
      <c r="A679" s="276"/>
      <c r="B679" s="267"/>
      <c r="C679" s="284"/>
      <c r="D679" s="253"/>
      <c r="E679" s="285"/>
      <c r="F679" s="285"/>
      <c r="G679" s="286"/>
      <c r="H679" s="287"/>
      <c r="I679" s="288"/>
      <c r="J679" s="289"/>
    </row>
    <row r="680" spans="1:10" x14ac:dyDescent="0.3">
      <c r="A680" s="276" t="s">
        <v>316</v>
      </c>
      <c r="B680" s="267"/>
      <c r="C680" s="290" t="s">
        <v>317</v>
      </c>
      <c r="D680" s="253"/>
      <c r="E680" s="285"/>
      <c r="F680" s="285"/>
      <c r="G680" s="286"/>
      <c r="H680" s="287"/>
      <c r="I680" s="288"/>
      <c r="J680" s="289"/>
    </row>
    <row r="681" spans="1:10" x14ac:dyDescent="0.3">
      <c r="A681" s="276">
        <v>100806</v>
      </c>
      <c r="B681" s="267" t="s">
        <v>392</v>
      </c>
      <c r="C681" s="277"/>
      <c r="D681" s="278"/>
      <c r="E681" s="279"/>
      <c r="F681" s="279"/>
      <c r="G681" s="280"/>
      <c r="H681" s="281"/>
      <c r="I681" s="340">
        <f>I677 * (E681 * (1+F681/100))</f>
        <v>0</v>
      </c>
      <c r="J681" s="350">
        <f>I677*H681</f>
        <v>0</v>
      </c>
    </row>
    <row r="682" spans="1:10" x14ac:dyDescent="0.3">
      <c r="A682" s="276">
        <v>101509</v>
      </c>
      <c r="B682" s="267" t="s">
        <v>369</v>
      </c>
      <c r="C682" s="277"/>
      <c r="D682" s="278"/>
      <c r="E682" s="279"/>
      <c r="F682" s="279"/>
      <c r="G682" s="280"/>
      <c r="H682" s="281"/>
      <c r="I682" s="340">
        <f>I677 * (E682 * (1+F682/100))</f>
        <v>0</v>
      </c>
      <c r="J682" s="350">
        <f>I677*H682</f>
        <v>0</v>
      </c>
    </row>
    <row r="683" spans="1:10" x14ac:dyDescent="0.3">
      <c r="A683" s="276">
        <v>101717</v>
      </c>
      <c r="B683" s="267" t="s">
        <v>392</v>
      </c>
      <c r="C683" s="277"/>
      <c r="D683" s="278"/>
      <c r="E683" s="279"/>
      <c r="F683" s="279"/>
      <c r="G683" s="280"/>
      <c r="H683" s="281"/>
      <c r="I683" s="340">
        <f>I677 * (E683 * (1+F683/100))</f>
        <v>0</v>
      </c>
      <c r="J683" s="350">
        <f>I677*H683</f>
        <v>0</v>
      </c>
    </row>
    <row r="684" spans="1:10" x14ac:dyDescent="0.3">
      <c r="A684" s="276">
        <v>102387</v>
      </c>
      <c r="B684" s="267" t="s">
        <v>392</v>
      </c>
      <c r="C684" s="277"/>
      <c r="D684" s="278"/>
      <c r="E684" s="279"/>
      <c r="F684" s="279"/>
      <c r="G684" s="280"/>
      <c r="H684" s="281"/>
      <c r="I684" s="340">
        <f>I677 * (E684 * (1+F684/100))</f>
        <v>0</v>
      </c>
      <c r="J684" s="350">
        <f>I677*H684</f>
        <v>0</v>
      </c>
    </row>
    <row r="685" spans="1:10" x14ac:dyDescent="0.3">
      <c r="A685" s="253" t="s">
        <v>412</v>
      </c>
      <c r="B685" s="267" t="s">
        <v>413</v>
      </c>
      <c r="C685" s="277"/>
      <c r="D685" s="278"/>
      <c r="E685" s="279"/>
      <c r="F685" s="279"/>
      <c r="G685" s="280"/>
      <c r="H685" s="281"/>
      <c r="I685" s="340">
        <f>I677 * (E685 * (1+F685/100))</f>
        <v>0</v>
      </c>
      <c r="J685" s="350">
        <f>I677*H685</f>
        <v>0</v>
      </c>
    </row>
    <row r="686" spans="1:10" x14ac:dyDescent="0.3">
      <c r="A686" s="253" t="s">
        <v>330</v>
      </c>
      <c r="B686" s="267"/>
      <c r="C686" s="284"/>
      <c r="D686" s="253"/>
      <c r="E686" s="285"/>
      <c r="F686" s="285"/>
      <c r="G686" s="286" t="s">
        <v>331</v>
      </c>
      <c r="H686" s="292">
        <f>SUM(H680:H685)</f>
        <v>0</v>
      </c>
      <c r="I686" s="288"/>
      <c r="J686" s="293">
        <f>SUM(J680:J685)</f>
        <v>0</v>
      </c>
    </row>
    <row r="687" spans="1:10" x14ac:dyDescent="0.3">
      <c r="A687" s="276" t="s">
        <v>332</v>
      </c>
      <c r="B687" s="267"/>
      <c r="C687" s="294" t="s">
        <v>333</v>
      </c>
      <c r="D687" s="253" t="s">
        <v>334</v>
      </c>
      <c r="E687" s="253" t="s">
        <v>335</v>
      </c>
      <c r="F687" s="253" t="s">
        <v>336</v>
      </c>
      <c r="G687" s="295" t="s">
        <v>337</v>
      </c>
      <c r="H687" s="296" t="s">
        <v>338</v>
      </c>
      <c r="I687" s="288"/>
      <c r="J687" s="289"/>
    </row>
    <row r="688" spans="1:10" x14ac:dyDescent="0.3">
      <c r="A688" s="276">
        <v>200011</v>
      </c>
      <c r="B688" s="267" t="s">
        <v>333</v>
      </c>
      <c r="C688" s="277"/>
      <c r="D688" s="297"/>
      <c r="E688" s="298"/>
      <c r="F688" s="299"/>
      <c r="G688" s="300"/>
      <c r="H688" s="281"/>
      <c r="I688" s="340" t="e">
        <f>I677 / G688</f>
        <v>#DIV/0!</v>
      </c>
      <c r="J688" s="350">
        <f>I677*H688</f>
        <v>0</v>
      </c>
    </row>
    <row r="689" spans="1:10" x14ac:dyDescent="0.3">
      <c r="A689" s="253" t="s">
        <v>340</v>
      </c>
      <c r="B689" s="267"/>
      <c r="C689" s="284"/>
      <c r="D689" s="253"/>
      <c r="E689" s="285"/>
      <c r="F689" s="285"/>
      <c r="G689" s="286" t="s">
        <v>341</v>
      </c>
      <c r="H689" s="292">
        <f>SUM(H687:H688)</f>
        <v>0</v>
      </c>
      <c r="I689" s="288"/>
      <c r="J689" s="293">
        <f>SUM(J687:J688)</f>
        <v>0</v>
      </c>
    </row>
    <row r="690" spans="1:10" x14ac:dyDescent="0.3">
      <c r="A690" s="276" t="s">
        <v>342</v>
      </c>
      <c r="B690" s="267"/>
      <c r="C690" s="301" t="s">
        <v>343</v>
      </c>
      <c r="D690" s="253"/>
      <c r="E690" s="285"/>
      <c r="F690" s="285"/>
      <c r="G690" s="286"/>
      <c r="H690" s="287"/>
      <c r="I690" s="288"/>
      <c r="J690" s="289"/>
    </row>
    <row r="691" spans="1:10" x14ac:dyDescent="0.3">
      <c r="A691" s="276">
        <v>300026</v>
      </c>
      <c r="B691" s="267" t="s">
        <v>343</v>
      </c>
      <c r="C691" s="277"/>
      <c r="D691" s="278"/>
      <c r="E691" s="302"/>
      <c r="F691" s="279"/>
      <c r="G691" s="280"/>
      <c r="H691" s="281"/>
      <c r="I691" s="340">
        <f>I677 * H691</f>
        <v>0</v>
      </c>
      <c r="J691" s="350">
        <f>I677*H691</f>
        <v>0</v>
      </c>
    </row>
    <row r="692" spans="1:10" x14ac:dyDescent="0.3">
      <c r="A692" s="276">
        <v>300051</v>
      </c>
      <c r="B692" s="267" t="s">
        <v>343</v>
      </c>
      <c r="C692" s="277"/>
      <c r="D692" s="278"/>
      <c r="E692" s="279"/>
      <c r="F692" s="279"/>
      <c r="G692" s="280"/>
      <c r="H692" s="281"/>
      <c r="I692" s="340">
        <f>I677 * (E692 * (1+F692/100))</f>
        <v>0</v>
      </c>
      <c r="J692" s="350">
        <f>I677*H692</f>
        <v>0</v>
      </c>
    </row>
    <row r="693" spans="1:10" x14ac:dyDescent="0.3">
      <c r="A693" s="276">
        <v>300002</v>
      </c>
      <c r="B693" s="267" t="s">
        <v>343</v>
      </c>
      <c r="C693" s="277"/>
      <c r="D693" s="278"/>
      <c r="E693" s="279"/>
      <c r="F693" s="279"/>
      <c r="G693" s="280"/>
      <c r="H693" s="281"/>
      <c r="I693" s="340">
        <f>I677 * (E693 * (1+F693/100))</f>
        <v>0</v>
      </c>
      <c r="J693" s="350">
        <f>I677*H693</f>
        <v>0</v>
      </c>
    </row>
    <row r="694" spans="1:10" x14ac:dyDescent="0.3">
      <c r="A694" s="253" t="s">
        <v>348</v>
      </c>
      <c r="B694" s="267"/>
      <c r="C694" s="284"/>
      <c r="D694" s="253"/>
      <c r="E694" s="285"/>
      <c r="F694" s="285"/>
      <c r="G694" s="286" t="s">
        <v>349</v>
      </c>
      <c r="H694" s="292">
        <f>SUM(H690:H693)</f>
        <v>0</v>
      </c>
      <c r="I694" s="288"/>
      <c r="J694" s="293">
        <f>SUM(J690:J693)</f>
        <v>0</v>
      </c>
    </row>
    <row r="695" spans="1:10" x14ac:dyDescent="0.3">
      <c r="A695" s="253" t="s">
        <v>350</v>
      </c>
      <c r="B695" s="19"/>
      <c r="C695" s="290" t="s">
        <v>351</v>
      </c>
      <c r="D695" s="253"/>
      <c r="E695" s="285"/>
      <c r="F695" s="285"/>
      <c r="G695" s="286"/>
      <c r="H695" s="287"/>
      <c r="I695" s="288"/>
      <c r="J695" s="289"/>
    </row>
    <row r="696" spans="1:10" x14ac:dyDescent="0.3">
      <c r="A696" s="276"/>
      <c r="B696" s="267"/>
      <c r="C696" s="277"/>
      <c r="D696" s="278"/>
      <c r="E696" s="279"/>
      <c r="F696" s="279"/>
      <c r="G696" s="280"/>
      <c r="H696" s="281"/>
      <c r="I696" s="340"/>
      <c r="J696" s="350"/>
    </row>
    <row r="697" spans="1:10" x14ac:dyDescent="0.3">
      <c r="A697" s="291" t="s">
        <v>352</v>
      </c>
      <c r="B697" s="19"/>
      <c r="C697" s="284"/>
      <c r="D697" s="253"/>
      <c r="E697" s="285"/>
      <c r="F697" s="285"/>
      <c r="G697" s="286" t="s">
        <v>353</v>
      </c>
      <c r="H697" s="281">
        <f>SUM(H695:H696)</f>
        <v>0</v>
      </c>
      <c r="I697" s="288"/>
      <c r="J697" s="350">
        <f>SUM(J695:J696)</f>
        <v>0</v>
      </c>
    </row>
    <row r="698" spans="1:10" x14ac:dyDescent="0.3">
      <c r="A698" s="253"/>
      <c r="B698" s="303"/>
      <c r="C698" s="284"/>
      <c r="D698" s="253"/>
      <c r="E698" s="285"/>
      <c r="F698" s="285"/>
      <c r="G698" s="286"/>
      <c r="H698" s="287"/>
      <c r="I698" s="288"/>
      <c r="J698" s="289"/>
    </row>
    <row r="699" spans="1:10" ht="15" thickBot="1" x14ac:dyDescent="0.35">
      <c r="A699" s="253" t="s">
        <v>76</v>
      </c>
      <c r="B699" s="303"/>
      <c r="C699" s="305"/>
      <c r="D699" s="306"/>
      <c r="E699" s="307"/>
      <c r="F699" s="308" t="s">
        <v>354</v>
      </c>
      <c r="G699" s="309">
        <f>SUM(H678:H698)/2</f>
        <v>0</v>
      </c>
      <c r="H699" s="310">
        <f>IF($A$2="CD",IF($A$3=1,ROUND(SUM(H678:H698)/2,0),IF($A$3=3,ROUND(SUM(H678:H698)/2,-1),SUM(H678:H698)/2)),SUM(H678:H698)/2)</f>
        <v>0</v>
      </c>
      <c r="I699" s="357">
        <f>SUM(J678:J698)/2</f>
        <v>0</v>
      </c>
      <c r="J699" s="312">
        <f>IF($A$2="CD",IF($A$3=1,ROUND(SUM(J678:J698)/2,0),IF($A$3=3,ROUND(SUM(J678:J698)/2,-1),SUM(J678:J698)/2)),SUM(J678:J698)/2)</f>
        <v>0</v>
      </c>
    </row>
    <row r="700" spans="1:10" ht="15" thickTop="1" x14ac:dyDescent="0.3">
      <c r="A700" s="253" t="s">
        <v>376</v>
      </c>
      <c r="B700" s="303"/>
      <c r="C700" s="316" t="s">
        <v>280</v>
      </c>
      <c r="D700" s="317"/>
      <c r="E700" s="318"/>
      <c r="F700" s="318"/>
      <c r="G700" s="319"/>
      <c r="H700" s="320"/>
      <c r="I700" s="288"/>
      <c r="J700" s="321"/>
    </row>
    <row r="701" spans="1:10" x14ac:dyDescent="0.3">
      <c r="A701" s="276" t="s">
        <v>287</v>
      </c>
      <c r="B701" s="303"/>
      <c r="C701" s="351" t="s">
        <v>258</v>
      </c>
      <c r="D701" s="352"/>
      <c r="E701" s="353"/>
      <c r="F701" s="325">
        <f>$F$3</f>
        <v>0</v>
      </c>
      <c r="G701" s="354"/>
      <c r="H701" s="355">
        <f>ROUND(H699*F701,2)</f>
        <v>0</v>
      </c>
      <c r="I701" s="288"/>
      <c r="J701" s="350">
        <f>ROUND(J699*F701,2)</f>
        <v>0</v>
      </c>
    </row>
    <row r="702" spans="1:10" x14ac:dyDescent="0.3">
      <c r="A702" s="276" t="s">
        <v>377</v>
      </c>
      <c r="B702" s="303"/>
      <c r="C702" s="351" t="s">
        <v>260</v>
      </c>
      <c r="D702" s="352"/>
      <c r="E702" s="353"/>
      <c r="F702" s="325">
        <f>$G$3</f>
        <v>0</v>
      </c>
      <c r="G702" s="354"/>
      <c r="H702" s="355">
        <f>ROUND(H699*F702,2)</f>
        <v>0</v>
      </c>
      <c r="I702" s="288"/>
      <c r="J702" s="350">
        <f>ROUND(J699*F702,2)</f>
        <v>0</v>
      </c>
    </row>
    <row r="703" spans="1:10" x14ac:dyDescent="0.3">
      <c r="A703" s="276" t="s">
        <v>289</v>
      </c>
      <c r="B703" s="303"/>
      <c r="C703" s="351" t="s">
        <v>262</v>
      </c>
      <c r="D703" s="352"/>
      <c r="E703" s="353"/>
      <c r="F703" s="325">
        <f>$H$3</f>
        <v>0</v>
      </c>
      <c r="G703" s="354"/>
      <c r="H703" s="355">
        <f>ROUND(H699*F703,2)</f>
        <v>0</v>
      </c>
      <c r="I703" s="288"/>
      <c r="J703" s="350">
        <f>ROUND(J699*F703,2)</f>
        <v>0</v>
      </c>
    </row>
    <row r="704" spans="1:10" x14ac:dyDescent="0.3">
      <c r="A704" s="276" t="s">
        <v>291</v>
      </c>
      <c r="B704" s="303"/>
      <c r="C704" s="351" t="s">
        <v>266</v>
      </c>
      <c r="D704" s="352"/>
      <c r="E704" s="353"/>
      <c r="F704" s="325">
        <f>$I$3</f>
        <v>0</v>
      </c>
      <c r="G704" s="354"/>
      <c r="H704" s="355">
        <f>ROUND(H703*F704,2)</f>
        <v>0</v>
      </c>
      <c r="I704" s="288"/>
      <c r="J704" s="350">
        <f>ROUND(J703*F704,2)</f>
        <v>0</v>
      </c>
    </row>
    <row r="705" spans="1:10" x14ac:dyDescent="0.3">
      <c r="A705" s="253" t="s">
        <v>378</v>
      </c>
      <c r="B705" s="303"/>
      <c r="C705" s="290" t="s">
        <v>379</v>
      </c>
      <c r="D705" s="253"/>
      <c r="E705" s="285"/>
      <c r="F705" s="285"/>
      <c r="G705" s="328"/>
      <c r="H705" s="329">
        <f>SUM(H701:H704)</f>
        <v>0</v>
      </c>
      <c r="I705" s="304"/>
      <c r="J705" s="330">
        <f>SUM(J701:J704)</f>
        <v>0</v>
      </c>
    </row>
    <row r="706" spans="1:10" ht="15" thickBot="1" x14ac:dyDescent="0.35">
      <c r="A706" s="253" t="s">
        <v>380</v>
      </c>
      <c r="B706" s="303"/>
      <c r="C706" s="331"/>
      <c r="D706" s="332"/>
      <c r="E706" s="307"/>
      <c r="F706" s="308" t="s">
        <v>381</v>
      </c>
      <c r="G706" s="333">
        <f>H705+H699</f>
        <v>0</v>
      </c>
      <c r="H706" s="310">
        <f>IF($A$3=2,ROUND((H699+H705),2),IF($A$3=3,ROUND((H699+H705),-1),ROUND((H699+H705),0)))</f>
        <v>0</v>
      </c>
      <c r="I706" s="311"/>
      <c r="J706" s="312">
        <f>IF($A$3=2,ROUND((J699+J705),2),IF($A$3=3,ROUND((J699+J705),-1),ROUND((J699+J705),0)))</f>
        <v>0</v>
      </c>
    </row>
    <row r="707" spans="1:10" ht="15" thickTop="1" x14ac:dyDescent="0.3">
      <c r="C707" s="19"/>
      <c r="D707" s="264"/>
      <c r="E707" s="19"/>
      <c r="F707" s="19"/>
      <c r="G707" s="19"/>
      <c r="H707" s="19"/>
      <c r="I707" s="265"/>
      <c r="J707" s="266"/>
    </row>
    <row r="708" spans="1:10" x14ac:dyDescent="0.3">
      <c r="C708" s="19"/>
      <c r="D708" s="264"/>
      <c r="E708" s="19"/>
      <c r="F708" s="19"/>
      <c r="G708" s="19"/>
      <c r="H708" s="19"/>
      <c r="I708" s="265"/>
      <c r="J708" s="266"/>
    </row>
    <row r="709" spans="1:10" ht="15" thickBot="1" x14ac:dyDescent="0.35">
      <c r="C709" s="19"/>
      <c r="D709" s="264"/>
      <c r="E709" s="19"/>
      <c r="F709" s="19"/>
      <c r="G709" s="19"/>
      <c r="H709" s="19"/>
      <c r="I709" s="265"/>
      <c r="J709" s="266"/>
    </row>
    <row r="710" spans="1:10" ht="15" thickTop="1" x14ac:dyDescent="0.3">
      <c r="C710" s="946" t="s">
        <v>883</v>
      </c>
      <c r="D710" s="947"/>
      <c r="E710" s="947"/>
      <c r="F710" s="947"/>
      <c r="G710" s="488"/>
      <c r="H710" s="535" t="s">
        <v>367</v>
      </c>
      <c r="I710" s="265"/>
      <c r="J710" s="266"/>
    </row>
    <row r="711" spans="1:10" x14ac:dyDescent="0.3">
      <c r="C711" s="948"/>
      <c r="D711" s="949"/>
      <c r="E711" s="949"/>
      <c r="F711" s="949"/>
      <c r="G711" s="490"/>
      <c r="H711" s="536" t="s">
        <v>802</v>
      </c>
      <c r="I711" s="265"/>
      <c r="J711" s="266"/>
    </row>
    <row r="712" spans="1:10" x14ac:dyDescent="0.3">
      <c r="C712" s="492" t="s">
        <v>72</v>
      </c>
      <c r="D712" s="493" t="s">
        <v>73</v>
      </c>
      <c r="E712" s="494" t="s">
        <v>74</v>
      </c>
      <c r="F712" s="494" t="s">
        <v>313</v>
      </c>
      <c r="G712" s="543" t="s">
        <v>314</v>
      </c>
      <c r="H712" s="496" t="s">
        <v>315</v>
      </c>
      <c r="I712" s="265"/>
      <c r="J712" s="266"/>
    </row>
    <row r="713" spans="1:10" x14ac:dyDescent="0.3">
      <c r="C713" s="284"/>
      <c r="D713" s="253"/>
      <c r="E713" s="285"/>
      <c r="F713" s="285"/>
      <c r="G713" s="541"/>
      <c r="H713" s="287"/>
      <c r="I713" s="265"/>
      <c r="J713" s="266"/>
    </row>
    <row r="714" spans="1:10" x14ac:dyDescent="0.3">
      <c r="C714" s="290" t="s">
        <v>317</v>
      </c>
      <c r="D714" s="253"/>
      <c r="E714" s="285"/>
      <c r="F714" s="285"/>
      <c r="G714" s="541"/>
      <c r="H714" s="287"/>
      <c r="I714" s="265"/>
      <c r="J714" s="266"/>
    </row>
    <row r="715" spans="1:10" x14ac:dyDescent="0.3">
      <c r="C715" s="492"/>
      <c r="D715" s="493"/>
      <c r="E715" s="494"/>
      <c r="F715" s="494"/>
      <c r="G715" s="543"/>
      <c r="H715" s="496"/>
      <c r="I715" s="265"/>
      <c r="J715" s="266"/>
    </row>
    <row r="716" spans="1:10" x14ac:dyDescent="0.3">
      <c r="C716" s="492"/>
      <c r="D716" s="493"/>
      <c r="E716" s="494"/>
      <c r="F716" s="494"/>
      <c r="G716" s="543"/>
      <c r="H716" s="496"/>
      <c r="I716" s="265"/>
      <c r="J716" s="266"/>
    </row>
    <row r="717" spans="1:10" x14ac:dyDescent="0.3">
      <c r="C717" s="492"/>
      <c r="D717" s="493"/>
      <c r="E717" s="494"/>
      <c r="F717" s="494"/>
      <c r="G717" s="543"/>
      <c r="H717" s="496"/>
      <c r="I717" s="265"/>
      <c r="J717" s="266"/>
    </row>
    <row r="718" spans="1:10" x14ac:dyDescent="0.3">
      <c r="C718" s="492"/>
      <c r="D718" s="493"/>
      <c r="E718" s="494"/>
      <c r="F718" s="494"/>
      <c r="G718" s="543"/>
      <c r="H718" s="496"/>
      <c r="I718" s="265"/>
      <c r="J718" s="266"/>
    </row>
    <row r="719" spans="1:10" x14ac:dyDescent="0.3">
      <c r="C719" s="492"/>
      <c r="D719" s="493"/>
      <c r="E719" s="494"/>
      <c r="F719" s="494"/>
      <c r="G719" s="543"/>
      <c r="H719" s="496"/>
      <c r="I719" s="265"/>
      <c r="J719" s="266"/>
    </row>
    <row r="720" spans="1:10" x14ac:dyDescent="0.3">
      <c r="C720" s="284"/>
      <c r="D720" s="253"/>
      <c r="E720" s="285"/>
      <c r="F720" s="285"/>
      <c r="G720" s="541" t="s">
        <v>331</v>
      </c>
      <c r="H720" s="292">
        <f>SUM(H715:H719)</f>
        <v>0</v>
      </c>
      <c r="I720" s="265"/>
      <c r="J720" s="266"/>
    </row>
    <row r="721" spans="1:10" x14ac:dyDescent="0.3">
      <c r="C721" s="294" t="s">
        <v>333</v>
      </c>
      <c r="D721" s="253" t="s">
        <v>334</v>
      </c>
      <c r="E721" s="253" t="s">
        <v>335</v>
      </c>
      <c r="F721" s="253" t="s">
        <v>336</v>
      </c>
      <c r="G721" s="545" t="s">
        <v>337</v>
      </c>
      <c r="H721" s="296" t="s">
        <v>338</v>
      </c>
      <c r="I721" s="265"/>
      <c r="J721" s="266"/>
    </row>
    <row r="722" spans="1:10" x14ac:dyDescent="0.3">
      <c r="C722" s="294"/>
      <c r="D722" s="253"/>
      <c r="E722" s="253"/>
      <c r="F722" s="253"/>
      <c r="G722" s="545"/>
      <c r="H722" s="296"/>
      <c r="I722" s="265"/>
      <c r="J722" s="266"/>
    </row>
    <row r="723" spans="1:10" x14ac:dyDescent="0.3">
      <c r="C723" s="492"/>
      <c r="D723" s="497"/>
      <c r="E723" s="546"/>
      <c r="F723" s="547"/>
      <c r="G723" s="500"/>
      <c r="H723" s="496"/>
      <c r="I723" s="265"/>
      <c r="J723" s="266"/>
    </row>
    <row r="724" spans="1:10" x14ac:dyDescent="0.3">
      <c r="C724" s="284"/>
      <c r="D724" s="253"/>
      <c r="E724" s="285"/>
      <c r="F724" s="285"/>
      <c r="G724" s="541" t="s">
        <v>341</v>
      </c>
      <c r="H724" s="292">
        <f>SUM(H723)</f>
        <v>0</v>
      </c>
      <c r="I724" s="265"/>
      <c r="J724" s="266"/>
    </row>
    <row r="725" spans="1:10" x14ac:dyDescent="0.3">
      <c r="C725" s="301" t="s">
        <v>343</v>
      </c>
      <c r="D725" s="253"/>
      <c r="E725" s="285"/>
      <c r="F725" s="285"/>
      <c r="G725" s="541"/>
      <c r="H725" s="287"/>
      <c r="I725" s="265"/>
      <c r="J725" s="266"/>
    </row>
    <row r="726" spans="1:10" x14ac:dyDescent="0.3">
      <c r="C726" s="492"/>
      <c r="D726" s="493"/>
      <c r="E726" s="501"/>
      <c r="F726" s="494"/>
      <c r="G726" s="543"/>
      <c r="H726" s="496"/>
      <c r="I726" s="265"/>
      <c r="J726" s="266"/>
    </row>
    <row r="727" spans="1:10" x14ac:dyDescent="0.3">
      <c r="C727" s="284"/>
      <c r="D727" s="253"/>
      <c r="E727" s="285"/>
      <c r="F727" s="285"/>
      <c r="G727" s="541" t="s">
        <v>349</v>
      </c>
      <c r="H727" s="292">
        <f>SUM(H726)</f>
        <v>0</v>
      </c>
      <c r="I727" s="265"/>
      <c r="J727" s="266"/>
    </row>
    <row r="728" spans="1:10" x14ac:dyDescent="0.3">
      <c r="C728" s="290" t="s">
        <v>351</v>
      </c>
      <c r="D728" s="253"/>
      <c r="E728" s="285"/>
      <c r="F728" s="285"/>
      <c r="G728" s="541"/>
      <c r="H728" s="287"/>
      <c r="I728" s="265"/>
      <c r="J728" s="266"/>
    </row>
    <row r="729" spans="1:10" x14ac:dyDescent="0.3">
      <c r="C729" s="492"/>
      <c r="D729" s="493"/>
      <c r="E729" s="494"/>
      <c r="F729" s="494"/>
      <c r="G729" s="543"/>
      <c r="H729" s="496"/>
      <c r="I729" s="265"/>
      <c r="J729" s="266"/>
    </row>
    <row r="730" spans="1:10" x14ac:dyDescent="0.3">
      <c r="C730" s="284"/>
      <c r="D730" s="253"/>
      <c r="E730" s="285"/>
      <c r="F730" s="285"/>
      <c r="G730" s="541" t="s">
        <v>353</v>
      </c>
      <c r="H730" s="496">
        <v>0</v>
      </c>
      <c r="I730" s="265"/>
      <c r="J730" s="266"/>
    </row>
    <row r="731" spans="1:10" x14ac:dyDescent="0.3">
      <c r="C731" s="284"/>
      <c r="D731" s="253"/>
      <c r="E731" s="285"/>
      <c r="F731" s="285"/>
      <c r="G731" s="541"/>
      <c r="H731" s="287"/>
      <c r="I731" s="265"/>
      <c r="J731" s="266"/>
    </row>
    <row r="732" spans="1:10" ht="15" thickBot="1" x14ac:dyDescent="0.35">
      <c r="C732" s="502"/>
      <c r="D732" s="503"/>
      <c r="E732" s="504"/>
      <c r="F732" s="505" t="s">
        <v>354</v>
      </c>
      <c r="G732" s="506">
        <v>67538.17</v>
      </c>
      <c r="H732" s="555">
        <f>SUM(H720+H724+H727)</f>
        <v>0</v>
      </c>
      <c r="I732" s="265"/>
      <c r="J732" s="266"/>
    </row>
    <row r="733" spans="1:10" ht="15.6" thickTop="1" thickBot="1" x14ac:dyDescent="0.35">
      <c r="C733" s="19"/>
      <c r="D733" s="264"/>
      <c r="E733" s="19"/>
      <c r="F733" s="19"/>
      <c r="G733" s="19"/>
      <c r="H733" s="19"/>
      <c r="I733" s="265"/>
      <c r="J733" s="266"/>
    </row>
    <row r="734" spans="1:10" ht="15" thickTop="1" x14ac:dyDescent="0.3">
      <c r="C734" s="958" t="str">
        <f>PRESUPUESTO!C38</f>
        <v xml:space="preserve">CAPITULO 4 ACEROS DE REFUERZO </v>
      </c>
      <c r="D734" s="959"/>
      <c r="E734" s="959"/>
      <c r="F734" s="959"/>
      <c r="G734" s="959"/>
      <c r="H734" s="960"/>
      <c r="I734" s="265"/>
      <c r="J734" s="266"/>
    </row>
    <row r="735" spans="1:10" ht="15" thickBot="1" x14ac:dyDescent="0.35">
      <c r="C735" s="630"/>
      <c r="D735" s="631"/>
      <c r="E735" s="632"/>
      <c r="F735" s="632"/>
      <c r="G735" s="632"/>
      <c r="H735" s="633"/>
      <c r="I735" s="265"/>
      <c r="J735" s="266"/>
    </row>
    <row r="736" spans="1:10" ht="15" thickTop="1" x14ac:dyDescent="0.3">
      <c r="A736" s="253" t="s">
        <v>439</v>
      </c>
      <c r="B736" s="267"/>
      <c r="C736" s="933" t="s">
        <v>885</v>
      </c>
      <c r="D736" s="934"/>
      <c r="E736" s="934"/>
      <c r="F736" s="934"/>
      <c r="G736" s="314"/>
      <c r="H736" s="269" t="s">
        <v>440</v>
      </c>
      <c r="I736" s="270" t="s">
        <v>310</v>
      </c>
      <c r="J736" s="271" t="s">
        <v>79</v>
      </c>
    </row>
    <row r="737" spans="1:10" x14ac:dyDescent="0.3">
      <c r="A737" s="253"/>
      <c r="B737" s="267"/>
      <c r="C737" s="935"/>
      <c r="D737" s="936"/>
      <c r="E737" s="936"/>
      <c r="F737" s="936"/>
      <c r="G737" s="315"/>
      <c r="H737" s="273" t="str">
        <f>"ITEM:   "&amp;PRESUPUESTO!$B$40</f>
        <v xml:space="preserve">ITEM:   </v>
      </c>
      <c r="I737" s="274">
        <f>PRESUPUESTO!$E$40</f>
        <v>27047</v>
      </c>
      <c r="J737" s="275"/>
    </row>
    <row r="738" spans="1:10" x14ac:dyDescent="0.3">
      <c r="A738" s="276" t="s">
        <v>312</v>
      </c>
      <c r="B738" s="267"/>
      <c r="C738" s="277" t="str">
        <f>INSUMOS!$C$300</f>
        <v>DESCRIPCION</v>
      </c>
      <c r="D738" s="278" t="str">
        <f>INSUMOS!$D$300</f>
        <v>UND</v>
      </c>
      <c r="E738" s="279" t="s">
        <v>74</v>
      </c>
      <c r="F738" s="279" t="s">
        <v>313</v>
      </c>
      <c r="G738" s="280" t="str">
        <f>INSUMOS!$I$300</f>
        <v>VR. UNIT.</v>
      </c>
      <c r="H738" s="281" t="s">
        <v>315</v>
      </c>
      <c r="I738" s="340"/>
      <c r="J738" s="350" t="s">
        <v>315</v>
      </c>
    </row>
    <row r="739" spans="1:10" x14ac:dyDescent="0.3">
      <c r="A739" s="276"/>
      <c r="B739" s="267"/>
      <c r="C739" s="284"/>
      <c r="D739" s="253"/>
      <c r="E739" s="285"/>
      <c r="F739" s="285"/>
      <c r="G739" s="286"/>
      <c r="H739" s="287"/>
      <c r="I739" s="288"/>
      <c r="J739" s="289"/>
    </row>
    <row r="740" spans="1:10" x14ac:dyDescent="0.3">
      <c r="A740" s="276" t="s">
        <v>316</v>
      </c>
      <c r="B740" s="267"/>
      <c r="C740" s="290" t="s">
        <v>317</v>
      </c>
      <c r="D740" s="253"/>
      <c r="E740" s="285"/>
      <c r="F740" s="285"/>
      <c r="G740" s="286"/>
      <c r="H740" s="287"/>
      <c r="I740" s="288"/>
      <c r="J740" s="289"/>
    </row>
    <row r="741" spans="1:10" x14ac:dyDescent="0.3">
      <c r="A741" s="276">
        <v>100076</v>
      </c>
      <c r="B741" s="267" t="s">
        <v>369</v>
      </c>
      <c r="C741" s="277"/>
      <c r="D741" s="278"/>
      <c r="E741" s="279"/>
      <c r="F741" s="279"/>
      <c r="G741" s="280"/>
      <c r="H741" s="281"/>
      <c r="I741" s="340">
        <f>I737 * (E741 * (1+F741/100))</f>
        <v>0</v>
      </c>
      <c r="J741" s="350">
        <f>H741 * I737</f>
        <v>0</v>
      </c>
    </row>
    <row r="742" spans="1:10" x14ac:dyDescent="0.3">
      <c r="A742" s="276">
        <v>101605</v>
      </c>
      <c r="B742" s="267" t="s">
        <v>388</v>
      </c>
      <c r="C742" s="277"/>
      <c r="D742" s="278"/>
      <c r="E742" s="279"/>
      <c r="F742" s="279"/>
      <c r="G742" s="280"/>
      <c r="H742" s="281"/>
      <c r="I742" s="340">
        <f>I737 * (E742 * (1+F742/100))</f>
        <v>0</v>
      </c>
      <c r="J742" s="350">
        <f>H742 * I737</f>
        <v>0</v>
      </c>
    </row>
    <row r="743" spans="1:10" x14ac:dyDescent="0.3">
      <c r="A743" s="276">
        <v>101008</v>
      </c>
      <c r="B743" s="267" t="s">
        <v>369</v>
      </c>
      <c r="C743" s="277"/>
      <c r="D743" s="278"/>
      <c r="E743" s="279"/>
      <c r="F743" s="279"/>
      <c r="G743" s="280"/>
      <c r="H743" s="281"/>
      <c r="I743" s="340">
        <f>I737 * (E743 * (1+F743/100))</f>
        <v>0</v>
      </c>
      <c r="J743" s="350">
        <f>H743 * I737</f>
        <v>0</v>
      </c>
    </row>
    <row r="744" spans="1:10" x14ac:dyDescent="0.3">
      <c r="A744" s="253" t="s">
        <v>330</v>
      </c>
      <c r="B744" s="267"/>
      <c r="C744" s="284"/>
      <c r="D744" s="253"/>
      <c r="E744" s="285"/>
      <c r="F744" s="285"/>
      <c r="G744" s="286" t="s">
        <v>331</v>
      </c>
      <c r="H744" s="292">
        <f>SUM(H740:H743)</f>
        <v>0</v>
      </c>
      <c r="I744" s="288"/>
      <c r="J744" s="293">
        <f>SUM(J740:J743)</f>
        <v>0</v>
      </c>
    </row>
    <row r="745" spans="1:10" x14ac:dyDescent="0.3">
      <c r="A745" s="276" t="s">
        <v>332</v>
      </c>
      <c r="B745" s="267"/>
      <c r="C745" s="294" t="s">
        <v>333</v>
      </c>
      <c r="D745" s="253" t="s">
        <v>334</v>
      </c>
      <c r="E745" s="253" t="s">
        <v>335</v>
      </c>
      <c r="F745" s="253" t="s">
        <v>336</v>
      </c>
      <c r="G745" s="295" t="s">
        <v>337</v>
      </c>
      <c r="H745" s="296" t="s">
        <v>338</v>
      </c>
      <c r="I745" s="288"/>
      <c r="J745" s="289"/>
    </row>
    <row r="746" spans="1:10" x14ac:dyDescent="0.3">
      <c r="A746" s="276">
        <v>200006</v>
      </c>
      <c r="B746" s="267" t="s">
        <v>333</v>
      </c>
      <c r="C746" s="277"/>
      <c r="D746" s="297"/>
      <c r="E746" s="298"/>
      <c r="F746" s="299"/>
      <c r="G746" s="300"/>
      <c r="H746" s="281"/>
      <c r="I746" s="340" t="e">
        <f>I737 / G746</f>
        <v>#DIV/0!</v>
      </c>
      <c r="J746" s="350">
        <f>H746 * I737</f>
        <v>0</v>
      </c>
    </row>
    <row r="747" spans="1:10" x14ac:dyDescent="0.3">
      <c r="A747" s="253" t="s">
        <v>340</v>
      </c>
      <c r="B747" s="267"/>
      <c r="C747" s="284"/>
      <c r="D747" s="253"/>
      <c r="E747" s="285"/>
      <c r="F747" s="285"/>
      <c r="G747" s="286" t="s">
        <v>341</v>
      </c>
      <c r="H747" s="292">
        <f>SUM(H745:H746)</f>
        <v>0</v>
      </c>
      <c r="I747" s="288"/>
      <c r="J747" s="292">
        <f>SUM(J745:J746)</f>
        <v>0</v>
      </c>
    </row>
    <row r="748" spans="1:10" x14ac:dyDescent="0.3">
      <c r="A748" s="253" t="s">
        <v>350</v>
      </c>
      <c r="B748" s="19"/>
      <c r="C748" s="290" t="s">
        <v>351</v>
      </c>
      <c r="D748" s="253"/>
      <c r="E748" s="285"/>
      <c r="F748" s="285"/>
      <c r="G748" s="286"/>
      <c r="H748" s="287"/>
      <c r="I748" s="288"/>
      <c r="J748" s="289"/>
    </row>
    <row r="749" spans="1:10" x14ac:dyDescent="0.3">
      <c r="A749" s="276"/>
      <c r="B749" s="267"/>
      <c r="C749" s="277"/>
      <c r="D749" s="278"/>
      <c r="E749" s="279"/>
      <c r="F749" s="279"/>
      <c r="G749" s="280"/>
      <c r="H749" s="281"/>
      <c r="I749" s="340"/>
      <c r="J749" s="350"/>
    </row>
    <row r="750" spans="1:10" x14ac:dyDescent="0.3">
      <c r="A750" s="291" t="s">
        <v>352</v>
      </c>
      <c r="B750" s="19"/>
      <c r="C750" s="284"/>
      <c r="D750" s="253"/>
      <c r="E750" s="285"/>
      <c r="F750" s="285"/>
      <c r="G750" s="286" t="s">
        <v>353</v>
      </c>
      <c r="H750" s="281">
        <f>SUM(H748:H749)</f>
        <v>0</v>
      </c>
      <c r="I750" s="288"/>
      <c r="J750" s="350">
        <f>SUM(J748:J749)</f>
        <v>0</v>
      </c>
    </row>
    <row r="751" spans="1:10" x14ac:dyDescent="0.3">
      <c r="A751" s="253"/>
      <c r="B751" s="303"/>
      <c r="C751" s="284"/>
      <c r="D751" s="253"/>
      <c r="E751" s="285"/>
      <c r="F751" s="285"/>
      <c r="G751" s="286"/>
      <c r="H751" s="287"/>
      <c r="I751" s="288"/>
      <c r="J751" s="289"/>
    </row>
    <row r="752" spans="1:10" ht="15" thickBot="1" x14ac:dyDescent="0.35">
      <c r="A752" s="253" t="s">
        <v>76</v>
      </c>
      <c r="B752" s="303"/>
      <c r="C752" s="305"/>
      <c r="D752" s="306"/>
      <c r="E752" s="307"/>
      <c r="F752" s="308" t="s">
        <v>354</v>
      </c>
      <c r="G752" s="309">
        <f>SUM(H738:H751)/2</f>
        <v>0</v>
      </c>
      <c r="H752" s="310">
        <f>IF($A$2="CD",IF($A$3=1,ROUND(SUM(H738:H751)/2,0),IF($A$3=3,ROUND(SUM(H738:H751)/2,-1),SUM(H738:H751)/2)),SUM(H738:H751)/2)</f>
        <v>0</v>
      </c>
      <c r="I752" s="311">
        <f>SUM(J738:J751)/2</f>
        <v>0</v>
      </c>
      <c r="J752" s="312">
        <f>IF($A$2="CD",IF($A$3=1,ROUND(SUM(J738:J751)/2,0),IF($A$3=3,ROUND(SUM(J738:J751)/2,-1),SUM(J738:J751)/2)),SUM(J738:J751)/2)</f>
        <v>0</v>
      </c>
    </row>
    <row r="753" spans="1:10" ht="15" thickTop="1" x14ac:dyDescent="0.3">
      <c r="A753" s="253" t="s">
        <v>376</v>
      </c>
      <c r="B753" s="303"/>
      <c r="C753" s="316" t="s">
        <v>280</v>
      </c>
      <c r="D753" s="317"/>
      <c r="E753" s="318"/>
      <c r="F753" s="318"/>
      <c r="G753" s="319"/>
      <c r="H753" s="320"/>
      <c r="I753" s="288"/>
      <c r="J753" s="321"/>
    </row>
    <row r="754" spans="1:10" x14ac:dyDescent="0.3">
      <c r="A754" s="276" t="s">
        <v>287</v>
      </c>
      <c r="B754" s="303"/>
      <c r="C754" s="351" t="s">
        <v>258</v>
      </c>
      <c r="D754" s="352"/>
      <c r="E754" s="353"/>
      <c r="F754" s="325">
        <f>$F$3</f>
        <v>0</v>
      </c>
      <c r="G754" s="354"/>
      <c r="H754" s="355">
        <f>ROUND(H752*F754,2)</f>
        <v>0</v>
      </c>
      <c r="I754" s="288"/>
      <c r="J754" s="350">
        <f>ROUND(J752*F754,2)</f>
        <v>0</v>
      </c>
    </row>
    <row r="755" spans="1:10" x14ac:dyDescent="0.3">
      <c r="A755" s="276" t="s">
        <v>377</v>
      </c>
      <c r="B755" s="303"/>
      <c r="C755" s="351" t="s">
        <v>260</v>
      </c>
      <c r="D755" s="352"/>
      <c r="E755" s="353"/>
      <c r="F755" s="325">
        <f>$G$3</f>
        <v>0</v>
      </c>
      <c r="G755" s="354"/>
      <c r="H755" s="355">
        <f>ROUND(H752*F755,2)</f>
        <v>0</v>
      </c>
      <c r="I755" s="288"/>
      <c r="J755" s="350">
        <f>ROUND(J752*F755,2)</f>
        <v>0</v>
      </c>
    </row>
    <row r="756" spans="1:10" x14ac:dyDescent="0.3">
      <c r="A756" s="276" t="s">
        <v>289</v>
      </c>
      <c r="B756" s="303"/>
      <c r="C756" s="351" t="s">
        <v>262</v>
      </c>
      <c r="D756" s="352"/>
      <c r="E756" s="353"/>
      <c r="F756" s="325">
        <f>$H$3</f>
        <v>0</v>
      </c>
      <c r="G756" s="354"/>
      <c r="H756" s="355">
        <f>ROUND(H752*F756,2)</f>
        <v>0</v>
      </c>
      <c r="I756" s="288"/>
      <c r="J756" s="350">
        <f>ROUND(J752*F756,2)</f>
        <v>0</v>
      </c>
    </row>
    <row r="757" spans="1:10" x14ac:dyDescent="0.3">
      <c r="A757" s="276" t="s">
        <v>291</v>
      </c>
      <c r="B757" s="303"/>
      <c r="C757" s="351" t="s">
        <v>266</v>
      </c>
      <c r="D757" s="352"/>
      <c r="E757" s="353"/>
      <c r="F757" s="325">
        <f>$I$3</f>
        <v>0</v>
      </c>
      <c r="G757" s="354"/>
      <c r="H757" s="355">
        <f>ROUND(H756*F757,2)</f>
        <v>0</v>
      </c>
      <c r="I757" s="288"/>
      <c r="J757" s="350">
        <f>ROUND(J756*F757,2)</f>
        <v>0</v>
      </c>
    </row>
    <row r="758" spans="1:10" x14ac:dyDescent="0.3">
      <c r="A758" s="253" t="s">
        <v>378</v>
      </c>
      <c r="B758" s="303"/>
      <c r="C758" s="290" t="s">
        <v>379</v>
      </c>
      <c r="D758" s="253"/>
      <c r="E758" s="285"/>
      <c r="F758" s="285"/>
      <c r="G758" s="328"/>
      <c r="H758" s="329">
        <f>SUM(H754:H757)</f>
        <v>0</v>
      </c>
      <c r="I758" s="304"/>
      <c r="J758" s="330">
        <f>SUM(J754:J757)</f>
        <v>0</v>
      </c>
    </row>
    <row r="759" spans="1:10" ht="15" thickBot="1" x14ac:dyDescent="0.35">
      <c r="A759" s="253" t="s">
        <v>380</v>
      </c>
      <c r="B759" s="303"/>
      <c r="C759" s="331"/>
      <c r="D759" s="332"/>
      <c r="E759" s="307"/>
      <c r="F759" s="308" t="s">
        <v>381</v>
      </c>
      <c r="G759" s="333">
        <f>H758+H752</f>
        <v>0</v>
      </c>
      <c r="H759" s="310">
        <f>IF($A$3=2,ROUND((H752+H758),2),IF($A$3=3,ROUND((H752+H758),-1),ROUND((H752+H758),0)))</f>
        <v>0</v>
      </c>
      <c r="I759" s="311"/>
      <c r="J759" s="312">
        <f>IF($A$3=2,ROUND((J752+J758),2),IF($A$3=3,ROUND((J752+J758),-1),ROUND((J752+J758),0)))</f>
        <v>0</v>
      </c>
    </row>
    <row r="760" spans="1:10" ht="15.6" thickTop="1" thickBot="1" x14ac:dyDescent="0.35">
      <c r="C760" s="19"/>
      <c r="D760" s="264"/>
      <c r="E760" s="19"/>
      <c r="F760" s="19"/>
      <c r="G760" s="19"/>
      <c r="H760" s="19"/>
      <c r="I760" s="265"/>
      <c r="J760" s="266"/>
    </row>
    <row r="761" spans="1:10" ht="15" thickTop="1" x14ac:dyDescent="0.3">
      <c r="C761" s="958" t="str">
        <f>PRESUPUESTO!C43</f>
        <v xml:space="preserve">CAPITULO 5 CUBIERTA </v>
      </c>
      <c r="D761" s="959"/>
      <c r="E761" s="959"/>
      <c r="F761" s="959"/>
      <c r="G761" s="959"/>
      <c r="H761" s="960"/>
      <c r="I761" s="265"/>
      <c r="J761" s="266"/>
    </row>
    <row r="762" spans="1:10" ht="15" thickBot="1" x14ac:dyDescent="0.35">
      <c r="C762" s="630"/>
      <c r="D762" s="631"/>
      <c r="E762" s="632"/>
      <c r="F762" s="632"/>
      <c r="G762" s="632"/>
      <c r="H762" s="633"/>
      <c r="I762" s="265"/>
      <c r="J762" s="266"/>
    </row>
    <row r="763" spans="1:10" ht="15" thickTop="1" x14ac:dyDescent="0.3">
      <c r="A763" s="253" t="s">
        <v>444</v>
      </c>
      <c r="B763" s="267"/>
      <c r="C763" s="933" t="s">
        <v>887</v>
      </c>
      <c r="D763" s="934"/>
      <c r="E763" s="934"/>
      <c r="F763" s="934"/>
      <c r="G763" s="268"/>
      <c r="H763" s="269" t="s">
        <v>367</v>
      </c>
      <c r="I763" s="270" t="s">
        <v>310</v>
      </c>
      <c r="J763" s="271" t="s">
        <v>79</v>
      </c>
    </row>
    <row r="764" spans="1:10" x14ac:dyDescent="0.3">
      <c r="A764" s="253"/>
      <c r="B764" s="267"/>
      <c r="C764" s="935"/>
      <c r="D764" s="936"/>
      <c r="E764" s="936"/>
      <c r="F764" s="936"/>
      <c r="G764" s="272"/>
      <c r="H764" s="273" t="str">
        <f>"ITEM:   "&amp;PRESUPUESTO!$B$45</f>
        <v>ITEM:   5.1</v>
      </c>
      <c r="I764" s="274">
        <f>PRESUPUESTO!$E$45</f>
        <v>1050</v>
      </c>
      <c r="J764" s="275"/>
    </row>
    <row r="765" spans="1:10" x14ac:dyDescent="0.3">
      <c r="A765" s="276" t="s">
        <v>312</v>
      </c>
      <c r="B765" s="267"/>
      <c r="C765" s="277" t="str">
        <f>INSUMOS!$C$300</f>
        <v>DESCRIPCION</v>
      </c>
      <c r="D765" s="278" t="str">
        <f>INSUMOS!$D$300</f>
        <v>UND</v>
      </c>
      <c r="E765" s="279" t="s">
        <v>74</v>
      </c>
      <c r="F765" s="279" t="s">
        <v>313</v>
      </c>
      <c r="G765" s="280" t="str">
        <f>INSUMOS!$I$300</f>
        <v>VR. UNIT.</v>
      </c>
      <c r="H765" s="281" t="s">
        <v>315</v>
      </c>
      <c r="I765" s="340"/>
      <c r="J765" s="350" t="s">
        <v>315</v>
      </c>
    </row>
    <row r="766" spans="1:10" x14ac:dyDescent="0.3">
      <c r="A766" s="276"/>
      <c r="B766" s="267"/>
      <c r="C766" s="284"/>
      <c r="D766" s="253"/>
      <c r="E766" s="285"/>
      <c r="F766" s="285"/>
      <c r="G766" s="286"/>
      <c r="H766" s="287"/>
      <c r="I766" s="288"/>
      <c r="J766" s="289"/>
    </row>
    <row r="767" spans="1:10" x14ac:dyDescent="0.3">
      <c r="A767" s="276" t="s">
        <v>316</v>
      </c>
      <c r="B767" s="267"/>
      <c r="C767" s="290" t="s">
        <v>317</v>
      </c>
      <c r="D767" s="253"/>
      <c r="E767" s="285"/>
      <c r="F767" s="285"/>
      <c r="G767" s="286"/>
      <c r="H767" s="287"/>
      <c r="I767" s="288"/>
      <c r="J767" s="289"/>
    </row>
    <row r="768" spans="1:10" x14ac:dyDescent="0.3">
      <c r="A768" s="276">
        <v>103060</v>
      </c>
      <c r="B768" s="267" t="s">
        <v>318</v>
      </c>
      <c r="C768" s="277"/>
      <c r="D768" s="278"/>
      <c r="E768" s="279"/>
      <c r="F768" s="279"/>
      <c r="G768" s="280"/>
      <c r="H768" s="281"/>
      <c r="I768" s="340">
        <f>I764 * (E768 * (1+F768/100))</f>
        <v>0</v>
      </c>
      <c r="J768" s="350">
        <f>H768 * I764</f>
        <v>0</v>
      </c>
    </row>
    <row r="769" spans="1:10" x14ac:dyDescent="0.3">
      <c r="A769" s="276">
        <v>103170</v>
      </c>
      <c r="B769" s="267" t="s">
        <v>390</v>
      </c>
      <c r="C769" s="533"/>
      <c r="D769" s="278"/>
      <c r="E769" s="279"/>
      <c r="F769" s="279"/>
      <c r="G769" s="280"/>
      <c r="H769" s="281"/>
      <c r="I769" s="340">
        <f>I764 * (E769 * (1+F769/100))</f>
        <v>0</v>
      </c>
      <c r="J769" s="350">
        <f>H769 * I764</f>
        <v>0</v>
      </c>
    </row>
    <row r="770" spans="1:10" x14ac:dyDescent="0.3">
      <c r="A770" s="276">
        <v>100118</v>
      </c>
      <c r="B770" s="267" t="s">
        <v>447</v>
      </c>
      <c r="C770" s="277"/>
      <c r="D770" s="278"/>
      <c r="E770" s="279"/>
      <c r="F770" s="279"/>
      <c r="G770" s="280"/>
      <c r="H770" s="281"/>
      <c r="I770" s="340">
        <f>I764 * (E770 * (1+F770/100))</f>
        <v>0</v>
      </c>
      <c r="J770" s="350">
        <f>H770 * I764</f>
        <v>0</v>
      </c>
    </row>
    <row r="771" spans="1:10" x14ac:dyDescent="0.3">
      <c r="A771" s="276">
        <v>100888</v>
      </c>
      <c r="B771" s="267" t="s">
        <v>390</v>
      </c>
      <c r="C771" s="277"/>
      <c r="D771" s="278"/>
      <c r="E771" s="279"/>
      <c r="F771" s="279"/>
      <c r="G771" s="280"/>
      <c r="H771" s="281"/>
      <c r="I771" s="340">
        <f>I764 * (E771 * (1+F771/100))</f>
        <v>0</v>
      </c>
      <c r="J771" s="350">
        <f>H771 * I764</f>
        <v>0</v>
      </c>
    </row>
    <row r="772" spans="1:10" x14ac:dyDescent="0.3">
      <c r="A772" s="291" t="s">
        <v>330</v>
      </c>
      <c r="B772" s="267"/>
      <c r="C772" s="284"/>
      <c r="D772" s="253"/>
      <c r="E772" s="285"/>
      <c r="F772" s="285"/>
      <c r="G772" s="286" t="s">
        <v>331</v>
      </c>
      <c r="H772" s="292">
        <f>SUM(H767:H771)</f>
        <v>0</v>
      </c>
      <c r="I772" s="288"/>
      <c r="J772" s="293">
        <f>SUM(J767:J771)</f>
        <v>0</v>
      </c>
    </row>
    <row r="773" spans="1:10" x14ac:dyDescent="0.3">
      <c r="A773" s="276" t="s">
        <v>332</v>
      </c>
      <c r="B773" s="267"/>
      <c r="C773" s="294" t="s">
        <v>333</v>
      </c>
      <c r="D773" s="253" t="s">
        <v>334</v>
      </c>
      <c r="E773" s="253" t="s">
        <v>335</v>
      </c>
      <c r="F773" s="253" t="s">
        <v>336</v>
      </c>
      <c r="G773" s="295" t="s">
        <v>337</v>
      </c>
      <c r="H773" s="296" t="s">
        <v>338</v>
      </c>
      <c r="I773" s="288"/>
      <c r="J773" s="289"/>
    </row>
    <row r="774" spans="1:10" x14ac:dyDescent="0.3">
      <c r="A774" s="276">
        <v>200007</v>
      </c>
      <c r="B774" s="267" t="s">
        <v>333</v>
      </c>
      <c r="C774" s="277"/>
      <c r="D774" s="297"/>
      <c r="E774" s="298"/>
      <c r="F774" s="299"/>
      <c r="G774" s="300"/>
      <c r="H774" s="281"/>
      <c r="I774" s="340" t="e">
        <f>I764 / G774</f>
        <v>#DIV/0!</v>
      </c>
      <c r="J774" s="350">
        <f>H774 * I764</f>
        <v>0</v>
      </c>
    </row>
    <row r="775" spans="1:10" x14ac:dyDescent="0.3">
      <c r="A775" s="291" t="s">
        <v>340</v>
      </c>
      <c r="B775" s="267"/>
      <c r="C775" s="284"/>
      <c r="D775" s="253"/>
      <c r="E775" s="285"/>
      <c r="F775" s="285"/>
      <c r="G775" s="286" t="s">
        <v>341</v>
      </c>
      <c r="H775" s="292">
        <f>SUM(H773:H774)</f>
        <v>0</v>
      </c>
      <c r="I775" s="288"/>
      <c r="J775" s="293">
        <f>SUM(J773:J774)</f>
        <v>0</v>
      </c>
    </row>
    <row r="776" spans="1:10" x14ac:dyDescent="0.3">
      <c r="A776" s="276" t="s">
        <v>342</v>
      </c>
      <c r="B776" s="267"/>
      <c r="C776" s="301" t="s">
        <v>343</v>
      </c>
      <c r="D776" s="253"/>
      <c r="E776" s="285"/>
      <c r="F776" s="285"/>
      <c r="G776" s="286"/>
      <c r="H776" s="287"/>
      <c r="I776" s="288"/>
      <c r="J776" s="289"/>
    </row>
    <row r="777" spans="1:10" x14ac:dyDescent="0.3">
      <c r="A777" s="276">
        <v>300026</v>
      </c>
      <c r="B777" s="267" t="s">
        <v>343</v>
      </c>
      <c r="C777" s="277"/>
      <c r="D777" s="278"/>
      <c r="E777" s="302"/>
      <c r="F777" s="279"/>
      <c r="G777" s="280"/>
      <c r="H777" s="281">
        <f>TRUNC(E777* (1 + F777 / 100) * G777,2)</f>
        <v>0</v>
      </c>
      <c r="I777" s="340">
        <f>I764 * H777</f>
        <v>0</v>
      </c>
      <c r="J777" s="350">
        <f>H777 * I764</f>
        <v>0</v>
      </c>
    </row>
    <row r="778" spans="1:10" x14ac:dyDescent="0.3">
      <c r="A778" s="276">
        <v>300002</v>
      </c>
      <c r="B778" s="267" t="s">
        <v>343</v>
      </c>
      <c r="C778" s="277"/>
      <c r="D778" s="278"/>
      <c r="E778" s="279"/>
      <c r="F778" s="279"/>
      <c r="G778" s="280"/>
      <c r="H778" s="281">
        <f>TRUNC(E778* (1 + F778 / 100) * G778,2)</f>
        <v>0</v>
      </c>
      <c r="I778" s="340">
        <f>I764 * (E778 * (1+F778/100))</f>
        <v>0</v>
      </c>
      <c r="J778" s="350">
        <f>H778 * I764</f>
        <v>0</v>
      </c>
    </row>
    <row r="779" spans="1:10" x14ac:dyDescent="0.3">
      <c r="A779" s="276">
        <v>300019</v>
      </c>
      <c r="B779" s="267" t="s">
        <v>343</v>
      </c>
      <c r="C779" s="277"/>
      <c r="D779" s="278"/>
      <c r="E779" s="279"/>
      <c r="F779" s="279"/>
      <c r="G779" s="280"/>
      <c r="H779" s="281">
        <f>TRUNC(E779* (1 + F779 / 100) * G779,2)</f>
        <v>0</v>
      </c>
      <c r="I779" s="340">
        <f>I764 * (E779 * (1+F779/100))</f>
        <v>0</v>
      </c>
      <c r="J779" s="350">
        <f>H779 * I764</f>
        <v>0</v>
      </c>
    </row>
    <row r="780" spans="1:10" x14ac:dyDescent="0.3">
      <c r="A780" s="291" t="s">
        <v>348</v>
      </c>
      <c r="B780" s="267"/>
      <c r="C780" s="284"/>
      <c r="D780" s="253"/>
      <c r="E780" s="285"/>
      <c r="F780" s="285"/>
      <c r="G780" s="286" t="s">
        <v>349</v>
      </c>
      <c r="H780" s="292">
        <f>SUM(H776:H779)</f>
        <v>0</v>
      </c>
      <c r="I780" s="288"/>
      <c r="J780" s="293">
        <f>SUM(J776:J779)</f>
        <v>0</v>
      </c>
    </row>
    <row r="781" spans="1:10" x14ac:dyDescent="0.3">
      <c r="A781" s="253" t="s">
        <v>350</v>
      </c>
      <c r="B781" s="18"/>
      <c r="C781" s="290" t="s">
        <v>351</v>
      </c>
      <c r="D781" s="253"/>
      <c r="E781" s="285"/>
      <c r="F781" s="285"/>
      <c r="G781" s="286"/>
      <c r="H781" s="287"/>
      <c r="I781" s="288"/>
      <c r="J781" s="289"/>
    </row>
    <row r="782" spans="1:10" x14ac:dyDescent="0.3">
      <c r="A782" s="276"/>
      <c r="B782" s="267"/>
      <c r="C782" s="277"/>
      <c r="D782" s="278"/>
      <c r="E782" s="279"/>
      <c r="F782" s="279"/>
      <c r="G782" s="280"/>
      <c r="H782" s="281"/>
      <c r="I782" s="340"/>
      <c r="J782" s="350"/>
    </row>
    <row r="783" spans="1:10" x14ac:dyDescent="0.3">
      <c r="A783" s="291" t="s">
        <v>352</v>
      </c>
      <c r="B783" s="18"/>
      <c r="C783" s="284"/>
      <c r="D783" s="253"/>
      <c r="E783" s="285"/>
      <c r="F783" s="285"/>
      <c r="G783" s="286" t="s">
        <v>353</v>
      </c>
      <c r="H783" s="281">
        <f>SUM(H781:H782)</f>
        <v>0</v>
      </c>
      <c r="I783" s="288"/>
      <c r="J783" s="350">
        <f>SUM(J781:J782)</f>
        <v>0</v>
      </c>
    </row>
    <row r="784" spans="1:10" x14ac:dyDescent="0.3">
      <c r="A784" s="253"/>
      <c r="B784" s="303"/>
      <c r="C784" s="284"/>
      <c r="D784" s="253"/>
      <c r="E784" s="285"/>
      <c r="F784" s="285"/>
      <c r="G784" s="286"/>
      <c r="H784" s="287"/>
      <c r="I784" s="288"/>
      <c r="J784" s="289"/>
    </row>
    <row r="785" spans="1:10" ht="15" thickBot="1" x14ac:dyDescent="0.35">
      <c r="A785" s="253" t="s">
        <v>76</v>
      </c>
      <c r="B785" s="303"/>
      <c r="C785" s="305"/>
      <c r="D785" s="306"/>
      <c r="E785" s="307"/>
      <c r="F785" s="308" t="s">
        <v>354</v>
      </c>
      <c r="G785" s="309">
        <f>SUM(H765:H784)/2</f>
        <v>0</v>
      </c>
      <c r="H785" s="310">
        <f>IF($A$2="CD",IF($A$3=1,ROUND(SUM(H765:H784)/2,0),IF($A$3=3,ROUND(SUM(H765:H784)/2,-1),SUM(H765:H784)/2)),SUM(H765:H784)/2)</f>
        <v>0</v>
      </c>
      <c r="I785" s="311">
        <f>SUM(J765:J784)/2</f>
        <v>0</v>
      </c>
      <c r="J785" s="312">
        <f>IF($A$2="CD",IF($A$3=1,ROUND(SUM(J765:J784)/2,0),IF($A$3=3,ROUND(SUM(J765:J784)/2,-1),SUM(J765:J784)/2)),SUM(J765:J784)/2)</f>
        <v>0</v>
      </c>
    </row>
    <row r="786" spans="1:10" ht="15" thickTop="1" x14ac:dyDescent="0.3">
      <c r="A786" s="253" t="s">
        <v>376</v>
      </c>
      <c r="B786" s="303"/>
      <c r="C786" s="316" t="s">
        <v>280</v>
      </c>
      <c r="D786" s="317"/>
      <c r="E786" s="318"/>
      <c r="F786" s="318"/>
      <c r="G786" s="319"/>
      <c r="H786" s="320"/>
      <c r="I786" s="288"/>
      <c r="J786" s="321"/>
    </row>
    <row r="787" spans="1:10" x14ac:dyDescent="0.3">
      <c r="A787" s="276" t="s">
        <v>287</v>
      </c>
      <c r="B787" s="303"/>
      <c r="C787" s="351" t="s">
        <v>258</v>
      </c>
      <c r="D787" s="352"/>
      <c r="E787" s="353"/>
      <c r="F787" s="325">
        <f>$F$3</f>
        <v>0</v>
      </c>
      <c r="G787" s="354"/>
      <c r="H787" s="355">
        <f>ROUND(H785*F787,2)</f>
        <v>0</v>
      </c>
      <c r="I787" s="288"/>
      <c r="J787" s="350">
        <f>ROUND(J785*F787,2)</f>
        <v>0</v>
      </c>
    </row>
    <row r="788" spans="1:10" x14ac:dyDescent="0.3">
      <c r="A788" s="276" t="s">
        <v>377</v>
      </c>
      <c r="B788" s="303"/>
      <c r="C788" s="351" t="s">
        <v>260</v>
      </c>
      <c r="D788" s="352"/>
      <c r="E788" s="353"/>
      <c r="F788" s="325">
        <f>$G$3</f>
        <v>0</v>
      </c>
      <c r="G788" s="354"/>
      <c r="H788" s="355">
        <f>ROUND(H785*F788,2)</f>
        <v>0</v>
      </c>
      <c r="I788" s="288"/>
      <c r="J788" s="350">
        <f>ROUND(J785*F788,2)</f>
        <v>0</v>
      </c>
    </row>
    <row r="789" spans="1:10" x14ac:dyDescent="0.3">
      <c r="A789" s="276" t="s">
        <v>289</v>
      </c>
      <c r="B789" s="303"/>
      <c r="C789" s="351" t="s">
        <v>262</v>
      </c>
      <c r="D789" s="352"/>
      <c r="E789" s="353"/>
      <c r="F789" s="325">
        <f>$H$3</f>
        <v>0</v>
      </c>
      <c r="G789" s="354"/>
      <c r="H789" s="355">
        <f>ROUND(H785*F789,2)</f>
        <v>0</v>
      </c>
      <c r="I789" s="288"/>
      <c r="J789" s="350">
        <f>ROUND(J785*F789,2)</f>
        <v>0</v>
      </c>
    </row>
    <row r="790" spans="1:10" x14ac:dyDescent="0.3">
      <c r="A790" s="276" t="s">
        <v>291</v>
      </c>
      <c r="B790" s="303"/>
      <c r="C790" s="351" t="s">
        <v>266</v>
      </c>
      <c r="D790" s="352"/>
      <c r="E790" s="353"/>
      <c r="F790" s="325">
        <f>$I$3</f>
        <v>0</v>
      </c>
      <c r="G790" s="354"/>
      <c r="H790" s="355">
        <f>ROUND(H789*F790,2)</f>
        <v>0</v>
      </c>
      <c r="I790" s="288"/>
      <c r="J790" s="350">
        <f>ROUND(J789*F790,2)</f>
        <v>0</v>
      </c>
    </row>
    <row r="791" spans="1:10" x14ac:dyDescent="0.3">
      <c r="A791" s="253" t="s">
        <v>378</v>
      </c>
      <c r="B791" s="303"/>
      <c r="C791" s="290" t="s">
        <v>379</v>
      </c>
      <c r="D791" s="253"/>
      <c r="E791" s="285"/>
      <c r="F791" s="285"/>
      <c r="G791" s="328"/>
      <c r="H791" s="329">
        <f>SUM(H787:H790)</f>
        <v>0</v>
      </c>
      <c r="I791" s="304"/>
      <c r="J791" s="330">
        <f>SUM(J787:J790)</f>
        <v>0</v>
      </c>
    </row>
    <row r="792" spans="1:10" ht="15" thickBot="1" x14ac:dyDescent="0.35">
      <c r="A792" s="253" t="s">
        <v>380</v>
      </c>
      <c r="B792" s="303"/>
      <c r="C792" s="331"/>
      <c r="D792" s="332"/>
      <c r="E792" s="307"/>
      <c r="F792" s="308" t="s">
        <v>381</v>
      </c>
      <c r="G792" s="333">
        <f>H791+H785</f>
        <v>0</v>
      </c>
      <c r="H792" s="310">
        <f>IF($A$3=2,ROUND((H785+H791),2),IF($A$3=3,ROUND((H785+H791),-1),ROUND((H785+H791),0)))</f>
        <v>0</v>
      </c>
      <c r="I792" s="311"/>
      <c r="J792" s="312">
        <f>IF($A$3=2,ROUND((J785+J791),2),IF($A$3=3,ROUND((J785+J791),-1),ROUND((J785+J791),0)))</f>
        <v>0</v>
      </c>
    </row>
    <row r="793" spans="1:10" ht="15" thickTop="1" x14ac:dyDescent="0.3">
      <c r="C793" s="19"/>
      <c r="D793" s="264"/>
      <c r="E793" s="19"/>
      <c r="F793" s="19"/>
      <c r="G793" s="19"/>
      <c r="H793" s="19"/>
      <c r="I793" s="265"/>
      <c r="J793" s="266"/>
    </row>
    <row r="794" spans="1:10" ht="15" thickBot="1" x14ac:dyDescent="0.35">
      <c r="C794" s="19"/>
      <c r="D794" s="264"/>
      <c r="E794" s="19"/>
      <c r="F794" s="19"/>
      <c r="G794" s="19"/>
      <c r="H794" s="19"/>
      <c r="I794" s="265"/>
      <c r="J794" s="266"/>
    </row>
    <row r="795" spans="1:10" ht="15" thickTop="1" x14ac:dyDescent="0.3">
      <c r="A795" s="253" t="s">
        <v>451</v>
      </c>
      <c r="B795" s="267"/>
      <c r="C795" s="933" t="s">
        <v>888</v>
      </c>
      <c r="D795" s="934"/>
      <c r="E795" s="934"/>
      <c r="F795" s="934"/>
      <c r="G795" s="268"/>
      <c r="H795" s="269" t="s">
        <v>367</v>
      </c>
      <c r="I795" s="270" t="s">
        <v>310</v>
      </c>
      <c r="J795" s="271" t="s">
        <v>79</v>
      </c>
    </row>
    <row r="796" spans="1:10" x14ac:dyDescent="0.3">
      <c r="A796" s="253"/>
      <c r="B796" s="267"/>
      <c r="C796" s="935"/>
      <c r="D796" s="936"/>
      <c r="E796" s="936"/>
      <c r="F796" s="936"/>
      <c r="G796" s="272"/>
      <c r="H796" s="273" t="str">
        <f>"ITEM:   "&amp;PRESUPUESTO!$B$46</f>
        <v>ITEM:   5.2</v>
      </c>
      <c r="I796" s="274">
        <f>PRESUPUESTO!$E$46</f>
        <v>70</v>
      </c>
      <c r="J796" s="275"/>
    </row>
    <row r="797" spans="1:10" x14ac:dyDescent="0.3">
      <c r="A797" s="276" t="s">
        <v>312</v>
      </c>
      <c r="B797" s="267"/>
      <c r="C797" s="277" t="str">
        <f>INSUMOS!$C$300</f>
        <v>DESCRIPCION</v>
      </c>
      <c r="D797" s="278" t="str">
        <f>INSUMOS!$D$300</f>
        <v>UND</v>
      </c>
      <c r="E797" s="279" t="s">
        <v>74</v>
      </c>
      <c r="F797" s="279" t="s">
        <v>313</v>
      </c>
      <c r="G797" s="280" t="str">
        <f>INSUMOS!$I$300</f>
        <v>VR. UNIT.</v>
      </c>
      <c r="H797" s="281" t="s">
        <v>315</v>
      </c>
      <c r="I797" s="340"/>
      <c r="J797" s="350" t="s">
        <v>315</v>
      </c>
    </row>
    <row r="798" spans="1:10" x14ac:dyDescent="0.3">
      <c r="A798" s="276"/>
      <c r="B798" s="267"/>
      <c r="C798" s="284"/>
      <c r="D798" s="253"/>
      <c r="E798" s="285"/>
      <c r="F798" s="285"/>
      <c r="G798" s="286"/>
      <c r="H798" s="287"/>
      <c r="I798" s="288"/>
      <c r="J798" s="289"/>
    </row>
    <row r="799" spans="1:10" x14ac:dyDescent="0.3">
      <c r="A799" s="276" t="s">
        <v>316</v>
      </c>
      <c r="B799" s="267"/>
      <c r="C799" s="290" t="s">
        <v>317</v>
      </c>
      <c r="D799" s="253"/>
      <c r="E799" s="285"/>
      <c r="F799" s="285"/>
      <c r="G799" s="286"/>
      <c r="H799" s="287"/>
      <c r="I799" s="288"/>
      <c r="J799" s="289"/>
    </row>
    <row r="800" spans="1:10" x14ac:dyDescent="0.3">
      <c r="A800" s="276">
        <v>100929</v>
      </c>
      <c r="B800" s="267" t="s">
        <v>390</v>
      </c>
      <c r="C800" s="277"/>
      <c r="D800" s="278"/>
      <c r="E800" s="279"/>
      <c r="F800" s="279"/>
      <c r="G800" s="280"/>
      <c r="H800" s="281"/>
      <c r="I800" s="340">
        <f>I796 * (E800 * (1+F800/100))</f>
        <v>0</v>
      </c>
      <c r="J800" s="350">
        <f>H800 * I796</f>
        <v>0</v>
      </c>
    </row>
    <row r="801" spans="1:10" x14ac:dyDescent="0.3">
      <c r="A801" s="276">
        <v>101859</v>
      </c>
      <c r="B801" s="267" t="s">
        <v>390</v>
      </c>
      <c r="C801" s="277"/>
      <c r="D801" s="278"/>
      <c r="E801" s="279"/>
      <c r="F801" s="279"/>
      <c r="G801" s="280"/>
      <c r="H801" s="281"/>
      <c r="I801" s="340">
        <f>I796 * (E801 * (1+F801/100))</f>
        <v>0</v>
      </c>
      <c r="J801" s="350">
        <f>H801 * I796</f>
        <v>0</v>
      </c>
    </row>
    <row r="802" spans="1:10" x14ac:dyDescent="0.3">
      <c r="A802" s="276">
        <v>101631</v>
      </c>
      <c r="B802" s="267" t="s">
        <v>388</v>
      </c>
      <c r="C802" s="277"/>
      <c r="D802" s="278"/>
      <c r="E802" s="279"/>
      <c r="F802" s="279"/>
      <c r="G802" s="280"/>
      <c r="H802" s="281"/>
      <c r="I802" s="340">
        <f>I796 * (E802 * (1+F802/100))</f>
        <v>0</v>
      </c>
      <c r="J802" s="350">
        <f>H802 * I796</f>
        <v>0</v>
      </c>
    </row>
    <row r="803" spans="1:10" x14ac:dyDescent="0.3">
      <c r="A803" s="291" t="s">
        <v>330</v>
      </c>
      <c r="B803" s="267"/>
      <c r="C803" s="284"/>
      <c r="D803" s="253"/>
      <c r="E803" s="285"/>
      <c r="F803" s="285"/>
      <c r="G803" s="286" t="s">
        <v>331</v>
      </c>
      <c r="H803" s="292">
        <f>SUM(H799:H802)</f>
        <v>0</v>
      </c>
      <c r="I803" s="288"/>
      <c r="J803" s="293">
        <f>SUM(J799:J802)</f>
        <v>0</v>
      </c>
    </row>
    <row r="804" spans="1:10" x14ac:dyDescent="0.3">
      <c r="A804" s="276" t="s">
        <v>332</v>
      </c>
      <c r="B804" s="267"/>
      <c r="C804" s="294" t="s">
        <v>333</v>
      </c>
      <c r="D804" s="253" t="s">
        <v>334</v>
      </c>
      <c r="E804" s="253" t="s">
        <v>335</v>
      </c>
      <c r="F804" s="253" t="s">
        <v>336</v>
      </c>
      <c r="G804" s="295" t="s">
        <v>337</v>
      </c>
      <c r="H804" s="296" t="s">
        <v>338</v>
      </c>
      <c r="I804" s="288"/>
      <c r="J804" s="289"/>
    </row>
    <row r="805" spans="1:10" x14ac:dyDescent="0.3">
      <c r="A805" s="276">
        <v>200009</v>
      </c>
      <c r="B805" s="267" t="s">
        <v>333</v>
      </c>
      <c r="C805" s="277"/>
      <c r="D805" s="297"/>
      <c r="E805" s="298"/>
      <c r="F805" s="299"/>
      <c r="G805" s="300"/>
      <c r="H805" s="281"/>
      <c r="I805" s="340" t="e">
        <f>I796 / G805</f>
        <v>#DIV/0!</v>
      </c>
      <c r="J805" s="350">
        <f>H805 * I796</f>
        <v>0</v>
      </c>
    </row>
    <row r="806" spans="1:10" x14ac:dyDescent="0.3">
      <c r="A806" s="291" t="s">
        <v>340</v>
      </c>
      <c r="B806" s="267"/>
      <c r="C806" s="284"/>
      <c r="D806" s="253"/>
      <c r="E806" s="285"/>
      <c r="F806" s="285"/>
      <c r="G806" s="286" t="s">
        <v>341</v>
      </c>
      <c r="H806" s="292">
        <f>SUM(H804:H805)</f>
        <v>0</v>
      </c>
      <c r="I806" s="288"/>
      <c r="J806" s="293">
        <f>SUM(J804:J805)</f>
        <v>0</v>
      </c>
    </row>
    <row r="807" spans="1:10" x14ac:dyDescent="0.3">
      <c r="A807" s="276" t="s">
        <v>342</v>
      </c>
      <c r="B807" s="267"/>
      <c r="C807" s="301" t="s">
        <v>343</v>
      </c>
      <c r="D807" s="253"/>
      <c r="E807" s="285"/>
      <c r="F807" s="285"/>
      <c r="G807" s="286"/>
      <c r="H807" s="287"/>
      <c r="I807" s="288"/>
      <c r="J807" s="289"/>
    </row>
    <row r="808" spans="1:10" x14ac:dyDescent="0.3">
      <c r="A808" s="276">
        <v>300026</v>
      </c>
      <c r="B808" s="267" t="s">
        <v>343</v>
      </c>
      <c r="C808" s="277"/>
      <c r="D808" s="278"/>
      <c r="E808" s="302"/>
      <c r="F808" s="279"/>
      <c r="G808" s="280"/>
      <c r="H808" s="281">
        <f>TRUNC(E808* (1 + F808 / 100) * G808,2)</f>
        <v>0</v>
      </c>
      <c r="I808" s="340">
        <f>I796 * H808</f>
        <v>0</v>
      </c>
      <c r="J808" s="350">
        <f>H808 * I796</f>
        <v>0</v>
      </c>
    </row>
    <row r="809" spans="1:10" x14ac:dyDescent="0.3">
      <c r="A809" s="276">
        <v>300002</v>
      </c>
      <c r="B809" s="267" t="s">
        <v>343</v>
      </c>
      <c r="C809" s="277"/>
      <c r="D809" s="278"/>
      <c r="E809" s="279"/>
      <c r="F809" s="279"/>
      <c r="G809" s="280"/>
      <c r="H809" s="281">
        <f>TRUNC(E809* (1 + F809 / 100) * G809,2)</f>
        <v>0</v>
      </c>
      <c r="I809" s="340">
        <f>I796 * (E809 * (1+F809/100))</f>
        <v>0</v>
      </c>
      <c r="J809" s="350">
        <f>H809 * I796</f>
        <v>0</v>
      </c>
    </row>
    <row r="810" spans="1:10" x14ac:dyDescent="0.3">
      <c r="A810" s="276">
        <v>300019</v>
      </c>
      <c r="B810" s="267" t="s">
        <v>343</v>
      </c>
      <c r="C810" s="277"/>
      <c r="D810" s="278"/>
      <c r="E810" s="279"/>
      <c r="F810" s="279"/>
      <c r="G810" s="280"/>
      <c r="H810" s="281">
        <f>TRUNC(E810* (1 + F810 / 100) * G810,2)</f>
        <v>0</v>
      </c>
      <c r="I810" s="340">
        <f>I796 * (E810 * (1+F810/100))</f>
        <v>0</v>
      </c>
      <c r="J810" s="350">
        <f>H810 * I796</f>
        <v>0</v>
      </c>
    </row>
    <row r="811" spans="1:10" x14ac:dyDescent="0.3">
      <c r="A811" s="291" t="s">
        <v>348</v>
      </c>
      <c r="B811" s="267"/>
      <c r="C811" s="284"/>
      <c r="D811" s="253"/>
      <c r="E811" s="285"/>
      <c r="F811" s="285"/>
      <c r="G811" s="286" t="s">
        <v>349</v>
      </c>
      <c r="H811" s="292">
        <f>SUM(H807:H810)</f>
        <v>0</v>
      </c>
      <c r="I811" s="288"/>
      <c r="J811" s="293">
        <f>SUM(J807:J810)</f>
        <v>0</v>
      </c>
    </row>
    <row r="812" spans="1:10" x14ac:dyDescent="0.3">
      <c r="A812" s="253" t="s">
        <v>350</v>
      </c>
      <c r="B812" s="18"/>
      <c r="C812" s="290" t="s">
        <v>351</v>
      </c>
      <c r="D812" s="253"/>
      <c r="E812" s="285"/>
      <c r="F812" s="285"/>
      <c r="G812" s="286"/>
      <c r="H812" s="287"/>
      <c r="I812" s="288"/>
      <c r="J812" s="289"/>
    </row>
    <row r="813" spans="1:10" x14ac:dyDescent="0.3">
      <c r="A813" s="276"/>
      <c r="B813" s="267"/>
      <c r="C813" s="277"/>
      <c r="D813" s="278"/>
      <c r="E813" s="279"/>
      <c r="F813" s="279"/>
      <c r="G813" s="280"/>
      <c r="H813" s="281"/>
      <c r="I813" s="340"/>
      <c r="J813" s="350"/>
    </row>
    <row r="814" spans="1:10" x14ac:dyDescent="0.3">
      <c r="A814" s="291" t="s">
        <v>352</v>
      </c>
      <c r="B814" s="18"/>
      <c r="C814" s="284"/>
      <c r="D814" s="253"/>
      <c r="E814" s="285"/>
      <c r="F814" s="285"/>
      <c r="G814" s="286" t="s">
        <v>353</v>
      </c>
      <c r="H814" s="281">
        <f>SUM(H812:H813)</f>
        <v>0</v>
      </c>
      <c r="I814" s="288"/>
      <c r="J814" s="350">
        <f>SUM(J812:J813)</f>
        <v>0</v>
      </c>
    </row>
    <row r="815" spans="1:10" x14ac:dyDescent="0.3">
      <c r="A815" s="253"/>
      <c r="B815" s="303"/>
      <c r="C815" s="284"/>
      <c r="D815" s="253"/>
      <c r="E815" s="285"/>
      <c r="F815" s="285"/>
      <c r="G815" s="286"/>
      <c r="H815" s="287"/>
      <c r="I815" s="288"/>
      <c r="J815" s="289"/>
    </row>
    <row r="816" spans="1:10" ht="15" thickBot="1" x14ac:dyDescent="0.35">
      <c r="A816" s="253" t="s">
        <v>76</v>
      </c>
      <c r="B816" s="303"/>
      <c r="C816" s="305"/>
      <c r="D816" s="306"/>
      <c r="E816" s="307"/>
      <c r="F816" s="308" t="s">
        <v>354</v>
      </c>
      <c r="G816" s="309">
        <f>SUM(H797:H815)/2</f>
        <v>0</v>
      </c>
      <c r="H816" s="310">
        <f>IF($A$2="CD",IF($A$3=1,ROUND(SUM(H797:H815)/2,0),IF($A$3=3,ROUND(SUM(H797:H815)/2,-1),SUM(H797:H815)/2)),SUM(H797:H815)/2)</f>
        <v>0</v>
      </c>
      <c r="I816" s="311">
        <f>SUM(J797:J815)/2</f>
        <v>0</v>
      </c>
      <c r="J816" s="312">
        <f>IF($A$2="CD",IF($A$3=1,ROUND(SUM(J797:J815)/2,0),IF($A$3=3,ROUND(SUM(J797:J815)/2,-1),SUM(J797:J815)/2)),SUM(J797:J815)/2)</f>
        <v>0</v>
      </c>
    </row>
    <row r="817" spans="1:10" ht="15" thickTop="1" x14ac:dyDescent="0.3">
      <c r="A817" s="253" t="s">
        <v>376</v>
      </c>
      <c r="B817" s="303"/>
      <c r="C817" s="316" t="s">
        <v>280</v>
      </c>
      <c r="D817" s="317"/>
      <c r="E817" s="318"/>
      <c r="F817" s="318"/>
      <c r="G817" s="319"/>
      <c r="H817" s="320"/>
      <c r="I817" s="288"/>
      <c r="J817" s="321"/>
    </row>
    <row r="818" spans="1:10" x14ac:dyDescent="0.3">
      <c r="A818" s="276" t="s">
        <v>287</v>
      </c>
      <c r="B818" s="303"/>
      <c r="C818" s="351" t="s">
        <v>258</v>
      </c>
      <c r="D818" s="352"/>
      <c r="E818" s="353"/>
      <c r="F818" s="325">
        <f>$F$3</f>
        <v>0</v>
      </c>
      <c r="G818" s="354"/>
      <c r="H818" s="355">
        <f>ROUND(H816*F818,2)</f>
        <v>0</v>
      </c>
      <c r="I818" s="288"/>
      <c r="J818" s="350">
        <f>ROUND(J816*F818,2)</f>
        <v>0</v>
      </c>
    </row>
    <row r="819" spans="1:10" x14ac:dyDescent="0.3">
      <c r="A819" s="276" t="s">
        <v>377</v>
      </c>
      <c r="B819" s="303"/>
      <c r="C819" s="351" t="s">
        <v>260</v>
      </c>
      <c r="D819" s="352"/>
      <c r="E819" s="353"/>
      <c r="F819" s="325">
        <f>$G$3</f>
        <v>0</v>
      </c>
      <c r="G819" s="354"/>
      <c r="H819" s="355">
        <f>ROUND(H816*F819,2)</f>
        <v>0</v>
      </c>
      <c r="I819" s="288"/>
      <c r="J819" s="350">
        <f>ROUND(J816*F819,2)</f>
        <v>0</v>
      </c>
    </row>
    <row r="820" spans="1:10" x14ac:dyDescent="0.3">
      <c r="A820" s="276" t="s">
        <v>289</v>
      </c>
      <c r="B820" s="303"/>
      <c r="C820" s="351" t="s">
        <v>262</v>
      </c>
      <c r="D820" s="352"/>
      <c r="E820" s="353"/>
      <c r="F820" s="325">
        <f>$H$3</f>
        <v>0</v>
      </c>
      <c r="G820" s="354"/>
      <c r="H820" s="355">
        <f>ROUND(H816*F820,2)</f>
        <v>0</v>
      </c>
      <c r="I820" s="288"/>
      <c r="J820" s="350">
        <f>ROUND(J816*F820,2)</f>
        <v>0</v>
      </c>
    </row>
    <row r="821" spans="1:10" x14ac:dyDescent="0.3">
      <c r="A821" s="276" t="s">
        <v>291</v>
      </c>
      <c r="B821" s="303"/>
      <c r="C821" s="351" t="s">
        <v>266</v>
      </c>
      <c r="D821" s="352"/>
      <c r="E821" s="353"/>
      <c r="F821" s="325">
        <f>$I$3</f>
        <v>0</v>
      </c>
      <c r="G821" s="354"/>
      <c r="H821" s="355">
        <f>ROUND(H820*F821,2)</f>
        <v>0</v>
      </c>
      <c r="I821" s="288"/>
      <c r="J821" s="350">
        <f>ROUND(J820*F821,2)</f>
        <v>0</v>
      </c>
    </row>
    <row r="822" spans="1:10" x14ac:dyDescent="0.3">
      <c r="A822" s="253" t="s">
        <v>378</v>
      </c>
      <c r="B822" s="303"/>
      <c r="C822" s="290" t="s">
        <v>379</v>
      </c>
      <c r="D822" s="253"/>
      <c r="E822" s="285"/>
      <c r="F822" s="285"/>
      <c r="G822" s="328"/>
      <c r="H822" s="329">
        <f>SUM(H818:H821)</f>
        <v>0</v>
      </c>
      <c r="I822" s="304"/>
      <c r="J822" s="330">
        <f>SUM(J818:J821)</f>
        <v>0</v>
      </c>
    </row>
    <row r="823" spans="1:10" ht="15" thickBot="1" x14ac:dyDescent="0.35">
      <c r="A823" s="253" t="s">
        <v>380</v>
      </c>
      <c r="B823" s="303"/>
      <c r="C823" s="331"/>
      <c r="D823" s="332"/>
      <c r="E823" s="307"/>
      <c r="F823" s="308" t="s">
        <v>381</v>
      </c>
      <c r="G823" s="333">
        <f>H822+H816</f>
        <v>0</v>
      </c>
      <c r="H823" s="310">
        <f>IF($A$3=2,ROUND((H816+H822),2),IF($A$3=3,ROUND((H816+H822),-1),ROUND((H816+H822),0)))</f>
        <v>0</v>
      </c>
      <c r="I823" s="311"/>
      <c r="J823" s="312">
        <f>IF($A$3=2,ROUND((J816+J822),2),IF($A$3=3,ROUND((J816+J822),-1),ROUND((J816+J822),0)))</f>
        <v>0</v>
      </c>
    </row>
    <row r="824" spans="1:10" ht="15" thickTop="1" x14ac:dyDescent="0.3">
      <c r="C824" s="19"/>
      <c r="D824" s="264"/>
      <c r="E824" s="19"/>
      <c r="F824" s="19"/>
      <c r="G824" s="19"/>
      <c r="H824" s="19"/>
      <c r="I824" s="265"/>
      <c r="J824" s="266"/>
    </row>
    <row r="825" spans="1:10" ht="15" thickBot="1" x14ac:dyDescent="0.35">
      <c r="C825" s="19"/>
      <c r="D825" s="264"/>
      <c r="E825" s="19"/>
      <c r="F825" s="19"/>
      <c r="G825" s="19"/>
      <c r="H825" s="19"/>
      <c r="I825" s="265"/>
      <c r="J825" s="266"/>
    </row>
    <row r="826" spans="1:10" ht="15" thickTop="1" x14ac:dyDescent="0.3">
      <c r="A826" s="253" t="s">
        <v>455</v>
      </c>
      <c r="B826" s="267"/>
      <c r="C826" s="933" t="s">
        <v>889</v>
      </c>
      <c r="D826" s="934"/>
      <c r="E826" s="934"/>
      <c r="F826" s="934"/>
      <c r="G826" s="268"/>
      <c r="H826" s="269" t="s">
        <v>437</v>
      </c>
      <c r="I826" s="270" t="s">
        <v>310</v>
      </c>
      <c r="J826" s="271" t="s">
        <v>79</v>
      </c>
    </row>
    <row r="827" spans="1:10" x14ac:dyDescent="0.3">
      <c r="A827" s="253"/>
      <c r="B827" s="267"/>
      <c r="C827" s="935"/>
      <c r="D827" s="936"/>
      <c r="E827" s="936"/>
      <c r="F827" s="936"/>
      <c r="G827" s="272"/>
      <c r="H827" s="273" t="str">
        <f>"ITEM:   "&amp;PRESUPUESTO!$B$47</f>
        <v>ITEM:   5.3</v>
      </c>
      <c r="I827" s="274">
        <f>PRESUPUESTO!$E$47</f>
        <v>68</v>
      </c>
      <c r="J827" s="275"/>
    </row>
    <row r="828" spans="1:10" x14ac:dyDescent="0.3">
      <c r="A828" s="276" t="s">
        <v>312</v>
      </c>
      <c r="B828" s="267"/>
      <c r="C828" s="277" t="str">
        <f>INSUMOS!$C$300</f>
        <v>DESCRIPCION</v>
      </c>
      <c r="D828" s="278" t="str">
        <f>INSUMOS!$D$300</f>
        <v>UND</v>
      </c>
      <c r="E828" s="279" t="s">
        <v>74</v>
      </c>
      <c r="F828" s="279" t="s">
        <v>313</v>
      </c>
      <c r="G828" s="280" t="str">
        <f>INSUMOS!$I$300</f>
        <v>VR. UNIT.</v>
      </c>
      <c r="H828" s="281" t="s">
        <v>315</v>
      </c>
      <c r="I828" s="340"/>
      <c r="J828" s="350" t="s">
        <v>315</v>
      </c>
    </row>
    <row r="829" spans="1:10" x14ac:dyDescent="0.3">
      <c r="A829" s="276"/>
      <c r="B829" s="267"/>
      <c r="C829" s="284"/>
      <c r="D829" s="253"/>
      <c r="E829" s="285"/>
      <c r="F829" s="285"/>
      <c r="G829" s="286"/>
      <c r="H829" s="287"/>
      <c r="I829" s="288"/>
      <c r="J829" s="289"/>
    </row>
    <row r="830" spans="1:10" x14ac:dyDescent="0.3">
      <c r="A830" s="276" t="s">
        <v>316</v>
      </c>
      <c r="B830" s="267"/>
      <c r="C830" s="290" t="s">
        <v>317</v>
      </c>
      <c r="D830" s="253"/>
      <c r="E830" s="285"/>
      <c r="F830" s="285"/>
      <c r="G830" s="286"/>
      <c r="H830" s="287"/>
      <c r="I830" s="288"/>
      <c r="J830" s="289"/>
    </row>
    <row r="831" spans="1:10" x14ac:dyDescent="0.3">
      <c r="A831" s="276">
        <v>100929</v>
      </c>
      <c r="B831" s="267" t="s">
        <v>390</v>
      </c>
      <c r="C831" s="277"/>
      <c r="D831" s="278"/>
      <c r="E831" s="279"/>
      <c r="F831" s="279"/>
      <c r="G831" s="280"/>
      <c r="H831" s="281"/>
      <c r="I831" s="340">
        <f>I827 * (E831 * (1+F831/100))</f>
        <v>0</v>
      </c>
      <c r="J831" s="350">
        <f>H831 * I827</f>
        <v>0</v>
      </c>
    </row>
    <row r="832" spans="1:10" x14ac:dyDescent="0.3">
      <c r="A832" s="276">
        <v>100340</v>
      </c>
      <c r="B832" s="267" t="s">
        <v>390</v>
      </c>
      <c r="C832" s="277"/>
      <c r="D832" s="278"/>
      <c r="E832" s="279"/>
      <c r="F832" s="279"/>
      <c r="G832" s="280"/>
      <c r="H832" s="281"/>
      <c r="I832" s="340">
        <f>I827 * (E832 * (1+F832/100))</f>
        <v>0</v>
      </c>
      <c r="J832" s="350">
        <f>H832 * I827</f>
        <v>0</v>
      </c>
    </row>
    <row r="833" spans="1:10" x14ac:dyDescent="0.3">
      <c r="A833" s="291" t="s">
        <v>330</v>
      </c>
      <c r="B833" s="267"/>
      <c r="C833" s="284"/>
      <c r="D833" s="253"/>
      <c r="E833" s="285"/>
      <c r="F833" s="285"/>
      <c r="G833" s="286" t="s">
        <v>331</v>
      </c>
      <c r="H833" s="292">
        <f>SUM(H830:H832)</f>
        <v>0</v>
      </c>
      <c r="I833" s="288"/>
      <c r="J833" s="293">
        <f>SUM(J830:J832)</f>
        <v>0</v>
      </c>
    </row>
    <row r="834" spans="1:10" x14ac:dyDescent="0.3">
      <c r="A834" s="276" t="s">
        <v>332</v>
      </c>
      <c r="B834" s="267"/>
      <c r="C834" s="294" t="s">
        <v>333</v>
      </c>
      <c r="D834" s="253" t="s">
        <v>334</v>
      </c>
      <c r="E834" s="253" t="s">
        <v>335</v>
      </c>
      <c r="F834" s="253" t="s">
        <v>336</v>
      </c>
      <c r="G834" s="295" t="s">
        <v>337</v>
      </c>
      <c r="H834" s="296" t="s">
        <v>338</v>
      </c>
      <c r="I834" s="288"/>
      <c r="J834" s="289"/>
    </row>
    <row r="835" spans="1:10" x14ac:dyDescent="0.3">
      <c r="A835" s="276">
        <v>200007</v>
      </c>
      <c r="B835" s="267" t="s">
        <v>333</v>
      </c>
      <c r="C835" s="277"/>
      <c r="D835" s="297"/>
      <c r="E835" s="298"/>
      <c r="F835" s="299"/>
      <c r="G835" s="300"/>
      <c r="H835" s="281"/>
      <c r="I835" s="340" t="e">
        <f>I827 / G835</f>
        <v>#DIV/0!</v>
      </c>
      <c r="J835" s="350">
        <f>H835 * I827</f>
        <v>0</v>
      </c>
    </row>
    <row r="836" spans="1:10" x14ac:dyDescent="0.3">
      <c r="A836" s="291" t="s">
        <v>340</v>
      </c>
      <c r="B836" s="267"/>
      <c r="C836" s="284"/>
      <c r="D836" s="253"/>
      <c r="E836" s="285"/>
      <c r="F836" s="285"/>
      <c r="G836" s="286" t="s">
        <v>341</v>
      </c>
      <c r="H836" s="292">
        <f>SUM(H834:H835)</f>
        <v>0</v>
      </c>
      <c r="I836" s="288"/>
      <c r="J836" s="293">
        <f>SUM(J834:J835)</f>
        <v>0</v>
      </c>
    </row>
    <row r="837" spans="1:10" x14ac:dyDescent="0.3">
      <c r="A837" s="276" t="s">
        <v>342</v>
      </c>
      <c r="B837" s="267"/>
      <c r="C837" s="301" t="s">
        <v>343</v>
      </c>
      <c r="D837" s="253"/>
      <c r="E837" s="285"/>
      <c r="F837" s="285"/>
      <c r="G837" s="286"/>
      <c r="H837" s="287"/>
      <c r="I837" s="288"/>
      <c r="J837" s="289"/>
    </row>
    <row r="838" spans="1:10" x14ac:dyDescent="0.3">
      <c r="A838" s="276">
        <v>300026</v>
      </c>
      <c r="B838" s="267" t="s">
        <v>343</v>
      </c>
      <c r="C838" s="277"/>
      <c r="D838" s="278"/>
      <c r="E838" s="302"/>
      <c r="F838" s="279"/>
      <c r="G838" s="280">
        <f>H836</f>
        <v>0</v>
      </c>
      <c r="H838" s="281">
        <f>TRUNC(E838* (1 + F838 / 100) * G838,2)</f>
        <v>0</v>
      </c>
      <c r="I838" s="340">
        <f>I827 * H838</f>
        <v>0</v>
      </c>
      <c r="J838" s="350">
        <f>H838 * I827</f>
        <v>0</v>
      </c>
    </row>
    <row r="839" spans="1:10" x14ac:dyDescent="0.3">
      <c r="A839" s="291" t="s">
        <v>348</v>
      </c>
      <c r="B839" s="267"/>
      <c r="C839" s="284"/>
      <c r="D839" s="253"/>
      <c r="E839" s="285"/>
      <c r="F839" s="285"/>
      <c r="G839" s="286" t="s">
        <v>349</v>
      </c>
      <c r="H839" s="292">
        <f>SUM(H837:H838)</f>
        <v>0</v>
      </c>
      <c r="I839" s="288"/>
      <c r="J839" s="293">
        <f>SUM(J837:J838)</f>
        <v>0</v>
      </c>
    </row>
    <row r="840" spans="1:10" x14ac:dyDescent="0.3">
      <c r="A840" s="253" t="s">
        <v>350</v>
      </c>
      <c r="B840" s="18"/>
      <c r="C840" s="290" t="s">
        <v>351</v>
      </c>
      <c r="D840" s="253"/>
      <c r="E840" s="285"/>
      <c r="F840" s="285"/>
      <c r="G840" s="286"/>
      <c r="H840" s="287"/>
      <c r="I840" s="288"/>
      <c r="J840" s="289"/>
    </row>
    <row r="841" spans="1:10" x14ac:dyDescent="0.3">
      <c r="A841" s="276"/>
      <c r="B841" s="267"/>
      <c r="C841" s="277"/>
      <c r="D841" s="278"/>
      <c r="E841" s="279"/>
      <c r="F841" s="279"/>
      <c r="G841" s="280"/>
      <c r="H841" s="281"/>
      <c r="I841" s="340"/>
      <c r="J841" s="350"/>
    </row>
    <row r="842" spans="1:10" x14ac:dyDescent="0.3">
      <c r="A842" s="291" t="s">
        <v>352</v>
      </c>
      <c r="B842" s="18"/>
      <c r="C842" s="284"/>
      <c r="D842" s="253"/>
      <c r="E842" s="285"/>
      <c r="F842" s="285"/>
      <c r="G842" s="286" t="s">
        <v>353</v>
      </c>
      <c r="H842" s="281">
        <f>SUM(H840:H841)</f>
        <v>0</v>
      </c>
      <c r="I842" s="288"/>
      <c r="J842" s="350">
        <f>SUM(J840:J841)</f>
        <v>0</v>
      </c>
    </row>
    <row r="843" spans="1:10" x14ac:dyDescent="0.3">
      <c r="A843" s="253"/>
      <c r="B843" s="303"/>
      <c r="C843" s="284"/>
      <c r="D843" s="253"/>
      <c r="E843" s="285"/>
      <c r="F843" s="285"/>
      <c r="G843" s="286"/>
      <c r="H843" s="287"/>
      <c r="I843" s="288"/>
      <c r="J843" s="289"/>
    </row>
    <row r="844" spans="1:10" ht="15" thickBot="1" x14ac:dyDescent="0.35">
      <c r="A844" s="253" t="s">
        <v>76</v>
      </c>
      <c r="B844" s="303"/>
      <c r="C844" s="305"/>
      <c r="D844" s="306"/>
      <c r="E844" s="307"/>
      <c r="F844" s="308" t="s">
        <v>354</v>
      </c>
      <c r="G844" s="309">
        <f>SUM(H828:H843)/2</f>
        <v>0</v>
      </c>
      <c r="H844" s="310">
        <f>IF($A$2="CD",IF($A$3=1,ROUND(SUM(H828:H843)/2,0),IF($A$3=3,ROUND(SUM(H828:H843)/2,-1),SUM(H828:H843)/2)),SUM(H828:H843)/2)</f>
        <v>0</v>
      </c>
      <c r="I844" s="311">
        <f>SUM(J828:J843)/2</f>
        <v>0</v>
      </c>
      <c r="J844" s="312">
        <f>IF($A$2="CD",IF($A$3=1,ROUND(SUM(J828:J843)/2,0),IF($A$3=3,ROUND(SUM(J828:J843)/2,-1),SUM(J828:J843)/2)),SUM(J828:J843)/2)</f>
        <v>0</v>
      </c>
    </row>
    <row r="845" spans="1:10" ht="15" thickTop="1" x14ac:dyDescent="0.3">
      <c r="A845" s="253" t="s">
        <v>376</v>
      </c>
      <c r="B845" s="303"/>
      <c r="C845" s="316" t="s">
        <v>280</v>
      </c>
      <c r="D845" s="317"/>
      <c r="E845" s="318"/>
      <c r="F845" s="318"/>
      <c r="G845" s="319"/>
      <c r="H845" s="320"/>
      <c r="I845" s="288"/>
      <c r="J845" s="321"/>
    </row>
    <row r="846" spans="1:10" x14ac:dyDescent="0.3">
      <c r="A846" s="276" t="s">
        <v>287</v>
      </c>
      <c r="B846" s="303"/>
      <c r="C846" s="351" t="s">
        <v>258</v>
      </c>
      <c r="D846" s="352"/>
      <c r="E846" s="353"/>
      <c r="F846" s="325">
        <f>$F$3</f>
        <v>0</v>
      </c>
      <c r="G846" s="354"/>
      <c r="H846" s="355">
        <f>ROUND(H844*F846,2)</f>
        <v>0</v>
      </c>
      <c r="I846" s="288"/>
      <c r="J846" s="350">
        <f>ROUND(J844*F846,2)</f>
        <v>0</v>
      </c>
    </row>
    <row r="847" spans="1:10" x14ac:dyDescent="0.3">
      <c r="A847" s="276" t="s">
        <v>377</v>
      </c>
      <c r="B847" s="303"/>
      <c r="C847" s="351" t="s">
        <v>260</v>
      </c>
      <c r="D847" s="352"/>
      <c r="E847" s="353"/>
      <c r="F847" s="325">
        <f>$G$3</f>
        <v>0</v>
      </c>
      <c r="G847" s="354"/>
      <c r="H847" s="355">
        <f>ROUND(H844*F847,2)</f>
        <v>0</v>
      </c>
      <c r="I847" s="288"/>
      <c r="J847" s="350">
        <f>ROUND(J844*F847,2)</f>
        <v>0</v>
      </c>
    </row>
    <row r="848" spans="1:10" x14ac:dyDescent="0.3">
      <c r="A848" s="276" t="s">
        <v>289</v>
      </c>
      <c r="B848" s="303"/>
      <c r="C848" s="351" t="s">
        <v>262</v>
      </c>
      <c r="D848" s="352"/>
      <c r="E848" s="353"/>
      <c r="F848" s="325">
        <f>$H$3</f>
        <v>0</v>
      </c>
      <c r="G848" s="354"/>
      <c r="H848" s="355">
        <f>ROUND(H844*F848,2)</f>
        <v>0</v>
      </c>
      <c r="I848" s="288"/>
      <c r="J848" s="350">
        <f>ROUND(J844*F848,2)</f>
        <v>0</v>
      </c>
    </row>
    <row r="849" spans="1:10" x14ac:dyDescent="0.3">
      <c r="A849" s="276" t="s">
        <v>291</v>
      </c>
      <c r="B849" s="303"/>
      <c r="C849" s="351" t="s">
        <v>266</v>
      </c>
      <c r="D849" s="352"/>
      <c r="E849" s="353"/>
      <c r="F849" s="325">
        <f>$I$3</f>
        <v>0</v>
      </c>
      <c r="G849" s="354"/>
      <c r="H849" s="355">
        <f>ROUND(H848*F849,2)</f>
        <v>0</v>
      </c>
      <c r="I849" s="288"/>
      <c r="J849" s="350">
        <f>ROUND(J848*F849,2)</f>
        <v>0</v>
      </c>
    </row>
    <row r="850" spans="1:10" x14ac:dyDescent="0.3">
      <c r="A850" s="253" t="s">
        <v>378</v>
      </c>
      <c r="B850" s="303"/>
      <c r="C850" s="290" t="s">
        <v>379</v>
      </c>
      <c r="D850" s="253"/>
      <c r="E850" s="285"/>
      <c r="F850" s="285"/>
      <c r="G850" s="328"/>
      <c r="H850" s="329">
        <f>SUM(H846:H849)</f>
        <v>0</v>
      </c>
      <c r="I850" s="304"/>
      <c r="J850" s="330">
        <f>SUM(J846:J849)</f>
        <v>0</v>
      </c>
    </row>
    <row r="851" spans="1:10" ht="15" thickBot="1" x14ac:dyDescent="0.35">
      <c r="A851" s="253" t="s">
        <v>380</v>
      </c>
      <c r="B851" s="303"/>
      <c r="C851" s="331"/>
      <c r="D851" s="332"/>
      <c r="E851" s="307"/>
      <c r="F851" s="308" t="s">
        <v>381</v>
      </c>
      <c r="G851" s="333">
        <f>H850+H844</f>
        <v>0</v>
      </c>
      <c r="H851" s="310">
        <f>IF($A$3=2,ROUND((H844+H850),2),IF($A$3=3,ROUND((H844+H850),-1),ROUND((H844+H850),0)))</f>
        <v>0</v>
      </c>
      <c r="I851" s="311"/>
      <c r="J851" s="312">
        <f>IF($A$3=2,ROUND((J844+J850),2),IF($A$3=3,ROUND((J844+J850),-1),ROUND((J844+J850),0)))</f>
        <v>0</v>
      </c>
    </row>
    <row r="852" spans="1:10" ht="15" thickTop="1" x14ac:dyDescent="0.3">
      <c r="C852" s="19"/>
      <c r="D852" s="264"/>
      <c r="E852" s="19"/>
      <c r="F852" s="19"/>
      <c r="G852" s="19"/>
      <c r="H852" s="19"/>
      <c r="I852" s="265"/>
      <c r="J852" s="266"/>
    </row>
    <row r="853" spans="1:10" ht="15" thickBot="1" x14ac:dyDescent="0.35">
      <c r="C853" s="19"/>
      <c r="D853" s="264"/>
      <c r="E853" s="19"/>
      <c r="F853" s="19"/>
      <c r="G853" s="19"/>
      <c r="H853" s="19"/>
      <c r="I853" s="265"/>
      <c r="J853" s="266"/>
    </row>
    <row r="854" spans="1:10" ht="15" thickTop="1" x14ac:dyDescent="0.3">
      <c r="A854" s="253" t="s">
        <v>457</v>
      </c>
      <c r="B854" s="267"/>
      <c r="C854" s="933" t="s">
        <v>890</v>
      </c>
      <c r="D854" s="934"/>
      <c r="E854" s="934"/>
      <c r="F854" s="934"/>
      <c r="G854" s="268"/>
      <c r="H854" s="269" t="s">
        <v>856</v>
      </c>
      <c r="I854" s="270" t="s">
        <v>310</v>
      </c>
      <c r="J854" s="271" t="s">
        <v>79</v>
      </c>
    </row>
    <row r="855" spans="1:10" x14ac:dyDescent="0.3">
      <c r="A855" s="253"/>
      <c r="B855" s="267"/>
      <c r="C855" s="935"/>
      <c r="D855" s="936"/>
      <c r="E855" s="936"/>
      <c r="F855" s="936"/>
      <c r="G855" s="272"/>
      <c r="H855" s="273" t="str">
        <f>"ITEM:   "&amp;PRESUPUESTO!$B$48</f>
        <v>ITEM:   5.4</v>
      </c>
      <c r="I855" s="274">
        <f>PRESUPUESTO!$E$48</f>
        <v>3682.35</v>
      </c>
      <c r="J855" s="275"/>
    </row>
    <row r="856" spans="1:10" x14ac:dyDescent="0.3">
      <c r="A856" s="276" t="s">
        <v>312</v>
      </c>
      <c r="B856" s="267"/>
      <c r="C856" s="277" t="str">
        <f>INSUMOS!$C$300</f>
        <v>DESCRIPCION</v>
      </c>
      <c r="D856" s="278" t="str">
        <f>INSUMOS!$D$300</f>
        <v>UND</v>
      </c>
      <c r="E856" s="279" t="s">
        <v>74</v>
      </c>
      <c r="F856" s="279" t="s">
        <v>313</v>
      </c>
      <c r="G856" s="280" t="str">
        <f>INSUMOS!$I$300</f>
        <v>VR. UNIT.</v>
      </c>
      <c r="H856" s="281" t="s">
        <v>315</v>
      </c>
      <c r="I856" s="340"/>
      <c r="J856" s="350" t="s">
        <v>315</v>
      </c>
    </row>
    <row r="857" spans="1:10" x14ac:dyDescent="0.3">
      <c r="A857" s="276"/>
      <c r="B857" s="267"/>
      <c r="C857" s="284"/>
      <c r="D857" s="253"/>
      <c r="E857" s="285"/>
      <c r="F857" s="285"/>
      <c r="G857" s="286"/>
      <c r="H857" s="287"/>
      <c r="I857" s="288"/>
      <c r="J857" s="289"/>
    </row>
    <row r="858" spans="1:10" x14ac:dyDescent="0.3">
      <c r="A858" s="276" t="s">
        <v>316</v>
      </c>
      <c r="B858" s="267"/>
      <c r="C858" s="290" t="s">
        <v>317</v>
      </c>
      <c r="D858" s="253"/>
      <c r="E858" s="285"/>
      <c r="F858" s="285"/>
      <c r="G858" s="286"/>
      <c r="H858" s="287"/>
      <c r="I858" s="288"/>
      <c r="J858" s="289"/>
    </row>
    <row r="859" spans="1:10" x14ac:dyDescent="0.3">
      <c r="A859" s="276">
        <v>101904</v>
      </c>
      <c r="B859" s="267" t="s">
        <v>318</v>
      </c>
      <c r="C859" s="277"/>
      <c r="D859" s="278"/>
      <c r="E859" s="279"/>
      <c r="F859" s="279"/>
      <c r="G859" s="280"/>
      <c r="H859" s="281"/>
      <c r="I859" s="340">
        <f>I855 * (E859 * (1+F859/100))</f>
        <v>0</v>
      </c>
      <c r="J859" s="350">
        <f>H859 * I855</f>
        <v>0</v>
      </c>
    </row>
    <row r="860" spans="1:10" x14ac:dyDescent="0.3">
      <c r="A860" s="276">
        <v>101651</v>
      </c>
      <c r="B860" s="267" t="s">
        <v>386</v>
      </c>
      <c r="C860" s="277"/>
      <c r="D860" s="278"/>
      <c r="E860" s="279"/>
      <c r="F860" s="279"/>
      <c r="G860" s="280"/>
      <c r="H860" s="281"/>
      <c r="I860" s="340">
        <f>I855 * (E860 * (1+F860/100))</f>
        <v>0</v>
      </c>
      <c r="J860" s="350">
        <f>H860 * I855</f>
        <v>0</v>
      </c>
    </row>
    <row r="861" spans="1:10" x14ac:dyDescent="0.3">
      <c r="A861" s="276">
        <v>100107</v>
      </c>
      <c r="B861" s="267" t="s">
        <v>460</v>
      </c>
      <c r="C861" s="277"/>
      <c r="D861" s="278"/>
      <c r="E861" s="279"/>
      <c r="F861" s="279"/>
      <c r="G861" s="280"/>
      <c r="H861" s="281"/>
      <c r="I861" s="340">
        <f>I855 * (E861 * (1+F861/100))</f>
        <v>0</v>
      </c>
      <c r="J861" s="350">
        <f>H861 * I855</f>
        <v>0</v>
      </c>
    </row>
    <row r="862" spans="1:10" x14ac:dyDescent="0.3">
      <c r="A862" s="276">
        <v>105111</v>
      </c>
      <c r="B862" s="267" t="s">
        <v>390</v>
      </c>
      <c r="C862" s="277"/>
      <c r="D862" s="278"/>
      <c r="E862" s="279"/>
      <c r="F862" s="279"/>
      <c r="G862" s="280"/>
      <c r="H862" s="281"/>
      <c r="I862" s="340">
        <f>I855 * (E862 * (1+F862/100))</f>
        <v>0</v>
      </c>
      <c r="J862" s="350">
        <f>H862 * I855</f>
        <v>0</v>
      </c>
    </row>
    <row r="863" spans="1:10" x14ac:dyDescent="0.3">
      <c r="A863" s="291" t="s">
        <v>330</v>
      </c>
      <c r="B863" s="267"/>
      <c r="C863" s="284"/>
      <c r="D863" s="253"/>
      <c r="E863" s="285"/>
      <c r="F863" s="285"/>
      <c r="G863" s="286" t="s">
        <v>331</v>
      </c>
      <c r="H863" s="292">
        <f>SUM(H858:H862)</f>
        <v>0</v>
      </c>
      <c r="I863" s="288"/>
      <c r="J863" s="293">
        <f>SUM(J858:J862)</f>
        <v>0</v>
      </c>
    </row>
    <row r="864" spans="1:10" x14ac:dyDescent="0.3">
      <c r="A864" s="276" t="s">
        <v>332</v>
      </c>
      <c r="B864" s="267"/>
      <c r="C864" s="294" t="s">
        <v>333</v>
      </c>
      <c r="D864" s="253" t="s">
        <v>334</v>
      </c>
      <c r="E864" s="253" t="s">
        <v>335</v>
      </c>
      <c r="F864" s="253" t="s">
        <v>336</v>
      </c>
      <c r="G864" s="295" t="s">
        <v>337</v>
      </c>
      <c r="H864" s="296" t="s">
        <v>338</v>
      </c>
      <c r="I864" s="288"/>
      <c r="J864" s="289"/>
    </row>
    <row r="865" spans="1:10" x14ac:dyDescent="0.3">
      <c r="A865" s="276">
        <v>200008</v>
      </c>
      <c r="B865" s="267" t="s">
        <v>333</v>
      </c>
      <c r="C865" s="277"/>
      <c r="D865" s="297"/>
      <c r="E865" s="298"/>
      <c r="F865" s="299"/>
      <c r="G865" s="300"/>
      <c r="H865" s="281"/>
      <c r="I865" s="340" t="e">
        <f>I855 / G865</f>
        <v>#DIV/0!</v>
      </c>
      <c r="J865" s="350">
        <f>H865 * I855</f>
        <v>0</v>
      </c>
    </row>
    <row r="866" spans="1:10" x14ac:dyDescent="0.3">
      <c r="A866" s="276">
        <v>200017</v>
      </c>
      <c r="B866" s="267" t="s">
        <v>333</v>
      </c>
      <c r="C866" s="277"/>
      <c r="D866" s="297"/>
      <c r="E866" s="298"/>
      <c r="F866" s="299"/>
      <c r="G866" s="300"/>
      <c r="H866" s="281"/>
      <c r="I866" s="340" t="e">
        <f>I855 / G866</f>
        <v>#DIV/0!</v>
      </c>
      <c r="J866" s="350">
        <f>H866 * I855</f>
        <v>0</v>
      </c>
    </row>
    <row r="867" spans="1:10" x14ac:dyDescent="0.3">
      <c r="A867" s="276">
        <v>200026</v>
      </c>
      <c r="B867" s="267" t="s">
        <v>333</v>
      </c>
      <c r="C867" s="277"/>
      <c r="D867" s="297"/>
      <c r="E867" s="298"/>
      <c r="F867" s="299"/>
      <c r="G867" s="300"/>
      <c r="H867" s="281"/>
      <c r="I867" s="340" t="e">
        <f>I855 / G867</f>
        <v>#DIV/0!</v>
      </c>
      <c r="J867" s="350">
        <f>H867 * I855</f>
        <v>0</v>
      </c>
    </row>
    <row r="868" spans="1:10" x14ac:dyDescent="0.3">
      <c r="A868" s="291" t="s">
        <v>340</v>
      </c>
      <c r="B868" s="267"/>
      <c r="C868" s="284"/>
      <c r="D868" s="253"/>
      <c r="E868" s="285"/>
      <c r="F868" s="285"/>
      <c r="G868" s="286" t="s">
        <v>341</v>
      </c>
      <c r="H868" s="292"/>
      <c r="I868" s="288"/>
      <c r="J868" s="293">
        <f>SUM(J864:J867)</f>
        <v>0</v>
      </c>
    </row>
    <row r="869" spans="1:10" x14ac:dyDescent="0.3">
      <c r="A869" s="276" t="s">
        <v>342</v>
      </c>
      <c r="B869" s="267"/>
      <c r="C869" s="301" t="s">
        <v>343</v>
      </c>
      <c r="D869" s="253"/>
      <c r="E869" s="285"/>
      <c r="F869" s="285"/>
      <c r="G869" s="286"/>
      <c r="H869" s="287"/>
      <c r="I869" s="288"/>
      <c r="J869" s="289"/>
    </row>
    <row r="870" spans="1:10" x14ac:dyDescent="0.3">
      <c r="A870" s="276">
        <v>300040</v>
      </c>
      <c r="B870" s="267" t="s">
        <v>343</v>
      </c>
      <c r="C870" s="277"/>
      <c r="D870" s="278"/>
      <c r="E870" s="279"/>
      <c r="F870" s="279"/>
      <c r="G870" s="280"/>
      <c r="H870" s="281"/>
      <c r="I870" s="340">
        <f>I855 * (E870 * (1+F870/100))</f>
        <v>0</v>
      </c>
      <c r="J870" s="350">
        <f>H870 * I855</f>
        <v>0</v>
      </c>
    </row>
    <row r="871" spans="1:10" x14ac:dyDescent="0.3">
      <c r="A871" s="276">
        <v>300048</v>
      </c>
      <c r="B871" s="267" t="s">
        <v>343</v>
      </c>
      <c r="C871" s="277"/>
      <c r="D871" s="278"/>
      <c r="E871" s="279"/>
      <c r="F871" s="279"/>
      <c r="G871" s="280"/>
      <c r="H871" s="281"/>
      <c r="I871" s="340">
        <f>I855 * (E871 * (1+F871/100))</f>
        <v>0</v>
      </c>
      <c r="J871" s="350">
        <f>H871 * I855</f>
        <v>0</v>
      </c>
    </row>
    <row r="872" spans="1:10" x14ac:dyDescent="0.3">
      <c r="A872" s="276">
        <v>300026</v>
      </c>
      <c r="B872" s="267" t="s">
        <v>343</v>
      </c>
      <c r="C872" s="277"/>
      <c r="D872" s="278"/>
      <c r="E872" s="302"/>
      <c r="F872" s="279"/>
      <c r="G872" s="280"/>
      <c r="H872" s="281"/>
      <c r="I872" s="340">
        <f>I855 * H872</f>
        <v>0</v>
      </c>
      <c r="J872" s="350">
        <f>H872 * I855</f>
        <v>0</v>
      </c>
    </row>
    <row r="873" spans="1:10" x14ac:dyDescent="0.3">
      <c r="A873" s="276">
        <v>300002</v>
      </c>
      <c r="B873" s="267" t="s">
        <v>343</v>
      </c>
      <c r="C873" s="277"/>
      <c r="D873" s="278"/>
      <c r="E873" s="279"/>
      <c r="F873" s="279"/>
      <c r="G873" s="280"/>
      <c r="H873" s="281">
        <f>TRUNC(E873* (1 + F873 / 100) * G873,2)</f>
        <v>0</v>
      </c>
      <c r="I873" s="340">
        <f>I855 * (E873 * (1+F873/100))</f>
        <v>0</v>
      </c>
      <c r="J873" s="350">
        <f>H873 * I855</f>
        <v>0</v>
      </c>
    </row>
    <row r="874" spans="1:10" x14ac:dyDescent="0.3">
      <c r="A874" s="291" t="s">
        <v>348</v>
      </c>
      <c r="B874" s="267"/>
      <c r="C874" s="284"/>
      <c r="D874" s="253"/>
      <c r="E874" s="285"/>
      <c r="F874" s="285"/>
      <c r="G874" s="286" t="s">
        <v>349</v>
      </c>
      <c r="H874" s="292">
        <f>SUM(H869:H873)</f>
        <v>0</v>
      </c>
      <c r="I874" s="288"/>
      <c r="J874" s="293">
        <f>SUM(J869:J873)</f>
        <v>0</v>
      </c>
    </row>
    <row r="875" spans="1:10" x14ac:dyDescent="0.3">
      <c r="A875" s="253" t="s">
        <v>350</v>
      </c>
      <c r="B875" s="18"/>
      <c r="C875" s="290" t="s">
        <v>351</v>
      </c>
      <c r="D875" s="253"/>
      <c r="E875" s="285"/>
      <c r="F875" s="285"/>
      <c r="G875" s="286"/>
      <c r="H875" s="287"/>
      <c r="I875" s="288"/>
      <c r="J875" s="289"/>
    </row>
    <row r="876" spans="1:10" x14ac:dyDescent="0.3">
      <c r="A876" s="276"/>
      <c r="B876" s="267"/>
      <c r="C876" s="277"/>
      <c r="D876" s="278"/>
      <c r="E876" s="279"/>
      <c r="F876" s="279"/>
      <c r="G876" s="280"/>
      <c r="H876" s="281"/>
      <c r="I876" s="340"/>
      <c r="J876" s="350"/>
    </row>
    <row r="877" spans="1:10" x14ac:dyDescent="0.3">
      <c r="A877" s="291" t="s">
        <v>352</v>
      </c>
      <c r="B877" s="18"/>
      <c r="C877" s="284"/>
      <c r="D877" s="253"/>
      <c r="E877" s="285"/>
      <c r="F877" s="285"/>
      <c r="G877" s="286" t="s">
        <v>353</v>
      </c>
      <c r="H877" s="281">
        <f>SUM(H875:H876)</f>
        <v>0</v>
      </c>
      <c r="I877" s="288"/>
      <c r="J877" s="350">
        <f>SUM(J875:J876)</f>
        <v>0</v>
      </c>
    </row>
    <row r="878" spans="1:10" x14ac:dyDescent="0.3">
      <c r="A878" s="253"/>
      <c r="B878" s="303"/>
      <c r="C878" s="284"/>
      <c r="D878" s="253"/>
      <c r="E878" s="285"/>
      <c r="F878" s="285"/>
      <c r="G878" s="286"/>
      <c r="H878" s="287"/>
      <c r="I878" s="288"/>
      <c r="J878" s="289"/>
    </row>
    <row r="879" spans="1:10" ht="15" thickBot="1" x14ac:dyDescent="0.35">
      <c r="A879" s="253" t="s">
        <v>76</v>
      </c>
      <c r="B879" s="303"/>
      <c r="C879" s="305"/>
      <c r="D879" s="306"/>
      <c r="E879" s="307"/>
      <c r="F879" s="308" t="s">
        <v>354</v>
      </c>
      <c r="G879" s="309">
        <f>SUM(H856:H878)/2</f>
        <v>0</v>
      </c>
      <c r="H879" s="310">
        <f>IF($A$2="CD",IF($A$3=1,ROUND(SUM(H856:H878)/2,0),IF($A$3=3,ROUND(SUM(H856:H878)/2,-1),SUM(H856:H878)/2)),SUM(H856:H878)/2)</f>
        <v>0</v>
      </c>
      <c r="I879" s="311">
        <f>SUM(J856:J878)/2</f>
        <v>0</v>
      </c>
      <c r="J879" s="312">
        <f>IF($A$2="CD",IF($A$3=1,ROUND(SUM(J856:J878)/2,0),IF($A$3=3,ROUND(SUM(J856:J878)/2,-1),SUM(J856:J878)/2)),SUM(J856:J878)/2)</f>
        <v>0</v>
      </c>
    </row>
    <row r="880" spans="1:10" ht="15" thickTop="1" x14ac:dyDescent="0.3">
      <c r="A880" s="253" t="s">
        <v>376</v>
      </c>
      <c r="B880" s="303"/>
      <c r="C880" s="316" t="s">
        <v>280</v>
      </c>
      <c r="D880" s="317"/>
      <c r="E880" s="318"/>
      <c r="F880" s="318"/>
      <c r="G880" s="319"/>
      <c r="H880" s="320"/>
      <c r="I880" s="288"/>
      <c r="J880" s="321"/>
    </row>
    <row r="881" spans="1:10" x14ac:dyDescent="0.3">
      <c r="A881" s="276" t="s">
        <v>287</v>
      </c>
      <c r="B881" s="303"/>
      <c r="C881" s="351" t="s">
        <v>258</v>
      </c>
      <c r="D881" s="352"/>
      <c r="E881" s="353"/>
      <c r="F881" s="325">
        <f>$F$3</f>
        <v>0</v>
      </c>
      <c r="G881" s="354"/>
      <c r="H881" s="355">
        <f>ROUND(H879*F881,2)</f>
        <v>0</v>
      </c>
      <c r="I881" s="288"/>
      <c r="J881" s="350">
        <f>ROUND(J879*F881,2)</f>
        <v>0</v>
      </c>
    </row>
    <row r="882" spans="1:10" x14ac:dyDescent="0.3">
      <c r="A882" s="276" t="s">
        <v>377</v>
      </c>
      <c r="B882" s="303"/>
      <c r="C882" s="351" t="s">
        <v>260</v>
      </c>
      <c r="D882" s="352"/>
      <c r="E882" s="353"/>
      <c r="F882" s="325">
        <f>$G$3</f>
        <v>0</v>
      </c>
      <c r="G882" s="354"/>
      <c r="H882" s="355">
        <f>ROUND(H879*F882,2)</f>
        <v>0</v>
      </c>
      <c r="I882" s="288"/>
      <c r="J882" s="350">
        <f>ROUND(J879*F882,2)</f>
        <v>0</v>
      </c>
    </row>
    <row r="883" spans="1:10" x14ac:dyDescent="0.3">
      <c r="A883" s="276" t="s">
        <v>289</v>
      </c>
      <c r="B883" s="303"/>
      <c r="C883" s="351" t="s">
        <v>262</v>
      </c>
      <c r="D883" s="352"/>
      <c r="E883" s="353"/>
      <c r="F883" s="325">
        <f>$H$3</f>
        <v>0</v>
      </c>
      <c r="G883" s="354"/>
      <c r="H883" s="355">
        <f>ROUND(H879*F883,2)</f>
        <v>0</v>
      </c>
      <c r="I883" s="288"/>
      <c r="J883" s="350">
        <f>ROUND(J879*F883,2)</f>
        <v>0</v>
      </c>
    </row>
    <row r="884" spans="1:10" x14ac:dyDescent="0.3">
      <c r="A884" s="276" t="s">
        <v>291</v>
      </c>
      <c r="B884" s="303"/>
      <c r="C884" s="351" t="s">
        <v>266</v>
      </c>
      <c r="D884" s="352"/>
      <c r="E884" s="353"/>
      <c r="F884" s="325">
        <f>$I$3</f>
        <v>0</v>
      </c>
      <c r="G884" s="354"/>
      <c r="H884" s="355">
        <f>ROUND(H883*F884,2)</f>
        <v>0</v>
      </c>
      <c r="I884" s="288"/>
      <c r="J884" s="350">
        <f>ROUND(J883*F884,2)</f>
        <v>0</v>
      </c>
    </row>
    <row r="885" spans="1:10" x14ac:dyDescent="0.3">
      <c r="A885" s="253" t="s">
        <v>378</v>
      </c>
      <c r="B885" s="303"/>
      <c r="C885" s="290" t="s">
        <v>379</v>
      </c>
      <c r="D885" s="253"/>
      <c r="E885" s="285"/>
      <c r="F885" s="285"/>
      <c r="G885" s="328"/>
      <c r="H885" s="329">
        <f>SUM(H881:H884)</f>
        <v>0</v>
      </c>
      <c r="I885" s="304"/>
      <c r="J885" s="330">
        <f>SUM(J881:J884)</f>
        <v>0</v>
      </c>
    </row>
    <row r="886" spans="1:10" ht="15" thickBot="1" x14ac:dyDescent="0.35">
      <c r="A886" s="253" t="s">
        <v>380</v>
      </c>
      <c r="B886" s="303"/>
      <c r="C886" s="331"/>
      <c r="D886" s="332"/>
      <c r="E886" s="307"/>
      <c r="F886" s="308" t="s">
        <v>381</v>
      </c>
      <c r="G886" s="333">
        <f>H885+H879</f>
        <v>0</v>
      </c>
      <c r="H886" s="310">
        <f>IF($A$3=2,ROUND((H879+H885),2),IF($A$3=3,ROUND((H879+H885),-1),ROUND((H879+H885),0)))</f>
        <v>0</v>
      </c>
      <c r="I886" s="311"/>
      <c r="J886" s="312">
        <f>IF($A$3=2,ROUND((J879+J885),2),IF($A$3=3,ROUND((J879+J885),-1),ROUND((J879+J885),0)))</f>
        <v>0</v>
      </c>
    </row>
    <row r="887" spans="1:10" ht="15.6" thickTop="1" thickBot="1" x14ac:dyDescent="0.35">
      <c r="C887" s="19"/>
      <c r="D887" s="264"/>
      <c r="E887" s="19"/>
      <c r="F887" s="19"/>
      <c r="G887" s="19"/>
      <c r="H887" s="19"/>
      <c r="I887" s="265"/>
      <c r="J887" s="266"/>
    </row>
    <row r="888" spans="1:10" ht="15" thickTop="1" x14ac:dyDescent="0.3">
      <c r="C888" s="958" t="str">
        <f>PRESUPUESTO!C51</f>
        <v>CAPITULO 6 MAMPOSTERIA</v>
      </c>
      <c r="D888" s="959"/>
      <c r="E888" s="959"/>
      <c r="F888" s="959"/>
      <c r="G888" s="959"/>
      <c r="H888" s="960"/>
      <c r="I888" s="265"/>
      <c r="J888" s="266"/>
    </row>
    <row r="889" spans="1:10" ht="15" thickBot="1" x14ac:dyDescent="0.35">
      <c r="C889" s="630"/>
      <c r="D889" s="631"/>
      <c r="E889" s="632"/>
      <c r="F889" s="632"/>
      <c r="G889" s="632"/>
      <c r="H889" s="633"/>
      <c r="I889" s="265"/>
      <c r="J889" s="266"/>
    </row>
    <row r="890" spans="1:10" ht="15" thickTop="1" x14ac:dyDescent="0.3">
      <c r="A890" s="253" t="s">
        <v>467</v>
      </c>
      <c r="B890" s="267"/>
      <c r="C890" s="933" t="s">
        <v>892</v>
      </c>
      <c r="D890" s="934"/>
      <c r="E890" s="934"/>
      <c r="F890" s="934"/>
      <c r="G890" s="268"/>
      <c r="H890" s="269" t="s">
        <v>367</v>
      </c>
      <c r="I890" s="270" t="s">
        <v>310</v>
      </c>
      <c r="J890" s="271" t="s">
        <v>79</v>
      </c>
    </row>
    <row r="891" spans="1:10" x14ac:dyDescent="0.3">
      <c r="A891" s="253"/>
      <c r="B891" s="267"/>
      <c r="C891" s="935"/>
      <c r="D891" s="936"/>
      <c r="E891" s="936"/>
      <c r="F891" s="936"/>
      <c r="G891" s="272"/>
      <c r="H891" s="273" t="str">
        <f>"ITEM:   "&amp;PRESUPUESTO!$B$53</f>
        <v>ITEM:   6.1</v>
      </c>
      <c r="I891" s="274">
        <f>PRESUPUESTO!$E$53</f>
        <v>1910</v>
      </c>
      <c r="J891" s="275"/>
    </row>
    <row r="892" spans="1:10" x14ac:dyDescent="0.3">
      <c r="A892" s="276" t="s">
        <v>312</v>
      </c>
      <c r="B892" s="267"/>
      <c r="C892" s="277" t="str">
        <f>INSUMOS!$C$300</f>
        <v>DESCRIPCION</v>
      </c>
      <c r="D892" s="278" t="str">
        <f>INSUMOS!$D$300</f>
        <v>UND</v>
      </c>
      <c r="E892" s="279" t="s">
        <v>74</v>
      </c>
      <c r="F892" s="279" t="s">
        <v>313</v>
      </c>
      <c r="G892" s="280" t="str">
        <f>INSUMOS!$I$300</f>
        <v>VR. UNIT.</v>
      </c>
      <c r="H892" s="281" t="s">
        <v>315</v>
      </c>
      <c r="I892" s="340"/>
      <c r="J892" s="350" t="s">
        <v>315</v>
      </c>
    </row>
    <row r="893" spans="1:10" x14ac:dyDescent="0.3">
      <c r="A893" s="276"/>
      <c r="B893" s="267"/>
      <c r="C893" s="284"/>
      <c r="D893" s="253"/>
      <c r="E893" s="285"/>
      <c r="F893" s="285"/>
      <c r="G893" s="286"/>
      <c r="H893" s="287"/>
      <c r="I893" s="288"/>
      <c r="J893" s="289"/>
    </row>
    <row r="894" spans="1:10" x14ac:dyDescent="0.3">
      <c r="A894" s="276" t="s">
        <v>316</v>
      </c>
      <c r="B894" s="267"/>
      <c r="C894" s="290" t="s">
        <v>317</v>
      </c>
      <c r="D894" s="253"/>
      <c r="E894" s="285"/>
      <c r="F894" s="285"/>
      <c r="G894" s="286"/>
      <c r="H894" s="287"/>
      <c r="I894" s="288"/>
      <c r="J894" s="289"/>
    </row>
    <row r="895" spans="1:10" x14ac:dyDescent="0.3">
      <c r="A895" s="253" t="s">
        <v>468</v>
      </c>
      <c r="B895" s="267" t="s">
        <v>413</v>
      </c>
      <c r="C895" s="277"/>
      <c r="D895" s="278"/>
      <c r="E895" s="279"/>
      <c r="F895" s="279"/>
      <c r="G895" s="280"/>
      <c r="H895" s="281">
        <f>TRUNC(E895* (1 + F895 / 100) * G895,2)</f>
        <v>0</v>
      </c>
      <c r="I895" s="340">
        <f>I891 * (E895 * (1+F895/100))</f>
        <v>0</v>
      </c>
      <c r="J895" s="350">
        <f>H895 * I891</f>
        <v>0</v>
      </c>
    </row>
    <row r="896" spans="1:10" x14ac:dyDescent="0.3">
      <c r="A896" s="291" t="s">
        <v>330</v>
      </c>
      <c r="B896" s="267"/>
      <c r="C896" s="284"/>
      <c r="D896" s="253"/>
      <c r="E896" s="285"/>
      <c r="F896" s="285"/>
      <c r="G896" s="286" t="s">
        <v>331</v>
      </c>
      <c r="H896" s="292">
        <f>SUM(H894:H895)</f>
        <v>0</v>
      </c>
      <c r="I896" s="288"/>
      <c r="J896" s="293">
        <f>SUM(J894:J895)</f>
        <v>0</v>
      </c>
    </row>
    <row r="897" spans="1:10" x14ac:dyDescent="0.3">
      <c r="A897" s="276" t="s">
        <v>332</v>
      </c>
      <c r="B897" s="267"/>
      <c r="C897" s="294" t="s">
        <v>333</v>
      </c>
      <c r="D897" s="253" t="s">
        <v>334</v>
      </c>
      <c r="E897" s="253" t="s">
        <v>335</v>
      </c>
      <c r="F897" s="253" t="s">
        <v>336</v>
      </c>
      <c r="G897" s="295" t="s">
        <v>337</v>
      </c>
      <c r="H897" s="296" t="s">
        <v>338</v>
      </c>
      <c r="I897" s="288"/>
      <c r="J897" s="289"/>
    </row>
    <row r="898" spans="1:10" x14ac:dyDescent="0.3">
      <c r="A898" s="276">
        <v>200007</v>
      </c>
      <c r="B898" s="267" t="s">
        <v>333</v>
      </c>
      <c r="C898" s="277"/>
      <c r="D898" s="297"/>
      <c r="E898" s="298"/>
      <c r="F898" s="299"/>
      <c r="G898" s="300"/>
      <c r="H898" s="281"/>
      <c r="I898" s="340" t="e">
        <f>I891 / G898</f>
        <v>#DIV/0!</v>
      </c>
      <c r="J898" s="350">
        <f>H898 * I891</f>
        <v>0</v>
      </c>
    </row>
    <row r="899" spans="1:10" x14ac:dyDescent="0.3">
      <c r="A899" s="291" t="s">
        <v>340</v>
      </c>
      <c r="B899" s="267"/>
      <c r="C899" s="284"/>
      <c r="D899" s="253"/>
      <c r="E899" s="285"/>
      <c r="F899" s="285"/>
      <c r="G899" s="286" t="s">
        <v>341</v>
      </c>
      <c r="H899" s="292">
        <f>SUM(H897:H898)</f>
        <v>0</v>
      </c>
      <c r="I899" s="288"/>
      <c r="J899" s="293">
        <f>SUM(J897:J898)</f>
        <v>0</v>
      </c>
    </row>
    <row r="900" spans="1:10" x14ac:dyDescent="0.3">
      <c r="A900" s="276" t="s">
        <v>342</v>
      </c>
      <c r="B900" s="267"/>
      <c r="C900" s="301" t="s">
        <v>343</v>
      </c>
      <c r="D900" s="253"/>
      <c r="E900" s="285"/>
      <c r="F900" s="285"/>
      <c r="G900" s="286"/>
      <c r="H900" s="287"/>
      <c r="I900" s="288"/>
      <c r="J900" s="289"/>
    </row>
    <row r="901" spans="1:10" x14ac:dyDescent="0.3">
      <c r="A901" s="276">
        <v>300026</v>
      </c>
      <c r="B901" s="267" t="s">
        <v>343</v>
      </c>
      <c r="C901" s="277"/>
      <c r="D901" s="278"/>
      <c r="E901" s="302"/>
      <c r="F901" s="279"/>
      <c r="G901" s="280"/>
      <c r="H901" s="281"/>
      <c r="I901" s="340">
        <f>I891 * H901</f>
        <v>0</v>
      </c>
      <c r="J901" s="350">
        <f>H901 * I891</f>
        <v>0</v>
      </c>
    </row>
    <row r="902" spans="1:10" x14ac:dyDescent="0.3">
      <c r="A902" s="276">
        <v>300002</v>
      </c>
      <c r="B902" s="267" t="s">
        <v>343</v>
      </c>
      <c r="C902" s="277"/>
      <c r="D902" s="278"/>
      <c r="E902" s="279"/>
      <c r="F902" s="279"/>
      <c r="G902" s="280"/>
      <c r="H902" s="281"/>
      <c r="I902" s="340">
        <f>I891 * (E902 * (1+F902/100))</f>
        <v>0</v>
      </c>
      <c r="J902" s="350">
        <f>H902 * I891</f>
        <v>0</v>
      </c>
    </row>
    <row r="903" spans="1:10" x14ac:dyDescent="0.3">
      <c r="A903" s="291" t="s">
        <v>348</v>
      </c>
      <c r="B903" s="267"/>
      <c r="C903" s="284"/>
      <c r="D903" s="253"/>
      <c r="E903" s="285"/>
      <c r="F903" s="285"/>
      <c r="G903" s="286" t="s">
        <v>349</v>
      </c>
      <c r="H903" s="292">
        <f>SUM(H900:H902)</f>
        <v>0</v>
      </c>
      <c r="I903" s="288"/>
      <c r="J903" s="293">
        <f>SUM(J900:J902)</f>
        <v>0</v>
      </c>
    </row>
    <row r="904" spans="1:10" x14ac:dyDescent="0.3">
      <c r="A904" s="253" t="s">
        <v>350</v>
      </c>
      <c r="B904" s="18"/>
      <c r="C904" s="290" t="s">
        <v>351</v>
      </c>
      <c r="D904" s="253"/>
      <c r="E904" s="285"/>
      <c r="F904" s="285"/>
      <c r="G904" s="286"/>
      <c r="H904" s="287"/>
      <c r="I904" s="288"/>
      <c r="J904" s="289"/>
    </row>
    <row r="905" spans="1:10" x14ac:dyDescent="0.3">
      <c r="A905" s="276"/>
      <c r="B905" s="267"/>
      <c r="C905" s="277"/>
      <c r="D905" s="278"/>
      <c r="E905" s="279"/>
      <c r="F905" s="279"/>
      <c r="G905" s="280"/>
      <c r="H905" s="281"/>
      <c r="I905" s="340"/>
      <c r="J905" s="350"/>
    </row>
    <row r="906" spans="1:10" x14ac:dyDescent="0.3">
      <c r="A906" s="291" t="s">
        <v>352</v>
      </c>
      <c r="B906" s="18"/>
      <c r="C906" s="284"/>
      <c r="D906" s="253"/>
      <c r="E906" s="285"/>
      <c r="F906" s="285"/>
      <c r="G906" s="286" t="s">
        <v>353</v>
      </c>
      <c r="H906" s="281">
        <f>SUM(H904:H905)</f>
        <v>0</v>
      </c>
      <c r="I906" s="288"/>
      <c r="J906" s="350">
        <f>SUM(J904:J905)</f>
        <v>0</v>
      </c>
    </row>
    <row r="907" spans="1:10" x14ac:dyDescent="0.3">
      <c r="A907" s="253"/>
      <c r="B907" s="303"/>
      <c r="C907" s="284"/>
      <c r="D907" s="253"/>
      <c r="E907" s="285"/>
      <c r="F907" s="285"/>
      <c r="G907" s="286"/>
      <c r="H907" s="287"/>
      <c r="I907" s="288"/>
      <c r="J907" s="289"/>
    </row>
    <row r="908" spans="1:10" ht="15" thickBot="1" x14ac:dyDescent="0.35">
      <c r="A908" s="253" t="s">
        <v>76</v>
      </c>
      <c r="B908" s="303"/>
      <c r="C908" s="305"/>
      <c r="D908" s="306"/>
      <c r="E908" s="307"/>
      <c r="F908" s="308" t="s">
        <v>354</v>
      </c>
      <c r="G908" s="309">
        <f>SUM(H892:H907)/2</f>
        <v>0</v>
      </c>
      <c r="H908" s="310">
        <f>IF($A$2="CD",IF($A$3=1,ROUND(SUM(H892:H907)/2,0),IF($A$3=3,ROUND(SUM(H892:H907)/2,-1),SUM(H892:H907)/2)),SUM(H892:H907)/2)</f>
        <v>0</v>
      </c>
      <c r="I908" s="311">
        <f>SUM(J892:J907)/2</f>
        <v>0</v>
      </c>
      <c r="J908" s="312">
        <f>IF($A$2="CD",IF($A$3=1,ROUND(SUM(J892:J907)/2,0),IF($A$3=3,ROUND(SUM(J892:J907)/2,-1),SUM(J892:J907)/2)),SUM(J892:J907)/2)</f>
        <v>0</v>
      </c>
    </row>
    <row r="909" spans="1:10" ht="15" thickTop="1" x14ac:dyDescent="0.3">
      <c r="A909" s="253" t="s">
        <v>376</v>
      </c>
      <c r="B909" s="303"/>
      <c r="C909" s="316" t="s">
        <v>280</v>
      </c>
      <c r="D909" s="317"/>
      <c r="E909" s="318"/>
      <c r="F909" s="318"/>
      <c r="G909" s="319"/>
      <c r="H909" s="320"/>
      <c r="I909" s="288"/>
      <c r="J909" s="321"/>
    </row>
    <row r="910" spans="1:10" x14ac:dyDescent="0.3">
      <c r="A910" s="276" t="s">
        <v>287</v>
      </c>
      <c r="B910" s="303"/>
      <c r="C910" s="351" t="s">
        <v>258</v>
      </c>
      <c r="D910" s="352"/>
      <c r="E910" s="353"/>
      <c r="F910" s="325">
        <f>$F$3</f>
        <v>0</v>
      </c>
      <c r="G910" s="354"/>
      <c r="H910" s="355">
        <f>ROUND(H908*F910,2)</f>
        <v>0</v>
      </c>
      <c r="I910" s="288"/>
      <c r="J910" s="350">
        <f>ROUND(J908*F910,2)</f>
        <v>0</v>
      </c>
    </row>
    <row r="911" spans="1:10" x14ac:dyDescent="0.3">
      <c r="A911" s="276" t="s">
        <v>377</v>
      </c>
      <c r="B911" s="303"/>
      <c r="C911" s="351" t="s">
        <v>260</v>
      </c>
      <c r="D911" s="352"/>
      <c r="E911" s="353"/>
      <c r="F911" s="325">
        <f>$G$3</f>
        <v>0</v>
      </c>
      <c r="G911" s="354"/>
      <c r="H911" s="355">
        <f>ROUND(H908*F911,2)</f>
        <v>0</v>
      </c>
      <c r="I911" s="288"/>
      <c r="J911" s="350">
        <f>ROUND(J908*F911,2)</f>
        <v>0</v>
      </c>
    </row>
    <row r="912" spans="1:10" x14ac:dyDescent="0.3">
      <c r="A912" s="276" t="s">
        <v>289</v>
      </c>
      <c r="B912" s="303"/>
      <c r="C912" s="351" t="s">
        <v>262</v>
      </c>
      <c r="D912" s="352"/>
      <c r="E912" s="353"/>
      <c r="F912" s="325">
        <f>$H$3</f>
        <v>0</v>
      </c>
      <c r="G912" s="354"/>
      <c r="H912" s="355">
        <f>ROUND(H908*F912,2)</f>
        <v>0</v>
      </c>
      <c r="I912" s="288"/>
      <c r="J912" s="350">
        <f>ROUND(J908*F912,2)</f>
        <v>0</v>
      </c>
    </row>
    <row r="913" spans="1:10" x14ac:dyDescent="0.3">
      <c r="A913" s="276" t="s">
        <v>291</v>
      </c>
      <c r="B913" s="303"/>
      <c r="C913" s="351" t="s">
        <v>266</v>
      </c>
      <c r="D913" s="352"/>
      <c r="E913" s="353"/>
      <c r="F913" s="325">
        <f>$I$3</f>
        <v>0</v>
      </c>
      <c r="G913" s="354"/>
      <c r="H913" s="355">
        <f>ROUND(H912*F913,2)</f>
        <v>0</v>
      </c>
      <c r="I913" s="288"/>
      <c r="J913" s="350">
        <f>ROUND(J912*F913,2)</f>
        <v>0</v>
      </c>
    </row>
    <row r="914" spans="1:10" x14ac:dyDescent="0.3">
      <c r="A914" s="253" t="s">
        <v>378</v>
      </c>
      <c r="B914" s="303"/>
      <c r="C914" s="290" t="s">
        <v>379</v>
      </c>
      <c r="D914" s="253"/>
      <c r="E914" s="285"/>
      <c r="F914" s="285"/>
      <c r="G914" s="328"/>
      <c r="H914" s="329">
        <f>SUM(H910:H913)</f>
        <v>0</v>
      </c>
      <c r="I914" s="304"/>
      <c r="J914" s="330">
        <f>SUM(J910:J913)</f>
        <v>0</v>
      </c>
    </row>
    <row r="915" spans="1:10" ht="15" thickBot="1" x14ac:dyDescent="0.35">
      <c r="A915" s="253" t="s">
        <v>380</v>
      </c>
      <c r="B915" s="303"/>
      <c r="C915" s="331"/>
      <c r="D915" s="332"/>
      <c r="E915" s="307"/>
      <c r="F915" s="308" t="s">
        <v>381</v>
      </c>
      <c r="G915" s="333">
        <f>H914+H908</f>
        <v>0</v>
      </c>
      <c r="H915" s="310">
        <f>IF($A$3=2,ROUND((H908+H914),2),IF($A$3=3,ROUND((H908+H914),-1),ROUND((H908+H914),0)))</f>
        <v>0</v>
      </c>
      <c r="I915" s="311"/>
      <c r="J915" s="312">
        <f>IF($A$3=2,ROUND((J908+J914),2),IF($A$3=3,ROUND((J908+J914),-1),ROUND((J908+J914),0)))</f>
        <v>0</v>
      </c>
    </row>
    <row r="916" spans="1:10" ht="15" thickTop="1" x14ac:dyDescent="0.3">
      <c r="C916" s="19"/>
      <c r="D916" s="264"/>
      <c r="E916" s="19"/>
      <c r="F916" s="19"/>
      <c r="G916" s="19"/>
      <c r="H916" s="19"/>
      <c r="I916" s="265"/>
      <c r="J916" s="266"/>
    </row>
    <row r="917" spans="1:10" ht="15" thickBot="1" x14ac:dyDescent="0.35">
      <c r="C917" s="19"/>
      <c r="D917" s="264"/>
      <c r="E917" s="19"/>
      <c r="F917" s="19"/>
      <c r="G917" s="19"/>
      <c r="H917" s="19"/>
      <c r="I917" s="265"/>
      <c r="J917" s="266"/>
    </row>
    <row r="918" spans="1:10" ht="15" thickTop="1" x14ac:dyDescent="0.3">
      <c r="A918" s="253" t="s">
        <v>469</v>
      </c>
      <c r="B918" s="267"/>
      <c r="C918" s="933" t="s">
        <v>893</v>
      </c>
      <c r="D918" s="934"/>
      <c r="E918" s="934"/>
      <c r="F918" s="934"/>
      <c r="G918" s="268"/>
      <c r="H918" s="269" t="s">
        <v>437</v>
      </c>
      <c r="I918" s="270" t="s">
        <v>310</v>
      </c>
      <c r="J918" s="271" t="s">
        <v>79</v>
      </c>
    </row>
    <row r="919" spans="1:10" x14ac:dyDescent="0.3">
      <c r="A919" s="253"/>
      <c r="B919" s="267"/>
      <c r="C919" s="935"/>
      <c r="D919" s="936"/>
      <c r="E919" s="936"/>
      <c r="F919" s="936"/>
      <c r="G919" s="272"/>
      <c r="H919" s="273" t="str">
        <f>"ITEM:   "&amp;PRESUPUESTO!$B$54</f>
        <v>ITEM:   6.2</v>
      </c>
      <c r="I919" s="274">
        <f>PRESUPUESTO!$E$54</f>
        <v>1910</v>
      </c>
      <c r="J919" s="275"/>
    </row>
    <row r="920" spans="1:10" x14ac:dyDescent="0.3">
      <c r="A920" s="276" t="s">
        <v>312</v>
      </c>
      <c r="B920" s="267"/>
      <c r="C920" s="277" t="str">
        <f>INSUMOS!$C$300</f>
        <v>DESCRIPCION</v>
      </c>
      <c r="D920" s="278" t="str">
        <f>INSUMOS!$D$300</f>
        <v>UND</v>
      </c>
      <c r="E920" s="279" t="s">
        <v>74</v>
      </c>
      <c r="F920" s="279" t="s">
        <v>313</v>
      </c>
      <c r="G920" s="280" t="str">
        <f>INSUMOS!$I$300</f>
        <v>VR. UNIT.</v>
      </c>
      <c r="H920" s="281" t="s">
        <v>315</v>
      </c>
      <c r="I920" s="340"/>
      <c r="J920" s="350" t="s">
        <v>315</v>
      </c>
    </row>
    <row r="921" spans="1:10" x14ac:dyDescent="0.3">
      <c r="A921" s="276"/>
      <c r="B921" s="267"/>
      <c r="C921" s="284"/>
      <c r="D921" s="253"/>
      <c r="E921" s="285"/>
      <c r="F921" s="285"/>
      <c r="G921" s="286"/>
      <c r="H921" s="287"/>
      <c r="I921" s="288"/>
      <c r="J921" s="289"/>
    </row>
    <row r="922" spans="1:10" x14ac:dyDescent="0.3">
      <c r="A922" s="276" t="s">
        <v>316</v>
      </c>
      <c r="B922" s="267"/>
      <c r="C922" s="290" t="s">
        <v>317</v>
      </c>
      <c r="D922" s="253"/>
      <c r="E922" s="285"/>
      <c r="F922" s="285"/>
      <c r="G922" s="286"/>
      <c r="H922" s="287"/>
      <c r="I922" s="288"/>
      <c r="J922" s="289"/>
    </row>
    <row r="923" spans="1:10" x14ac:dyDescent="0.3">
      <c r="A923" s="253" t="s">
        <v>468</v>
      </c>
      <c r="B923" s="267" t="s">
        <v>413</v>
      </c>
      <c r="C923" s="277"/>
      <c r="D923" s="278"/>
      <c r="E923" s="279"/>
      <c r="F923" s="279"/>
      <c r="G923" s="280"/>
      <c r="H923" s="281"/>
      <c r="I923" s="340">
        <f>I919 * (E923 * (1+F923/100))</f>
        <v>0</v>
      </c>
      <c r="J923" s="350">
        <f>I919*H923</f>
        <v>0</v>
      </c>
    </row>
    <row r="924" spans="1:10" x14ac:dyDescent="0.3">
      <c r="A924" s="291" t="s">
        <v>330</v>
      </c>
      <c r="B924" s="267"/>
      <c r="C924" s="284"/>
      <c r="D924" s="253"/>
      <c r="E924" s="285"/>
      <c r="F924" s="285"/>
      <c r="G924" s="286" t="s">
        <v>331</v>
      </c>
      <c r="H924" s="292">
        <f>SUM(H922:H923)</f>
        <v>0</v>
      </c>
      <c r="I924" s="288"/>
      <c r="J924" s="293">
        <f>SUM(J922:J923)</f>
        <v>0</v>
      </c>
    </row>
    <row r="925" spans="1:10" x14ac:dyDescent="0.3">
      <c r="A925" s="276" t="s">
        <v>332</v>
      </c>
      <c r="B925" s="267"/>
      <c r="C925" s="294" t="s">
        <v>333</v>
      </c>
      <c r="D925" s="253" t="s">
        <v>334</v>
      </c>
      <c r="E925" s="253" t="s">
        <v>335</v>
      </c>
      <c r="F925" s="253" t="s">
        <v>336</v>
      </c>
      <c r="G925" s="295" t="s">
        <v>337</v>
      </c>
      <c r="H925" s="296" t="s">
        <v>338</v>
      </c>
      <c r="I925" s="288"/>
      <c r="J925" s="289"/>
    </row>
    <row r="926" spans="1:10" x14ac:dyDescent="0.3">
      <c r="A926" s="276">
        <v>200007</v>
      </c>
      <c r="B926" s="267" t="s">
        <v>333</v>
      </c>
      <c r="C926" s="277"/>
      <c r="D926" s="297"/>
      <c r="E926" s="298"/>
      <c r="F926" s="299"/>
      <c r="G926" s="300"/>
      <c r="H926" s="281"/>
      <c r="I926" s="340" t="e">
        <f>I919 / G926</f>
        <v>#DIV/0!</v>
      </c>
      <c r="J926" s="350">
        <f>I919*H926</f>
        <v>0</v>
      </c>
    </row>
    <row r="927" spans="1:10" x14ac:dyDescent="0.3">
      <c r="A927" s="291" t="s">
        <v>340</v>
      </c>
      <c r="B927" s="267"/>
      <c r="C927" s="284"/>
      <c r="D927" s="253"/>
      <c r="E927" s="285"/>
      <c r="F927" s="285"/>
      <c r="G927" s="286" t="s">
        <v>341</v>
      </c>
      <c r="H927" s="292">
        <f>SUM(H925:H926)</f>
        <v>0</v>
      </c>
      <c r="I927" s="288"/>
      <c r="J927" s="293">
        <f>SUM(J925:J926)</f>
        <v>0</v>
      </c>
    </row>
    <row r="928" spans="1:10" x14ac:dyDescent="0.3">
      <c r="A928" s="276" t="s">
        <v>342</v>
      </c>
      <c r="B928" s="267"/>
      <c r="C928" s="301" t="s">
        <v>343</v>
      </c>
      <c r="D928" s="253"/>
      <c r="E928" s="285"/>
      <c r="F928" s="285"/>
      <c r="G928" s="286"/>
      <c r="H928" s="287"/>
      <c r="I928" s="288"/>
      <c r="J928" s="289"/>
    </row>
    <row r="929" spans="1:10" x14ac:dyDescent="0.3">
      <c r="A929" s="276">
        <v>300026</v>
      </c>
      <c r="B929" s="267" t="s">
        <v>343</v>
      </c>
      <c r="C929" s="277"/>
      <c r="D929" s="278"/>
      <c r="E929" s="302"/>
      <c r="F929" s="279"/>
      <c r="G929" s="280"/>
      <c r="H929" s="281"/>
      <c r="I929" s="340">
        <f>I919 * H929</f>
        <v>0</v>
      </c>
      <c r="J929" s="350">
        <f>I919*H929</f>
        <v>0</v>
      </c>
    </row>
    <row r="930" spans="1:10" x14ac:dyDescent="0.3">
      <c r="A930" s="276">
        <v>300002</v>
      </c>
      <c r="B930" s="267" t="s">
        <v>343</v>
      </c>
      <c r="C930" s="277"/>
      <c r="D930" s="278"/>
      <c r="E930" s="279"/>
      <c r="F930" s="279"/>
      <c r="G930" s="280"/>
      <c r="H930" s="281"/>
      <c r="I930" s="340">
        <f>I919 * (E930 * (1+F930/100))</f>
        <v>0</v>
      </c>
      <c r="J930" s="350">
        <f>I919*H930</f>
        <v>0</v>
      </c>
    </row>
    <row r="931" spans="1:10" x14ac:dyDescent="0.3">
      <c r="A931" s="291" t="s">
        <v>348</v>
      </c>
      <c r="B931" s="267"/>
      <c r="C931" s="284"/>
      <c r="D931" s="253"/>
      <c r="E931" s="285"/>
      <c r="F931" s="285"/>
      <c r="G931" s="286" t="s">
        <v>349</v>
      </c>
      <c r="H931" s="292">
        <f>SUM(H928:H930)</f>
        <v>0</v>
      </c>
      <c r="I931" s="288"/>
      <c r="J931" s="293">
        <f>SUM(J928:J930)</f>
        <v>0</v>
      </c>
    </row>
    <row r="932" spans="1:10" x14ac:dyDescent="0.3">
      <c r="A932" s="253" t="s">
        <v>350</v>
      </c>
      <c r="B932" s="18"/>
      <c r="C932" s="290" t="s">
        <v>351</v>
      </c>
      <c r="D932" s="253"/>
      <c r="E932" s="285"/>
      <c r="F932" s="285"/>
      <c r="G932" s="286"/>
      <c r="H932" s="287"/>
      <c r="I932" s="288"/>
      <c r="J932" s="289"/>
    </row>
    <row r="933" spans="1:10" x14ac:dyDescent="0.3">
      <c r="A933" s="276"/>
      <c r="B933" s="267"/>
      <c r="C933" s="277"/>
      <c r="D933" s="278"/>
      <c r="E933" s="279"/>
      <c r="F933" s="279"/>
      <c r="G933" s="280"/>
      <c r="H933" s="281"/>
      <c r="I933" s="340"/>
      <c r="J933" s="350"/>
    </row>
    <row r="934" spans="1:10" x14ac:dyDescent="0.3">
      <c r="A934" s="291" t="s">
        <v>352</v>
      </c>
      <c r="B934" s="18"/>
      <c r="C934" s="284"/>
      <c r="D934" s="253"/>
      <c r="E934" s="285"/>
      <c r="F934" s="285"/>
      <c r="G934" s="286" t="s">
        <v>353</v>
      </c>
      <c r="H934" s="281">
        <f>SUM(H932:H933)</f>
        <v>0</v>
      </c>
      <c r="I934" s="288"/>
      <c r="J934" s="350">
        <f>SUM(J932:J933)</f>
        <v>0</v>
      </c>
    </row>
    <row r="935" spans="1:10" x14ac:dyDescent="0.3">
      <c r="A935" s="253"/>
      <c r="B935" s="303"/>
      <c r="C935" s="284"/>
      <c r="D935" s="253"/>
      <c r="E935" s="285"/>
      <c r="F935" s="285"/>
      <c r="G935" s="286"/>
      <c r="H935" s="287"/>
      <c r="I935" s="288"/>
      <c r="J935" s="289"/>
    </row>
    <row r="936" spans="1:10" ht="15" thickBot="1" x14ac:dyDescent="0.35">
      <c r="A936" s="253" t="s">
        <v>76</v>
      </c>
      <c r="B936" s="303"/>
      <c r="C936" s="305"/>
      <c r="D936" s="306"/>
      <c r="E936" s="307"/>
      <c r="F936" s="308" t="s">
        <v>354</v>
      </c>
      <c r="G936" s="309">
        <f>SUM(H920:H935)/2</f>
        <v>0</v>
      </c>
      <c r="H936" s="310">
        <f>IF($A$2="CD",IF($A$3=1,ROUND(SUM(H920:H935)/2,0),IF($A$3=3,ROUND(SUM(H920:H935)/2,-1),SUM(H920:H935)/2)),SUM(H920:H935)/2)</f>
        <v>0</v>
      </c>
      <c r="I936" s="311">
        <f>SUM(J920:J935)/2</f>
        <v>0</v>
      </c>
      <c r="J936" s="312">
        <f>IF($A$2="CD",IF($A$3=1,ROUND(SUM(J920:J935)/2,0),IF($A$3=3,ROUND(SUM(J920:J935)/2,-1),SUM(J920:J935)/2)),SUM(J920:J935)/2)</f>
        <v>0</v>
      </c>
    </row>
    <row r="937" spans="1:10" ht="15" thickTop="1" x14ac:dyDescent="0.3">
      <c r="A937" s="253" t="s">
        <v>376</v>
      </c>
      <c r="B937" s="303"/>
      <c r="C937" s="316" t="s">
        <v>280</v>
      </c>
      <c r="D937" s="317"/>
      <c r="E937" s="318"/>
      <c r="F937" s="318"/>
      <c r="G937" s="319"/>
      <c r="H937" s="320"/>
      <c r="I937" s="288"/>
      <c r="J937" s="321"/>
    </row>
    <row r="938" spans="1:10" x14ac:dyDescent="0.3">
      <c r="A938" s="276" t="s">
        <v>287</v>
      </c>
      <c r="B938" s="303"/>
      <c r="C938" s="351" t="s">
        <v>258</v>
      </c>
      <c r="D938" s="352"/>
      <c r="E938" s="353"/>
      <c r="F938" s="325">
        <f>$F$3</f>
        <v>0</v>
      </c>
      <c r="G938" s="354"/>
      <c r="H938" s="355">
        <f>ROUND(H936*F938,2)</f>
        <v>0</v>
      </c>
      <c r="I938" s="288"/>
      <c r="J938" s="350">
        <f>ROUND(J936*F938,2)</f>
        <v>0</v>
      </c>
    </row>
    <row r="939" spans="1:10" x14ac:dyDescent="0.3">
      <c r="A939" s="276" t="s">
        <v>377</v>
      </c>
      <c r="B939" s="303"/>
      <c r="C939" s="351" t="s">
        <v>260</v>
      </c>
      <c r="D939" s="352"/>
      <c r="E939" s="353"/>
      <c r="F939" s="325">
        <f>$G$3</f>
        <v>0</v>
      </c>
      <c r="G939" s="354"/>
      <c r="H939" s="355">
        <f>ROUND(H936*F939,2)</f>
        <v>0</v>
      </c>
      <c r="I939" s="288"/>
      <c r="J939" s="350">
        <f>ROUND(J936*F939,2)</f>
        <v>0</v>
      </c>
    </row>
    <row r="940" spans="1:10" x14ac:dyDescent="0.3">
      <c r="A940" s="276" t="s">
        <v>289</v>
      </c>
      <c r="B940" s="303"/>
      <c r="C940" s="351" t="s">
        <v>262</v>
      </c>
      <c r="D940" s="352"/>
      <c r="E940" s="353"/>
      <c r="F940" s="325">
        <f>$H$3</f>
        <v>0</v>
      </c>
      <c r="G940" s="354"/>
      <c r="H940" s="355">
        <f>ROUND(H936*F940,2)</f>
        <v>0</v>
      </c>
      <c r="I940" s="288"/>
      <c r="J940" s="350">
        <f>ROUND(J936*F940,2)</f>
        <v>0</v>
      </c>
    </row>
    <row r="941" spans="1:10" x14ac:dyDescent="0.3">
      <c r="A941" s="276" t="s">
        <v>291</v>
      </c>
      <c r="B941" s="303"/>
      <c r="C941" s="351" t="s">
        <v>266</v>
      </c>
      <c r="D941" s="352"/>
      <c r="E941" s="353"/>
      <c r="F941" s="325">
        <f>$I$3</f>
        <v>0</v>
      </c>
      <c r="G941" s="354"/>
      <c r="H941" s="355">
        <f>ROUND(H940*F941,2)</f>
        <v>0</v>
      </c>
      <c r="I941" s="288"/>
      <c r="J941" s="350">
        <f>ROUND(J940*F941,2)</f>
        <v>0</v>
      </c>
    </row>
    <row r="942" spans="1:10" x14ac:dyDescent="0.3">
      <c r="A942" s="253" t="s">
        <v>378</v>
      </c>
      <c r="B942" s="303"/>
      <c r="C942" s="290" t="s">
        <v>379</v>
      </c>
      <c r="D942" s="253"/>
      <c r="E942" s="285"/>
      <c r="F942" s="285"/>
      <c r="G942" s="328"/>
      <c r="H942" s="329">
        <f>SUM(H938:H941)</f>
        <v>0</v>
      </c>
      <c r="I942" s="304"/>
      <c r="J942" s="330">
        <f>SUM(J938:J941)</f>
        <v>0</v>
      </c>
    </row>
    <row r="943" spans="1:10" ht="15" thickBot="1" x14ac:dyDescent="0.35">
      <c r="A943" s="253" t="s">
        <v>380</v>
      </c>
      <c r="B943" s="303"/>
      <c r="C943" s="331"/>
      <c r="D943" s="332"/>
      <c r="E943" s="307"/>
      <c r="F943" s="308" t="s">
        <v>381</v>
      </c>
      <c r="G943" s="333">
        <f>H942+H936</f>
        <v>0</v>
      </c>
      <c r="H943" s="310">
        <f>IF($A$3=2,ROUND((H936+H942),2),IF($A$3=3,ROUND((H936+H942),-1),ROUND((H936+H942),0)))</f>
        <v>0</v>
      </c>
      <c r="I943" s="311"/>
      <c r="J943" s="312">
        <f>IF($A$3=2,ROUND((J936+J942),2),IF($A$3=3,ROUND((J936+J942),-1),ROUND((J936+J942),0)))</f>
        <v>0</v>
      </c>
    </row>
    <row r="944" spans="1:10" ht="15" thickTop="1" x14ac:dyDescent="0.3">
      <c r="C944" s="19"/>
      <c r="D944" s="264"/>
      <c r="E944" s="19"/>
      <c r="F944" s="19"/>
      <c r="G944" s="19"/>
      <c r="H944" s="19"/>
      <c r="I944" s="265"/>
      <c r="J944" s="266"/>
    </row>
    <row r="945" spans="1:10" x14ac:dyDescent="0.3">
      <c r="C945" s="19"/>
      <c r="D945" s="264"/>
      <c r="E945" s="19"/>
      <c r="F945" s="19"/>
      <c r="G945" s="19"/>
      <c r="H945" s="19"/>
      <c r="I945" s="265"/>
      <c r="J945" s="266"/>
    </row>
    <row r="946" spans="1:10" ht="15" thickBot="1" x14ac:dyDescent="0.35">
      <c r="C946" s="19"/>
      <c r="D946" s="264"/>
      <c r="E946" s="19"/>
      <c r="F946" s="19"/>
      <c r="G946" s="19"/>
      <c r="H946" s="19"/>
      <c r="I946" s="265"/>
      <c r="J946" s="266"/>
    </row>
    <row r="947" spans="1:10" ht="15" thickTop="1" x14ac:dyDescent="0.3">
      <c r="A947" s="253" t="s">
        <v>470</v>
      </c>
      <c r="B947" s="267"/>
      <c r="C947" s="933" t="s">
        <v>894</v>
      </c>
      <c r="D947" s="934"/>
      <c r="E947" s="934"/>
      <c r="F947" s="934"/>
      <c r="G947" s="314"/>
      <c r="H947" s="269" t="s">
        <v>367</v>
      </c>
      <c r="I947" s="270" t="s">
        <v>310</v>
      </c>
      <c r="J947" s="271" t="s">
        <v>79</v>
      </c>
    </row>
    <row r="948" spans="1:10" x14ac:dyDescent="0.3">
      <c r="A948" s="253"/>
      <c r="B948" s="267"/>
      <c r="C948" s="935"/>
      <c r="D948" s="936"/>
      <c r="E948" s="936"/>
      <c r="F948" s="936"/>
      <c r="G948" s="315"/>
      <c r="H948" s="273" t="str">
        <f>"ITEM:   "&amp;PRESUPUESTO!$B$55</f>
        <v>ITEM:   6.3</v>
      </c>
      <c r="I948" s="274">
        <f>PRESUPUESTO!$E$55</f>
        <v>1000</v>
      </c>
      <c r="J948" s="275"/>
    </row>
    <row r="949" spans="1:10" x14ac:dyDescent="0.3">
      <c r="A949" s="276" t="s">
        <v>312</v>
      </c>
      <c r="B949" s="267"/>
      <c r="C949" s="277" t="str">
        <f>INSUMOS!$C$300</f>
        <v>DESCRIPCION</v>
      </c>
      <c r="D949" s="278" t="str">
        <f>INSUMOS!$D$300</f>
        <v>UND</v>
      </c>
      <c r="E949" s="279" t="s">
        <v>74</v>
      </c>
      <c r="F949" s="279" t="s">
        <v>313</v>
      </c>
      <c r="G949" s="280" t="str">
        <f>INSUMOS!$I$300</f>
        <v>VR. UNIT.</v>
      </c>
      <c r="H949" s="281" t="s">
        <v>315</v>
      </c>
      <c r="I949" s="340"/>
      <c r="J949" s="350" t="s">
        <v>315</v>
      </c>
    </row>
    <row r="950" spans="1:10" x14ac:dyDescent="0.3">
      <c r="A950" s="276"/>
      <c r="B950" s="267"/>
      <c r="C950" s="284"/>
      <c r="D950" s="253"/>
      <c r="E950" s="285"/>
      <c r="F950" s="285"/>
      <c r="G950" s="286"/>
      <c r="H950" s="287"/>
      <c r="I950" s="288"/>
      <c r="J950" s="289"/>
    </row>
    <row r="951" spans="1:10" x14ac:dyDescent="0.3">
      <c r="A951" s="276" t="s">
        <v>316</v>
      </c>
      <c r="B951" s="267"/>
      <c r="C951" s="290" t="s">
        <v>317</v>
      </c>
      <c r="D951" s="253"/>
      <c r="E951" s="285"/>
      <c r="F951" s="285"/>
      <c r="G951" s="286"/>
      <c r="H951" s="287"/>
      <c r="I951" s="288"/>
      <c r="J951" s="289"/>
    </row>
    <row r="952" spans="1:10" x14ac:dyDescent="0.3">
      <c r="A952" s="276">
        <v>101053</v>
      </c>
      <c r="B952" s="267" t="s">
        <v>471</v>
      </c>
      <c r="C952" s="277"/>
      <c r="D952" s="278"/>
      <c r="E952" s="279"/>
      <c r="F952" s="279"/>
      <c r="G952" s="280"/>
      <c r="H952" s="281"/>
      <c r="I952" s="340">
        <f>I948 * (E952 * (1+F952/100))</f>
        <v>0</v>
      </c>
      <c r="J952" s="350">
        <f>I948*H952</f>
        <v>0</v>
      </c>
    </row>
    <row r="953" spans="1:10" x14ac:dyDescent="0.3">
      <c r="A953" s="253" t="s">
        <v>473</v>
      </c>
      <c r="B953" s="267" t="s">
        <v>413</v>
      </c>
      <c r="C953" s="277"/>
      <c r="D953" s="278"/>
      <c r="E953" s="279"/>
      <c r="F953" s="279"/>
      <c r="G953" s="280"/>
      <c r="H953" s="281"/>
      <c r="I953" s="340">
        <f>I948 * (E953 * (1+F953/100))</f>
        <v>0</v>
      </c>
      <c r="J953" s="350">
        <f>I948*H953</f>
        <v>0</v>
      </c>
    </row>
    <row r="954" spans="1:10" x14ac:dyDescent="0.3">
      <c r="A954" s="253" t="s">
        <v>330</v>
      </c>
      <c r="B954" s="267"/>
      <c r="C954" s="284"/>
      <c r="D954" s="253"/>
      <c r="E954" s="285"/>
      <c r="F954" s="285"/>
      <c r="G954" s="286" t="s">
        <v>331</v>
      </c>
      <c r="H954" s="292">
        <f>SUM(H951:H953)</f>
        <v>0</v>
      </c>
      <c r="I954" s="288"/>
      <c r="J954" s="293">
        <f>SUM(J951:J953)</f>
        <v>0</v>
      </c>
    </row>
    <row r="955" spans="1:10" x14ac:dyDescent="0.3">
      <c r="A955" s="276" t="s">
        <v>332</v>
      </c>
      <c r="B955" s="267"/>
      <c r="C955" s="294" t="s">
        <v>333</v>
      </c>
      <c r="D955" s="253" t="s">
        <v>334</v>
      </c>
      <c r="E955" s="253" t="s">
        <v>335</v>
      </c>
      <c r="F955" s="253" t="s">
        <v>336</v>
      </c>
      <c r="G955" s="295" t="s">
        <v>337</v>
      </c>
      <c r="H955" s="296" t="s">
        <v>338</v>
      </c>
      <c r="I955" s="288"/>
      <c r="J955" s="289"/>
    </row>
    <row r="956" spans="1:10" x14ac:dyDescent="0.3">
      <c r="A956" s="276">
        <v>200007</v>
      </c>
      <c r="B956" s="267" t="s">
        <v>333</v>
      </c>
      <c r="C956" s="277"/>
      <c r="D956" s="297"/>
      <c r="E956" s="298"/>
      <c r="F956" s="299"/>
      <c r="G956" s="300"/>
      <c r="H956" s="281"/>
      <c r="I956" s="340" t="e">
        <f>I948 / G956</f>
        <v>#DIV/0!</v>
      </c>
      <c r="J956" s="350">
        <f>I948*H956</f>
        <v>0</v>
      </c>
    </row>
    <row r="957" spans="1:10" x14ac:dyDescent="0.3">
      <c r="A957" s="253" t="s">
        <v>340</v>
      </c>
      <c r="B957" s="267"/>
      <c r="C957" s="284"/>
      <c r="D957" s="253"/>
      <c r="E957" s="285"/>
      <c r="F957" s="285"/>
      <c r="G957" s="286" t="s">
        <v>341</v>
      </c>
      <c r="H957" s="292">
        <f>SUM(H955:H956)</f>
        <v>0</v>
      </c>
      <c r="I957" s="288"/>
      <c r="J957" s="293">
        <f>SUM(J955:J956)</f>
        <v>0</v>
      </c>
    </row>
    <row r="958" spans="1:10" x14ac:dyDescent="0.3">
      <c r="A958" s="276" t="s">
        <v>342</v>
      </c>
      <c r="B958" s="267"/>
      <c r="C958" s="301" t="s">
        <v>343</v>
      </c>
      <c r="D958" s="253"/>
      <c r="E958" s="285"/>
      <c r="F958" s="285"/>
      <c r="G958" s="286"/>
      <c r="H958" s="287"/>
      <c r="I958" s="288"/>
      <c r="J958" s="289"/>
    </row>
    <row r="959" spans="1:10" x14ac:dyDescent="0.3">
      <c r="A959" s="276">
        <v>300026</v>
      </c>
      <c r="B959" s="267" t="s">
        <v>343</v>
      </c>
      <c r="C959" s="277"/>
      <c r="D959" s="278"/>
      <c r="E959" s="302"/>
      <c r="F959" s="279"/>
      <c r="G959" s="280"/>
      <c r="H959" s="281"/>
      <c r="I959" s="340">
        <f>I948 * H959</f>
        <v>0</v>
      </c>
      <c r="J959" s="350">
        <f>I948*H959</f>
        <v>0</v>
      </c>
    </row>
    <row r="960" spans="1:10" x14ac:dyDescent="0.3">
      <c r="A960" s="276">
        <v>300002</v>
      </c>
      <c r="B960" s="267" t="s">
        <v>343</v>
      </c>
      <c r="C960" s="277"/>
      <c r="D960" s="278"/>
      <c r="E960" s="279"/>
      <c r="F960" s="279"/>
      <c r="G960" s="280"/>
      <c r="H960" s="281"/>
      <c r="I960" s="340">
        <f>I948 * (E960 * (1+F960/100))</f>
        <v>0</v>
      </c>
      <c r="J960" s="350">
        <f>I948*H960</f>
        <v>0</v>
      </c>
    </row>
    <row r="961" spans="1:10" x14ac:dyDescent="0.3">
      <c r="A961" s="253" t="s">
        <v>348</v>
      </c>
      <c r="B961" s="267"/>
      <c r="C961" s="284"/>
      <c r="D961" s="253"/>
      <c r="E961" s="285"/>
      <c r="F961" s="285"/>
      <c r="G961" s="286" t="s">
        <v>349</v>
      </c>
      <c r="H961" s="292">
        <f>SUM(H958:H960)</f>
        <v>0</v>
      </c>
      <c r="I961" s="288"/>
      <c r="J961" s="293">
        <f>SUM(J958:J960)</f>
        <v>0</v>
      </c>
    </row>
    <row r="962" spans="1:10" x14ac:dyDescent="0.3">
      <c r="A962" s="253" t="s">
        <v>350</v>
      </c>
      <c r="B962" s="19"/>
      <c r="C962" s="290" t="s">
        <v>351</v>
      </c>
      <c r="D962" s="253"/>
      <c r="E962" s="285"/>
      <c r="F962" s="285"/>
      <c r="G962" s="286"/>
      <c r="H962" s="287"/>
      <c r="I962" s="288"/>
      <c r="J962" s="289"/>
    </row>
    <row r="963" spans="1:10" x14ac:dyDescent="0.3">
      <c r="A963" s="276"/>
      <c r="B963" s="267"/>
      <c r="C963" s="277"/>
      <c r="D963" s="278"/>
      <c r="E963" s="279"/>
      <c r="F963" s="279"/>
      <c r="G963" s="280"/>
      <c r="H963" s="281"/>
      <c r="I963" s="340"/>
      <c r="J963" s="350"/>
    </row>
    <row r="964" spans="1:10" x14ac:dyDescent="0.3">
      <c r="A964" s="291" t="s">
        <v>352</v>
      </c>
      <c r="B964" s="19"/>
      <c r="C964" s="284"/>
      <c r="D964" s="253"/>
      <c r="E964" s="285"/>
      <c r="F964" s="285"/>
      <c r="G964" s="286" t="s">
        <v>353</v>
      </c>
      <c r="H964" s="281">
        <f>SUM(H962:H963)</f>
        <v>0</v>
      </c>
      <c r="I964" s="288"/>
      <c r="J964" s="350">
        <f>SUM(J962:J963)</f>
        <v>0</v>
      </c>
    </row>
    <row r="965" spans="1:10" x14ac:dyDescent="0.3">
      <c r="A965" s="253"/>
      <c r="B965" s="303"/>
      <c r="C965" s="284"/>
      <c r="D965" s="253"/>
      <c r="E965" s="285"/>
      <c r="F965" s="285"/>
      <c r="G965" s="286"/>
      <c r="H965" s="287"/>
      <c r="I965" s="288"/>
      <c r="J965" s="289"/>
    </row>
    <row r="966" spans="1:10" ht="15" thickBot="1" x14ac:dyDescent="0.35">
      <c r="A966" s="253" t="s">
        <v>76</v>
      </c>
      <c r="B966" s="303"/>
      <c r="C966" s="305"/>
      <c r="D966" s="306"/>
      <c r="E966" s="307"/>
      <c r="F966" s="308" t="s">
        <v>354</v>
      </c>
      <c r="G966" s="309">
        <f>SUM(H949:H965)/2</f>
        <v>0</v>
      </c>
      <c r="H966" s="310">
        <f>IF($A$2="CD",IF($A$3=1,ROUND(SUM(H949:H965)/2,0),IF($A$3=3,ROUND(SUM(H949:H965)/2,-1),SUM(H949:H965)/2)),SUM(H949:H965)/2)</f>
        <v>0</v>
      </c>
      <c r="I966" s="311">
        <f>SUM(J949:J965)/2</f>
        <v>0</v>
      </c>
      <c r="J966" s="312">
        <f>IF($A$2="CD",IF($A$3=1,ROUND(SUM(J949:J965)/2,0),IF($A$3=3,ROUND(SUM(J949:J965)/2,-1),SUM(J949:J965)/2)),SUM(J949:J965)/2)</f>
        <v>0</v>
      </c>
    </row>
    <row r="967" spans="1:10" ht="15" thickTop="1" x14ac:dyDescent="0.3">
      <c r="A967" s="253" t="s">
        <v>376</v>
      </c>
      <c r="B967" s="303"/>
      <c r="C967" s="316" t="s">
        <v>280</v>
      </c>
      <c r="D967" s="317"/>
      <c r="E967" s="318"/>
      <c r="F967" s="318"/>
      <c r="G967" s="319"/>
      <c r="H967" s="320"/>
      <c r="I967" s="288"/>
      <c r="J967" s="321"/>
    </row>
    <row r="968" spans="1:10" x14ac:dyDescent="0.3">
      <c r="A968" s="276" t="s">
        <v>287</v>
      </c>
      <c r="B968" s="303"/>
      <c r="C968" s="351" t="s">
        <v>258</v>
      </c>
      <c r="D968" s="352"/>
      <c r="E968" s="353"/>
      <c r="F968" s="325">
        <f>$F$3</f>
        <v>0</v>
      </c>
      <c r="G968" s="354"/>
      <c r="H968" s="355">
        <f>ROUND(H966*F968,2)</f>
        <v>0</v>
      </c>
      <c r="I968" s="288"/>
      <c r="J968" s="350">
        <f>ROUND(J966*F968,2)</f>
        <v>0</v>
      </c>
    </row>
    <row r="969" spans="1:10" x14ac:dyDescent="0.3">
      <c r="A969" s="276" t="s">
        <v>377</v>
      </c>
      <c r="B969" s="303"/>
      <c r="C969" s="351" t="s">
        <v>260</v>
      </c>
      <c r="D969" s="352"/>
      <c r="E969" s="353"/>
      <c r="F969" s="325">
        <f>$G$3</f>
        <v>0</v>
      </c>
      <c r="G969" s="354"/>
      <c r="H969" s="355">
        <f>ROUND(H966*F969,2)</f>
        <v>0</v>
      </c>
      <c r="I969" s="288"/>
      <c r="J969" s="350">
        <f>ROUND(J966*F969,2)</f>
        <v>0</v>
      </c>
    </row>
    <row r="970" spans="1:10" x14ac:dyDescent="0.3">
      <c r="A970" s="276" t="s">
        <v>289</v>
      </c>
      <c r="B970" s="303"/>
      <c r="C970" s="351" t="s">
        <v>262</v>
      </c>
      <c r="D970" s="352"/>
      <c r="E970" s="353"/>
      <c r="F970" s="325">
        <f>$H$3</f>
        <v>0</v>
      </c>
      <c r="G970" s="354"/>
      <c r="H970" s="355">
        <f>ROUND(H966*F970,2)</f>
        <v>0</v>
      </c>
      <c r="I970" s="288"/>
      <c r="J970" s="350">
        <f>ROUND(J966*F970,2)</f>
        <v>0</v>
      </c>
    </row>
    <row r="971" spans="1:10" x14ac:dyDescent="0.3">
      <c r="A971" s="276" t="s">
        <v>291</v>
      </c>
      <c r="B971" s="303"/>
      <c r="C971" s="351" t="s">
        <v>266</v>
      </c>
      <c r="D971" s="352"/>
      <c r="E971" s="353"/>
      <c r="F971" s="325">
        <f>$I$3</f>
        <v>0</v>
      </c>
      <c r="G971" s="354"/>
      <c r="H971" s="355">
        <f>ROUND(H970*F971,2)</f>
        <v>0</v>
      </c>
      <c r="I971" s="288"/>
      <c r="J971" s="350">
        <f>ROUND(J970*F971,2)</f>
        <v>0</v>
      </c>
    </row>
    <row r="972" spans="1:10" x14ac:dyDescent="0.3">
      <c r="A972" s="253" t="s">
        <v>378</v>
      </c>
      <c r="B972" s="303"/>
      <c r="C972" s="290" t="s">
        <v>379</v>
      </c>
      <c r="D972" s="253"/>
      <c r="E972" s="285"/>
      <c r="F972" s="285"/>
      <c r="G972" s="328"/>
      <c r="H972" s="329">
        <f>SUM(H968:H971)</f>
        <v>0</v>
      </c>
      <c r="I972" s="304"/>
      <c r="J972" s="330">
        <f>SUM(J968:J971)</f>
        <v>0</v>
      </c>
    </row>
    <row r="973" spans="1:10" ht="15" thickBot="1" x14ac:dyDescent="0.35">
      <c r="A973" s="253" t="s">
        <v>380</v>
      </c>
      <c r="B973" s="303"/>
      <c r="C973" s="331"/>
      <c r="D973" s="332"/>
      <c r="E973" s="307"/>
      <c r="F973" s="308" t="s">
        <v>381</v>
      </c>
      <c r="G973" s="333">
        <f>H972+H966</f>
        <v>0</v>
      </c>
      <c r="H973" s="310">
        <f>IF($A$3=2,ROUND((H966+H972),2),IF($A$3=3,ROUND((H966+H972),-1),ROUND((H966+H972),0)))</f>
        <v>0</v>
      </c>
      <c r="I973" s="311"/>
      <c r="J973" s="312">
        <f>IF($A$3=2,ROUND((J966+J972),2),IF($A$3=3,ROUND((J966+J972),-1),ROUND((J966+J972),0)))</f>
        <v>0</v>
      </c>
    </row>
    <row r="974" spans="1:10" ht="15.6" thickTop="1" thickBot="1" x14ac:dyDescent="0.35">
      <c r="C974" s="19"/>
      <c r="D974" s="264"/>
      <c r="E974" s="19"/>
      <c r="F974" s="19"/>
      <c r="G974" s="19"/>
      <c r="H974" s="19"/>
      <c r="I974" s="265"/>
      <c r="J974" s="266"/>
    </row>
    <row r="975" spans="1:10" ht="15" thickTop="1" x14ac:dyDescent="0.3">
      <c r="C975" s="958" t="str">
        <f>PRESUPUESTO!C57</f>
        <v xml:space="preserve">CAPITULO 7 CARPINTERIA METALICA </v>
      </c>
      <c r="D975" s="959"/>
      <c r="E975" s="959"/>
      <c r="F975" s="959"/>
      <c r="G975" s="959"/>
      <c r="H975" s="960"/>
      <c r="I975" s="265"/>
      <c r="J975" s="266"/>
    </row>
    <row r="976" spans="1:10" ht="15" thickBot="1" x14ac:dyDescent="0.35">
      <c r="C976" s="630"/>
      <c r="D976" s="631"/>
      <c r="E976" s="632"/>
      <c r="F976" s="632"/>
      <c r="G976" s="632"/>
      <c r="H976" s="633"/>
      <c r="I976" s="265"/>
      <c r="J976" s="266"/>
    </row>
    <row r="977" spans="1:10" ht="15" thickTop="1" x14ac:dyDescent="0.3">
      <c r="A977" s="253" t="s">
        <v>474</v>
      </c>
      <c r="B977" s="267"/>
      <c r="C977" s="933" t="s">
        <v>896</v>
      </c>
      <c r="D977" s="934"/>
      <c r="E977" s="934"/>
      <c r="F977" s="934"/>
      <c r="G977" s="268"/>
      <c r="H977" s="269" t="s">
        <v>367</v>
      </c>
      <c r="I977" s="270" t="s">
        <v>310</v>
      </c>
      <c r="J977" s="271" t="s">
        <v>79</v>
      </c>
    </row>
    <row r="978" spans="1:10" x14ac:dyDescent="0.3">
      <c r="A978" s="253"/>
      <c r="B978" s="267"/>
      <c r="C978" s="935"/>
      <c r="D978" s="936"/>
      <c r="E978" s="936"/>
      <c r="F978" s="936"/>
      <c r="G978" s="272"/>
      <c r="H978" s="273" t="str">
        <f>"ITEM:   "&amp;PRESUPUESTO!$B$59</f>
        <v>ITEM:   7.1</v>
      </c>
      <c r="I978" s="274">
        <f>PRESUPUESTO!$E$59</f>
        <v>69.44</v>
      </c>
      <c r="J978" s="275"/>
    </row>
    <row r="979" spans="1:10" x14ac:dyDescent="0.3">
      <c r="A979" s="276" t="s">
        <v>312</v>
      </c>
      <c r="B979" s="267"/>
      <c r="C979" s="277" t="str">
        <f>INSUMOS!$C$300</f>
        <v>DESCRIPCION</v>
      </c>
      <c r="D979" s="278" t="str">
        <f>INSUMOS!$D$300</f>
        <v>UND</v>
      </c>
      <c r="E979" s="279" t="s">
        <v>74</v>
      </c>
      <c r="F979" s="279" t="s">
        <v>313</v>
      </c>
      <c r="G979" s="280" t="str">
        <f>INSUMOS!$I$300</f>
        <v>VR. UNIT.</v>
      </c>
      <c r="H979" s="281" t="s">
        <v>315</v>
      </c>
      <c r="I979" s="340"/>
      <c r="J979" s="350" t="s">
        <v>315</v>
      </c>
    </row>
    <row r="980" spans="1:10" x14ac:dyDescent="0.3">
      <c r="A980" s="276"/>
      <c r="B980" s="267"/>
      <c r="C980" s="284"/>
      <c r="D980" s="253"/>
      <c r="E980" s="285"/>
      <c r="F980" s="285"/>
      <c r="G980" s="286"/>
      <c r="H980" s="287"/>
      <c r="I980" s="288"/>
      <c r="J980" s="289"/>
    </row>
    <row r="981" spans="1:10" x14ac:dyDescent="0.3">
      <c r="A981" s="276" t="s">
        <v>316</v>
      </c>
      <c r="B981" s="267"/>
      <c r="C981" s="290" t="s">
        <v>317</v>
      </c>
      <c r="D981" s="253"/>
      <c r="E981" s="285"/>
      <c r="F981" s="285"/>
      <c r="G981" s="286"/>
      <c r="H981" s="287"/>
      <c r="I981" s="288"/>
      <c r="J981" s="289"/>
    </row>
    <row r="982" spans="1:10" x14ac:dyDescent="0.3">
      <c r="A982" s="276">
        <v>100593</v>
      </c>
      <c r="B982" s="267" t="s">
        <v>318</v>
      </c>
      <c r="C982" s="277"/>
      <c r="D982" s="278"/>
      <c r="E982" s="279"/>
      <c r="F982" s="279"/>
      <c r="G982" s="280"/>
      <c r="H982" s="281"/>
      <c r="I982" s="340">
        <f>I978 * (E982 * (1+F982/100))</f>
        <v>0</v>
      </c>
      <c r="J982" s="350">
        <f>H982 * I978</f>
        <v>0</v>
      </c>
    </row>
    <row r="983" spans="1:10" x14ac:dyDescent="0.3">
      <c r="A983" s="276">
        <v>102427</v>
      </c>
      <c r="B983" s="267" t="s">
        <v>476</v>
      </c>
      <c r="C983" s="277"/>
      <c r="D983" s="278"/>
      <c r="E983" s="279"/>
      <c r="F983" s="279"/>
      <c r="G983" s="280"/>
      <c r="H983" s="281"/>
      <c r="I983" s="340">
        <f>I978 * (E983 * (1+F983/100))</f>
        <v>0</v>
      </c>
      <c r="J983" s="350">
        <f>H983 * I978</f>
        <v>0</v>
      </c>
    </row>
    <row r="984" spans="1:10" x14ac:dyDescent="0.3">
      <c r="A984" s="276">
        <v>101631</v>
      </c>
      <c r="B984" s="267" t="s">
        <v>388</v>
      </c>
      <c r="C984" s="277"/>
      <c r="D984" s="278"/>
      <c r="E984" s="279"/>
      <c r="F984" s="279"/>
      <c r="G984" s="280"/>
      <c r="H984" s="281"/>
      <c r="I984" s="340">
        <f>I978 * (E984 * (1+F984/100))</f>
        <v>0</v>
      </c>
      <c r="J984" s="350">
        <f>H984 * I978</f>
        <v>0</v>
      </c>
    </row>
    <row r="985" spans="1:10" x14ac:dyDescent="0.3">
      <c r="A985" s="276">
        <v>101947</v>
      </c>
      <c r="B985" s="267" t="s">
        <v>386</v>
      </c>
      <c r="C985" s="277"/>
      <c r="D985" s="278"/>
      <c r="E985" s="279"/>
      <c r="F985" s="279"/>
      <c r="G985" s="280"/>
      <c r="H985" s="281"/>
      <c r="I985" s="340">
        <f>I978 * (E985 * (1+F985/100))</f>
        <v>0</v>
      </c>
      <c r="J985" s="350">
        <f>H985 * I978</f>
        <v>0</v>
      </c>
    </row>
    <row r="986" spans="1:10" x14ac:dyDescent="0.3">
      <c r="A986" s="276">
        <v>101948</v>
      </c>
      <c r="B986" s="267" t="s">
        <v>386</v>
      </c>
      <c r="C986" s="277"/>
      <c r="D986" s="278"/>
      <c r="E986" s="279"/>
      <c r="F986" s="279"/>
      <c r="G986" s="280"/>
      <c r="H986" s="281"/>
      <c r="I986" s="340">
        <f>I978 * (E986 * (1+F986/100))</f>
        <v>0</v>
      </c>
      <c r="J986" s="350">
        <f>H986 * I978</f>
        <v>0</v>
      </c>
    </row>
    <row r="987" spans="1:10" x14ac:dyDescent="0.3">
      <c r="A987" s="276">
        <v>102396</v>
      </c>
      <c r="B987" s="267" t="s">
        <v>480</v>
      </c>
      <c r="C987" s="277"/>
      <c r="D987" s="278"/>
      <c r="E987" s="279"/>
      <c r="F987" s="279"/>
      <c r="G987" s="280"/>
      <c r="H987" s="281"/>
      <c r="I987" s="340">
        <f>I978 * (E987 * (1+F987/100))</f>
        <v>0</v>
      </c>
      <c r="J987" s="350">
        <f>H987 * I978</f>
        <v>0</v>
      </c>
    </row>
    <row r="988" spans="1:10" x14ac:dyDescent="0.3">
      <c r="A988" s="291" t="s">
        <v>330</v>
      </c>
      <c r="B988" s="267"/>
      <c r="C988" s="284"/>
      <c r="D988" s="253"/>
      <c r="E988" s="285"/>
      <c r="F988" s="285"/>
      <c r="G988" s="286" t="s">
        <v>331</v>
      </c>
      <c r="H988" s="292">
        <f>SUM(H981:H987)</f>
        <v>0</v>
      </c>
      <c r="I988" s="288"/>
      <c r="J988" s="293">
        <f>SUM(J981:J987)</f>
        <v>0</v>
      </c>
    </row>
    <row r="989" spans="1:10" x14ac:dyDescent="0.3">
      <c r="A989" s="276" t="s">
        <v>332</v>
      </c>
      <c r="B989" s="267"/>
      <c r="C989" s="294" t="s">
        <v>333</v>
      </c>
      <c r="D989" s="253" t="s">
        <v>334</v>
      </c>
      <c r="E989" s="253" t="s">
        <v>335</v>
      </c>
      <c r="F989" s="253" t="s">
        <v>336</v>
      </c>
      <c r="G989" s="295" t="s">
        <v>337</v>
      </c>
      <c r="H989" s="296" t="s">
        <v>338</v>
      </c>
      <c r="I989" s="288"/>
      <c r="J989" s="289"/>
    </row>
    <row r="990" spans="1:10" x14ac:dyDescent="0.3">
      <c r="A990" s="276">
        <v>200029</v>
      </c>
      <c r="B990" s="267" t="s">
        <v>333</v>
      </c>
      <c r="C990" s="277"/>
      <c r="D990" s="297"/>
      <c r="E990" s="298"/>
      <c r="F990" s="299"/>
      <c r="G990" s="300"/>
      <c r="H990" s="281"/>
      <c r="I990" s="340" t="e">
        <f>I978 / G990</f>
        <v>#DIV/0!</v>
      </c>
      <c r="J990" s="350">
        <f>H990 * I978</f>
        <v>0</v>
      </c>
    </row>
    <row r="991" spans="1:10" x14ac:dyDescent="0.3">
      <c r="A991" s="291" t="s">
        <v>340</v>
      </c>
      <c r="B991" s="267"/>
      <c r="C991" s="284"/>
      <c r="D991" s="253"/>
      <c r="E991" s="285"/>
      <c r="F991" s="285"/>
      <c r="G991" s="286" t="s">
        <v>341</v>
      </c>
      <c r="H991" s="292">
        <f>SUM(H989:H990)</f>
        <v>0</v>
      </c>
      <c r="I991" s="288"/>
      <c r="J991" s="293">
        <f>SUM(J989:J990)</f>
        <v>0</v>
      </c>
    </row>
    <row r="992" spans="1:10" x14ac:dyDescent="0.3">
      <c r="A992" s="276" t="s">
        <v>342</v>
      </c>
      <c r="B992" s="267"/>
      <c r="C992" s="301" t="s">
        <v>343</v>
      </c>
      <c r="D992" s="253"/>
      <c r="E992" s="285"/>
      <c r="F992" s="285"/>
      <c r="G992" s="286"/>
      <c r="H992" s="287"/>
      <c r="I992" s="288"/>
      <c r="J992" s="289"/>
    </row>
    <row r="993" spans="1:10" x14ac:dyDescent="0.3">
      <c r="A993" s="276">
        <v>300026</v>
      </c>
      <c r="B993" s="267" t="s">
        <v>343</v>
      </c>
      <c r="C993" s="277"/>
      <c r="D993" s="278"/>
      <c r="E993" s="302"/>
      <c r="F993" s="279">
        <v>0</v>
      </c>
      <c r="G993" s="280">
        <f>H991</f>
        <v>0</v>
      </c>
      <c r="H993" s="281">
        <f>TRUNC(E993* (1 + F993 / 100) * G993,2)</f>
        <v>0</v>
      </c>
      <c r="I993" s="340">
        <f>I978 * H993</f>
        <v>0</v>
      </c>
      <c r="J993" s="350">
        <f>H993 * I978</f>
        <v>0</v>
      </c>
    </row>
    <row r="994" spans="1:10" x14ac:dyDescent="0.3">
      <c r="A994" s="291" t="s">
        <v>348</v>
      </c>
      <c r="B994" s="267"/>
      <c r="C994" s="284"/>
      <c r="D994" s="253"/>
      <c r="E994" s="285"/>
      <c r="F994" s="285"/>
      <c r="G994" s="286" t="s">
        <v>349</v>
      </c>
      <c r="H994" s="292">
        <f>SUM(H992:H993)</f>
        <v>0</v>
      </c>
      <c r="I994" s="288"/>
      <c r="J994" s="293">
        <f>SUM(J992:J993)</f>
        <v>0</v>
      </c>
    </row>
    <row r="995" spans="1:10" x14ac:dyDescent="0.3">
      <c r="A995" s="253" t="s">
        <v>350</v>
      </c>
      <c r="B995" s="18"/>
      <c r="C995" s="290" t="s">
        <v>351</v>
      </c>
      <c r="D995" s="253"/>
      <c r="E995" s="285"/>
      <c r="F995" s="285"/>
      <c r="G995" s="286"/>
      <c r="H995" s="287"/>
      <c r="I995" s="288"/>
      <c r="J995" s="289"/>
    </row>
    <row r="996" spans="1:10" x14ac:dyDescent="0.3">
      <c r="A996" s="276"/>
      <c r="B996" s="267"/>
      <c r="C996" s="277"/>
      <c r="D996" s="278"/>
      <c r="E996" s="279"/>
      <c r="F996" s="279"/>
      <c r="G996" s="280"/>
      <c r="H996" s="281"/>
      <c r="I996" s="340"/>
      <c r="J996" s="350"/>
    </row>
    <row r="997" spans="1:10" x14ac:dyDescent="0.3">
      <c r="A997" s="291" t="s">
        <v>352</v>
      </c>
      <c r="B997" s="18"/>
      <c r="C997" s="284"/>
      <c r="D997" s="253"/>
      <c r="E997" s="285"/>
      <c r="F997" s="285"/>
      <c r="G997" s="286" t="s">
        <v>353</v>
      </c>
      <c r="H997" s="281">
        <f>SUM(H995:H996)</f>
        <v>0</v>
      </c>
      <c r="I997" s="288"/>
      <c r="J997" s="350">
        <f>SUM(J995:J996)</f>
        <v>0</v>
      </c>
    </row>
    <row r="998" spans="1:10" x14ac:dyDescent="0.3">
      <c r="A998" s="253"/>
      <c r="B998" s="303"/>
      <c r="C998" s="284"/>
      <c r="D998" s="253"/>
      <c r="E998" s="285"/>
      <c r="F998" s="285"/>
      <c r="G998" s="286"/>
      <c r="H998" s="287"/>
      <c r="I998" s="288"/>
      <c r="J998" s="289"/>
    </row>
    <row r="999" spans="1:10" ht="15" thickBot="1" x14ac:dyDescent="0.35">
      <c r="A999" s="253" t="s">
        <v>76</v>
      </c>
      <c r="B999" s="303"/>
      <c r="C999" s="305"/>
      <c r="D999" s="306"/>
      <c r="E999" s="307"/>
      <c r="F999" s="308" t="s">
        <v>354</v>
      </c>
      <c r="G999" s="309">
        <f>SUM(H979:H998)/2</f>
        <v>0</v>
      </c>
      <c r="H999" s="310">
        <f>IF($A$2="CD",IF($A$3=1,ROUND(SUM(H979:H998)/2,0),IF($A$3=3,ROUND(SUM(H979:H998)/2,-1),SUM(H979:H998)/2)),SUM(H979:H998)/2)</f>
        <v>0</v>
      </c>
      <c r="I999" s="311">
        <f>SUM(J979:J998)/2</f>
        <v>0</v>
      </c>
      <c r="J999" s="312">
        <f>IF($A$2="CD",IF($A$3=1,ROUND(SUM(J979:J998)/2,0),IF($A$3=3,ROUND(SUM(J979:J998)/2,-1),SUM(J979:J998)/2)),SUM(J979:J998)/2)</f>
        <v>0</v>
      </c>
    </row>
    <row r="1000" spans="1:10" ht="15" thickTop="1" x14ac:dyDescent="0.3">
      <c r="A1000" s="253" t="s">
        <v>376</v>
      </c>
      <c r="B1000" s="303"/>
      <c r="C1000" s="316" t="s">
        <v>280</v>
      </c>
      <c r="D1000" s="317"/>
      <c r="E1000" s="318"/>
      <c r="F1000" s="318"/>
      <c r="G1000" s="319"/>
      <c r="H1000" s="320"/>
      <c r="I1000" s="288"/>
      <c r="J1000" s="321"/>
    </row>
    <row r="1001" spans="1:10" x14ac:dyDescent="0.3">
      <c r="A1001" s="276" t="s">
        <v>287</v>
      </c>
      <c r="B1001" s="303"/>
      <c r="C1001" s="351" t="s">
        <v>258</v>
      </c>
      <c r="D1001" s="352"/>
      <c r="E1001" s="353"/>
      <c r="F1001" s="325">
        <f>$F$3</f>
        <v>0</v>
      </c>
      <c r="G1001" s="354"/>
      <c r="H1001" s="355">
        <f>ROUND(H999*F1001,2)</f>
        <v>0</v>
      </c>
      <c r="I1001" s="288"/>
      <c r="J1001" s="350">
        <f>ROUND(J999*F1001,2)</f>
        <v>0</v>
      </c>
    </row>
    <row r="1002" spans="1:10" x14ac:dyDescent="0.3">
      <c r="A1002" s="276" t="s">
        <v>377</v>
      </c>
      <c r="B1002" s="303"/>
      <c r="C1002" s="351" t="s">
        <v>260</v>
      </c>
      <c r="D1002" s="352"/>
      <c r="E1002" s="353"/>
      <c r="F1002" s="325">
        <f>$G$3</f>
        <v>0</v>
      </c>
      <c r="G1002" s="354"/>
      <c r="H1002" s="355">
        <f>ROUND(H999*F1002,2)</f>
        <v>0</v>
      </c>
      <c r="I1002" s="288"/>
      <c r="J1002" s="350">
        <f>ROUND(J999*F1002,2)</f>
        <v>0</v>
      </c>
    </row>
    <row r="1003" spans="1:10" x14ac:dyDescent="0.3">
      <c r="A1003" s="276" t="s">
        <v>289</v>
      </c>
      <c r="B1003" s="303"/>
      <c r="C1003" s="351" t="s">
        <v>262</v>
      </c>
      <c r="D1003" s="352"/>
      <c r="E1003" s="353"/>
      <c r="F1003" s="325">
        <f>$H$3</f>
        <v>0</v>
      </c>
      <c r="G1003" s="354"/>
      <c r="H1003" s="355">
        <f>ROUND(H999*F1003,2)</f>
        <v>0</v>
      </c>
      <c r="I1003" s="288"/>
      <c r="J1003" s="350">
        <f>ROUND(J999*F1003,2)</f>
        <v>0</v>
      </c>
    </row>
    <row r="1004" spans="1:10" x14ac:dyDescent="0.3">
      <c r="A1004" s="276" t="s">
        <v>291</v>
      </c>
      <c r="B1004" s="303"/>
      <c r="C1004" s="351" t="s">
        <v>266</v>
      </c>
      <c r="D1004" s="352"/>
      <c r="E1004" s="353"/>
      <c r="F1004" s="325">
        <f>$I$3</f>
        <v>0</v>
      </c>
      <c r="G1004" s="354"/>
      <c r="H1004" s="355">
        <f>ROUND(H1003*F1004,2)</f>
        <v>0</v>
      </c>
      <c r="I1004" s="288"/>
      <c r="J1004" s="350">
        <f>ROUND(J1003*F1004,2)</f>
        <v>0</v>
      </c>
    </row>
    <row r="1005" spans="1:10" x14ac:dyDescent="0.3">
      <c r="A1005" s="253" t="s">
        <v>378</v>
      </c>
      <c r="B1005" s="303"/>
      <c r="C1005" s="290" t="s">
        <v>379</v>
      </c>
      <c r="D1005" s="253"/>
      <c r="E1005" s="285"/>
      <c r="F1005" s="285"/>
      <c r="G1005" s="328"/>
      <c r="H1005" s="329">
        <f>SUM(H1001:H1004)</f>
        <v>0</v>
      </c>
      <c r="I1005" s="304"/>
      <c r="J1005" s="330">
        <f>SUM(J1001:J1004)</f>
        <v>0</v>
      </c>
    </row>
    <row r="1006" spans="1:10" ht="15" thickBot="1" x14ac:dyDescent="0.35">
      <c r="A1006" s="253" t="s">
        <v>380</v>
      </c>
      <c r="B1006" s="303"/>
      <c r="C1006" s="331"/>
      <c r="D1006" s="332"/>
      <c r="E1006" s="307"/>
      <c r="F1006" s="308" t="s">
        <v>381</v>
      </c>
      <c r="G1006" s="333">
        <f>H1005+H999</f>
        <v>0</v>
      </c>
      <c r="H1006" s="310">
        <f>IF($A$3=2,ROUND((H999+H1005),2),IF($A$3=3,ROUND((H999+H1005),-1),ROUND((H999+H1005),0)))</f>
        <v>0</v>
      </c>
      <c r="I1006" s="311"/>
      <c r="J1006" s="312">
        <f>IF($A$3=2,ROUND((J999+J1005),2),IF($A$3=3,ROUND((J999+J1005),-1),ROUND((J999+J1005),0)))</f>
        <v>0</v>
      </c>
    </row>
    <row r="1007" spans="1:10" ht="15" thickTop="1" x14ac:dyDescent="0.3">
      <c r="C1007" s="19"/>
      <c r="D1007" s="264"/>
      <c r="E1007" s="19"/>
      <c r="F1007" s="19"/>
      <c r="G1007" s="19"/>
      <c r="H1007" s="19"/>
      <c r="I1007" s="265"/>
      <c r="J1007" s="266"/>
    </row>
    <row r="1008" spans="1:10" x14ac:dyDescent="0.3">
      <c r="C1008" s="19"/>
      <c r="D1008" s="264"/>
      <c r="E1008" s="19"/>
      <c r="F1008" s="19"/>
      <c r="G1008" s="19"/>
      <c r="H1008" s="19"/>
      <c r="I1008" s="265"/>
      <c r="J1008" s="266"/>
    </row>
    <row r="1009" spans="1:10" ht="15" thickBot="1" x14ac:dyDescent="0.35">
      <c r="C1009" s="19"/>
      <c r="D1009" s="264"/>
      <c r="E1009" s="19"/>
      <c r="F1009" s="19"/>
      <c r="G1009" s="19"/>
      <c r="H1009" s="19"/>
      <c r="I1009" s="265"/>
      <c r="J1009" s="266"/>
    </row>
    <row r="1010" spans="1:10" ht="15" thickTop="1" x14ac:dyDescent="0.3">
      <c r="A1010" s="253" t="s">
        <v>483</v>
      </c>
      <c r="B1010" s="267"/>
      <c r="C1010" s="933" t="s">
        <v>897</v>
      </c>
      <c r="D1010" s="934"/>
      <c r="E1010" s="934"/>
      <c r="F1010" s="934"/>
      <c r="G1010" s="268"/>
      <c r="H1010" s="269" t="s">
        <v>367</v>
      </c>
      <c r="I1010" s="270" t="s">
        <v>310</v>
      </c>
      <c r="J1010" s="271" t="s">
        <v>79</v>
      </c>
    </row>
    <row r="1011" spans="1:10" x14ac:dyDescent="0.3">
      <c r="A1011" s="253"/>
      <c r="B1011" s="267"/>
      <c r="C1011" s="935"/>
      <c r="D1011" s="936"/>
      <c r="E1011" s="936"/>
      <c r="F1011" s="936"/>
      <c r="G1011" s="272"/>
      <c r="H1011" s="273" t="str">
        <f>"ITEM:   "&amp;PRESUPUESTO!$B$60</f>
        <v>ITEM:   7.2</v>
      </c>
      <c r="I1011" s="274">
        <f>PRESUPUESTO!$E$60</f>
        <v>185</v>
      </c>
      <c r="J1011" s="275"/>
    </row>
    <row r="1012" spans="1:10" x14ac:dyDescent="0.3">
      <c r="A1012" s="276" t="s">
        <v>312</v>
      </c>
      <c r="B1012" s="267"/>
      <c r="C1012" s="277" t="str">
        <f>INSUMOS!$C$300</f>
        <v>DESCRIPCION</v>
      </c>
      <c r="D1012" s="278" t="str">
        <f>INSUMOS!$D$300</f>
        <v>UND</v>
      </c>
      <c r="E1012" s="279" t="s">
        <v>74</v>
      </c>
      <c r="F1012" s="279" t="s">
        <v>313</v>
      </c>
      <c r="G1012" s="280" t="str">
        <f>INSUMOS!$I$300</f>
        <v>VR. UNIT.</v>
      </c>
      <c r="H1012" s="281" t="s">
        <v>315</v>
      </c>
      <c r="I1012" s="340"/>
      <c r="J1012" s="350" t="s">
        <v>315</v>
      </c>
    </row>
    <row r="1013" spans="1:10" x14ac:dyDescent="0.3">
      <c r="A1013" s="276"/>
      <c r="B1013" s="267"/>
      <c r="C1013" s="284"/>
      <c r="D1013" s="253"/>
      <c r="E1013" s="285"/>
      <c r="F1013" s="285"/>
      <c r="G1013" s="286"/>
      <c r="H1013" s="287"/>
      <c r="I1013" s="288"/>
      <c r="J1013" s="289"/>
    </row>
    <row r="1014" spans="1:10" x14ac:dyDescent="0.3">
      <c r="A1014" s="276" t="s">
        <v>316</v>
      </c>
      <c r="B1014" s="267"/>
      <c r="C1014" s="290" t="s">
        <v>317</v>
      </c>
      <c r="D1014" s="253"/>
      <c r="E1014" s="285"/>
      <c r="F1014" s="285"/>
      <c r="G1014" s="286"/>
      <c r="H1014" s="287"/>
      <c r="I1014" s="288"/>
      <c r="J1014" s="289"/>
    </row>
    <row r="1015" spans="1:10" x14ac:dyDescent="0.3">
      <c r="A1015" s="276">
        <v>101116</v>
      </c>
      <c r="B1015" s="267" t="s">
        <v>318</v>
      </c>
      <c r="C1015" s="277"/>
      <c r="D1015" s="278"/>
      <c r="E1015" s="279"/>
      <c r="F1015" s="279"/>
      <c r="G1015" s="280"/>
      <c r="H1015" s="281"/>
      <c r="I1015" s="340">
        <f>I1011 * (E1015 * (1+F1015/100))</f>
        <v>0</v>
      </c>
      <c r="J1015" s="350">
        <f>H1015 * I1011</f>
        <v>0</v>
      </c>
    </row>
    <row r="1016" spans="1:10" x14ac:dyDescent="0.3">
      <c r="A1016" s="276">
        <v>102440</v>
      </c>
      <c r="B1016" s="267" t="s">
        <v>460</v>
      </c>
      <c r="C1016" s="277"/>
      <c r="D1016" s="278"/>
      <c r="E1016" s="279"/>
      <c r="F1016" s="279"/>
      <c r="G1016" s="280"/>
      <c r="H1016" s="281"/>
      <c r="I1016" s="340">
        <f>I1011 * (E1016 * (1+F1016/100))</f>
        <v>0</v>
      </c>
      <c r="J1016" s="350">
        <f>H1016 * I1011</f>
        <v>0</v>
      </c>
    </row>
    <row r="1017" spans="1:10" x14ac:dyDescent="0.3">
      <c r="A1017" s="276">
        <v>101651</v>
      </c>
      <c r="B1017" s="267" t="s">
        <v>386</v>
      </c>
      <c r="C1017" s="277"/>
      <c r="D1017" s="278"/>
      <c r="E1017" s="279"/>
      <c r="F1017" s="279"/>
      <c r="G1017" s="280"/>
      <c r="H1017" s="281"/>
      <c r="I1017" s="340">
        <f>I1011 * (E1017 * (1+F1017/100))</f>
        <v>0</v>
      </c>
      <c r="J1017" s="350">
        <f>H1017 * I1011</f>
        <v>0</v>
      </c>
    </row>
    <row r="1018" spans="1:10" x14ac:dyDescent="0.3">
      <c r="A1018" s="276">
        <v>101197</v>
      </c>
      <c r="B1018" s="267" t="s">
        <v>460</v>
      </c>
      <c r="C1018" s="277"/>
      <c r="D1018" s="278"/>
      <c r="E1018" s="279"/>
      <c r="F1018" s="279"/>
      <c r="G1018" s="280"/>
      <c r="H1018" s="281"/>
      <c r="I1018" s="340">
        <f>I1011 * (E1018 * (1+F1018/100))</f>
        <v>0</v>
      </c>
      <c r="J1018" s="350">
        <f>H1018 * I1011</f>
        <v>0</v>
      </c>
    </row>
    <row r="1019" spans="1:10" x14ac:dyDescent="0.3">
      <c r="A1019" s="276">
        <v>102125</v>
      </c>
      <c r="B1019" s="267" t="s">
        <v>386</v>
      </c>
      <c r="C1019" s="277"/>
      <c r="D1019" s="278"/>
      <c r="E1019" s="279"/>
      <c r="F1019" s="279"/>
      <c r="G1019" s="280"/>
      <c r="H1019" s="281"/>
      <c r="I1019" s="340">
        <f>I1011 * (E1019 * (1+F1019/100))</f>
        <v>0</v>
      </c>
      <c r="J1019" s="350">
        <f>H1019 * I1011</f>
        <v>0</v>
      </c>
    </row>
    <row r="1020" spans="1:10" x14ac:dyDescent="0.3">
      <c r="A1020" s="276">
        <v>101364</v>
      </c>
      <c r="B1020" s="267" t="s">
        <v>460</v>
      </c>
      <c r="C1020" s="277"/>
      <c r="D1020" s="278"/>
      <c r="E1020" s="279"/>
      <c r="F1020" s="279"/>
      <c r="G1020" s="280"/>
      <c r="H1020" s="281"/>
      <c r="I1020" s="340">
        <f>I1011 * (E1020 * (1+F1020/100))</f>
        <v>0</v>
      </c>
      <c r="J1020" s="350">
        <f>H1020 * I1011</f>
        <v>0</v>
      </c>
    </row>
    <row r="1021" spans="1:10" x14ac:dyDescent="0.3">
      <c r="A1021" s="276">
        <v>106007</v>
      </c>
      <c r="B1021" s="267" t="s">
        <v>386</v>
      </c>
      <c r="C1021" s="277"/>
      <c r="D1021" s="278"/>
      <c r="E1021" s="279"/>
      <c r="F1021" s="279"/>
      <c r="G1021" s="280"/>
      <c r="H1021" s="281"/>
      <c r="I1021" s="340">
        <f>I1011 * (E1021 * (1+F1021/100))</f>
        <v>0</v>
      </c>
      <c r="J1021" s="350">
        <f>H1021 * I1011</f>
        <v>0</v>
      </c>
    </row>
    <row r="1022" spans="1:10" x14ac:dyDescent="0.3">
      <c r="A1022" s="276">
        <v>102124</v>
      </c>
      <c r="B1022" s="267" t="s">
        <v>492</v>
      </c>
      <c r="C1022" s="277"/>
      <c r="D1022" s="278"/>
      <c r="E1022" s="279"/>
      <c r="F1022" s="279"/>
      <c r="G1022" s="280"/>
      <c r="H1022" s="281"/>
      <c r="I1022" s="340">
        <f>I1011 * (E1022 * (1+F1022/100))</f>
        <v>0</v>
      </c>
      <c r="J1022" s="350">
        <f>H1022 * I1011</f>
        <v>0</v>
      </c>
    </row>
    <row r="1023" spans="1:10" x14ac:dyDescent="0.3">
      <c r="A1023" s="291" t="s">
        <v>330</v>
      </c>
      <c r="B1023" s="267"/>
      <c r="C1023" s="284"/>
      <c r="D1023" s="253"/>
      <c r="E1023" s="285"/>
      <c r="F1023" s="285"/>
      <c r="G1023" s="286" t="s">
        <v>331</v>
      </c>
      <c r="H1023" s="292">
        <f>SUM(H1014:H1022)</f>
        <v>0</v>
      </c>
      <c r="I1023" s="288"/>
      <c r="J1023" s="293">
        <f>SUM(J1014:J1022)</f>
        <v>0</v>
      </c>
    </row>
    <row r="1024" spans="1:10" x14ac:dyDescent="0.3">
      <c r="A1024" s="276" t="s">
        <v>332</v>
      </c>
      <c r="B1024" s="267"/>
      <c r="C1024" s="294" t="s">
        <v>333</v>
      </c>
      <c r="D1024" s="253" t="s">
        <v>334</v>
      </c>
      <c r="E1024" s="253" t="s">
        <v>335</v>
      </c>
      <c r="F1024" s="253" t="s">
        <v>336</v>
      </c>
      <c r="G1024" s="295" t="s">
        <v>337</v>
      </c>
      <c r="H1024" s="296" t="s">
        <v>338</v>
      </c>
      <c r="I1024" s="288"/>
      <c r="J1024" s="289"/>
    </row>
    <row r="1025" spans="1:10" x14ac:dyDescent="0.3">
      <c r="A1025" s="276">
        <v>200023</v>
      </c>
      <c r="B1025" s="267" t="s">
        <v>333</v>
      </c>
      <c r="C1025" s="277"/>
      <c r="D1025" s="297"/>
      <c r="E1025" s="298"/>
      <c r="F1025" s="299"/>
      <c r="G1025" s="300"/>
      <c r="H1025" s="281"/>
      <c r="I1025" s="340" t="e">
        <f>I1011 / G1025</f>
        <v>#DIV/0!</v>
      </c>
      <c r="J1025" s="350">
        <f>H1025 * I1011</f>
        <v>0</v>
      </c>
    </row>
    <row r="1026" spans="1:10" x14ac:dyDescent="0.3">
      <c r="A1026" s="291" t="s">
        <v>340</v>
      </c>
      <c r="B1026" s="267"/>
      <c r="C1026" s="284"/>
      <c r="D1026" s="253"/>
      <c r="E1026" s="285"/>
      <c r="F1026" s="285"/>
      <c r="G1026" s="286" t="s">
        <v>341</v>
      </c>
      <c r="H1026" s="292">
        <f>SUM(H1024:H1025)</f>
        <v>0</v>
      </c>
      <c r="I1026" s="288"/>
      <c r="J1026" s="293">
        <f>SUM(J1024:J1025)</f>
        <v>0</v>
      </c>
    </row>
    <row r="1027" spans="1:10" x14ac:dyDescent="0.3">
      <c r="A1027" s="276" t="s">
        <v>342</v>
      </c>
      <c r="B1027" s="267"/>
      <c r="C1027" s="301" t="s">
        <v>343</v>
      </c>
      <c r="D1027" s="253"/>
      <c r="E1027" s="285"/>
      <c r="F1027" s="285"/>
      <c r="G1027" s="286"/>
      <c r="H1027" s="287"/>
      <c r="I1027" s="288"/>
      <c r="J1027" s="289"/>
    </row>
    <row r="1028" spans="1:10" x14ac:dyDescent="0.3">
      <c r="A1028" s="276">
        <v>300026</v>
      </c>
      <c r="B1028" s="267" t="s">
        <v>343</v>
      </c>
      <c r="C1028" s="277"/>
      <c r="D1028" s="278" t="s">
        <v>347</v>
      </c>
      <c r="E1028" s="302"/>
      <c r="F1028" s="279"/>
      <c r="G1028" s="280"/>
      <c r="H1028" s="281">
        <f>TRUNC(E1028* (1 + F1028 / 100) * G1028,2)</f>
        <v>0</v>
      </c>
      <c r="I1028" s="340">
        <f>I1011 * H1028</f>
        <v>0</v>
      </c>
      <c r="J1028" s="350">
        <f>H1028 * I1011</f>
        <v>0</v>
      </c>
    </row>
    <row r="1029" spans="1:10" x14ac:dyDescent="0.3">
      <c r="A1029" s="291" t="s">
        <v>348</v>
      </c>
      <c r="B1029" s="267"/>
      <c r="C1029" s="284"/>
      <c r="D1029" s="253"/>
      <c r="E1029" s="285"/>
      <c r="F1029" s="285"/>
      <c r="G1029" s="286" t="s">
        <v>349</v>
      </c>
      <c r="H1029" s="292">
        <f>SUM(H1027:H1028)</f>
        <v>0</v>
      </c>
      <c r="I1029" s="288"/>
      <c r="J1029" s="293">
        <f>SUM(J1027:J1028)</f>
        <v>0</v>
      </c>
    </row>
    <row r="1030" spans="1:10" x14ac:dyDescent="0.3">
      <c r="A1030" s="253" t="s">
        <v>350</v>
      </c>
      <c r="B1030" s="18"/>
      <c r="C1030" s="290" t="s">
        <v>351</v>
      </c>
      <c r="D1030" s="253"/>
      <c r="E1030" s="285"/>
      <c r="F1030" s="285"/>
      <c r="G1030" s="286"/>
      <c r="H1030" s="287"/>
      <c r="I1030" s="288"/>
      <c r="J1030" s="289"/>
    </row>
    <row r="1031" spans="1:10" x14ac:dyDescent="0.3">
      <c r="A1031" s="276"/>
      <c r="B1031" s="267"/>
      <c r="C1031" s="277"/>
      <c r="D1031" s="278"/>
      <c r="E1031" s="279"/>
      <c r="F1031" s="279"/>
      <c r="G1031" s="280"/>
      <c r="H1031" s="281"/>
      <c r="I1031" s="340"/>
      <c r="J1031" s="350"/>
    </row>
    <row r="1032" spans="1:10" x14ac:dyDescent="0.3">
      <c r="A1032" s="291" t="s">
        <v>352</v>
      </c>
      <c r="B1032" s="18"/>
      <c r="C1032" s="284"/>
      <c r="D1032" s="253"/>
      <c r="E1032" s="285"/>
      <c r="F1032" s="285"/>
      <c r="G1032" s="286" t="s">
        <v>353</v>
      </c>
      <c r="H1032" s="281">
        <f>SUM(H1030:H1031)</f>
        <v>0</v>
      </c>
      <c r="I1032" s="288"/>
      <c r="J1032" s="350">
        <f>SUM(J1030:J1031)</f>
        <v>0</v>
      </c>
    </row>
    <row r="1033" spans="1:10" x14ac:dyDescent="0.3">
      <c r="A1033" s="253"/>
      <c r="B1033" s="303"/>
      <c r="C1033" s="284"/>
      <c r="D1033" s="253"/>
      <c r="E1033" s="285"/>
      <c r="F1033" s="285"/>
      <c r="G1033" s="286"/>
      <c r="H1033" s="287"/>
      <c r="I1033" s="288"/>
      <c r="J1033" s="289"/>
    </row>
    <row r="1034" spans="1:10" ht="15" thickBot="1" x14ac:dyDescent="0.35">
      <c r="A1034" s="253" t="s">
        <v>76</v>
      </c>
      <c r="B1034" s="303"/>
      <c r="C1034" s="305"/>
      <c r="D1034" s="306"/>
      <c r="E1034" s="307"/>
      <c r="F1034" s="308" t="s">
        <v>354</v>
      </c>
      <c r="G1034" s="309">
        <f>SUM(H1012:H1033)/2</f>
        <v>0</v>
      </c>
      <c r="H1034" s="310">
        <f>IF($A$2="CD",IF($A$3=1,ROUND(SUM(H1012:H1033)/2,0),IF($A$3=3,ROUND(SUM(H1012:H1033)/2,-1),SUM(H1012:H1033)/2)),SUM(H1012:H1033)/2)</f>
        <v>0</v>
      </c>
      <c r="I1034" s="311">
        <f>SUM(J1012:J1033)/2</f>
        <v>0</v>
      </c>
      <c r="J1034" s="312">
        <f>IF($A$2="CD",IF($A$3=1,ROUND(SUM(J1012:J1033)/2,0),IF($A$3=3,ROUND(SUM(J1012:J1033)/2,-1),SUM(J1012:J1033)/2)),SUM(J1012:J1033)/2)</f>
        <v>0</v>
      </c>
    </row>
    <row r="1035" spans="1:10" ht="15" thickTop="1" x14ac:dyDescent="0.3">
      <c r="A1035" s="253" t="s">
        <v>376</v>
      </c>
      <c r="B1035" s="303"/>
      <c r="C1035" s="316" t="s">
        <v>280</v>
      </c>
      <c r="D1035" s="317"/>
      <c r="E1035" s="318"/>
      <c r="F1035" s="318"/>
      <c r="G1035" s="319"/>
      <c r="H1035" s="320"/>
      <c r="I1035" s="288"/>
      <c r="J1035" s="321"/>
    </row>
    <row r="1036" spans="1:10" x14ac:dyDescent="0.3">
      <c r="A1036" s="276" t="s">
        <v>287</v>
      </c>
      <c r="B1036" s="303"/>
      <c r="C1036" s="351" t="s">
        <v>258</v>
      </c>
      <c r="D1036" s="352"/>
      <c r="E1036" s="353"/>
      <c r="F1036" s="325">
        <f>$F$3</f>
        <v>0</v>
      </c>
      <c r="G1036" s="354"/>
      <c r="H1036" s="355">
        <f>ROUND(H1034*F1036,2)</f>
        <v>0</v>
      </c>
      <c r="I1036" s="288"/>
      <c r="J1036" s="350">
        <f>ROUND(J1034*F1036,2)</f>
        <v>0</v>
      </c>
    </row>
    <row r="1037" spans="1:10" x14ac:dyDescent="0.3">
      <c r="A1037" s="276" t="s">
        <v>377</v>
      </c>
      <c r="B1037" s="303"/>
      <c r="C1037" s="351" t="s">
        <v>260</v>
      </c>
      <c r="D1037" s="352"/>
      <c r="E1037" s="353"/>
      <c r="F1037" s="325">
        <f>$G$3</f>
        <v>0</v>
      </c>
      <c r="G1037" s="354"/>
      <c r="H1037" s="355">
        <f>ROUND(H1034*F1037,2)</f>
        <v>0</v>
      </c>
      <c r="I1037" s="288"/>
      <c r="J1037" s="350">
        <f>ROUND(J1034*F1037,2)</f>
        <v>0</v>
      </c>
    </row>
    <row r="1038" spans="1:10" x14ac:dyDescent="0.3">
      <c r="A1038" s="276" t="s">
        <v>289</v>
      </c>
      <c r="B1038" s="303"/>
      <c r="C1038" s="351" t="s">
        <v>262</v>
      </c>
      <c r="D1038" s="352"/>
      <c r="E1038" s="353"/>
      <c r="F1038" s="325">
        <f>$H$3</f>
        <v>0</v>
      </c>
      <c r="G1038" s="354"/>
      <c r="H1038" s="355">
        <f>ROUND(H1034*F1038,2)</f>
        <v>0</v>
      </c>
      <c r="I1038" s="288"/>
      <c r="J1038" s="350">
        <f>ROUND(J1034*F1038,2)</f>
        <v>0</v>
      </c>
    </row>
    <row r="1039" spans="1:10" x14ac:dyDescent="0.3">
      <c r="A1039" s="276" t="s">
        <v>291</v>
      </c>
      <c r="B1039" s="303"/>
      <c r="C1039" s="351" t="s">
        <v>266</v>
      </c>
      <c r="D1039" s="352"/>
      <c r="E1039" s="353"/>
      <c r="F1039" s="325">
        <f>$I$3</f>
        <v>0</v>
      </c>
      <c r="G1039" s="354"/>
      <c r="H1039" s="355">
        <f>ROUND(H1038*F1039,2)</f>
        <v>0</v>
      </c>
      <c r="I1039" s="288"/>
      <c r="J1039" s="350">
        <f>ROUND(J1038*F1039,2)</f>
        <v>0</v>
      </c>
    </row>
    <row r="1040" spans="1:10" x14ac:dyDescent="0.3">
      <c r="A1040" s="253" t="s">
        <v>378</v>
      </c>
      <c r="B1040" s="303"/>
      <c r="C1040" s="290" t="s">
        <v>379</v>
      </c>
      <c r="D1040" s="253"/>
      <c r="E1040" s="285"/>
      <c r="F1040" s="285"/>
      <c r="G1040" s="328"/>
      <c r="H1040" s="329">
        <f>SUM(H1036:H1039)</f>
        <v>0</v>
      </c>
      <c r="I1040" s="304"/>
      <c r="J1040" s="330">
        <f>SUM(J1036:J1039)</f>
        <v>0</v>
      </c>
    </row>
    <row r="1041" spans="1:10" ht="15" thickBot="1" x14ac:dyDescent="0.35">
      <c r="A1041" s="253" t="s">
        <v>380</v>
      </c>
      <c r="B1041" s="303"/>
      <c r="C1041" s="331"/>
      <c r="D1041" s="332"/>
      <c r="E1041" s="307"/>
      <c r="F1041" s="308" t="s">
        <v>381</v>
      </c>
      <c r="G1041" s="333">
        <f>H1040+H1034</f>
        <v>0</v>
      </c>
      <c r="H1041" s="310">
        <f>IF($A$3=2,ROUND((H1034+H1040),2),IF($A$3=3,ROUND((H1034+H1040),-1),ROUND((H1034+H1040),0)))</f>
        <v>0</v>
      </c>
      <c r="I1041" s="311"/>
      <c r="J1041" s="312">
        <f>IF($A$3=2,ROUND((J1034+J1040),2),IF($A$3=3,ROUND((J1034+J1040),-1),ROUND((J1034+J1040),0)))</f>
        <v>0</v>
      </c>
    </row>
    <row r="1042" spans="1:10" ht="15.6" thickTop="1" thickBot="1" x14ac:dyDescent="0.35">
      <c r="C1042" s="19"/>
      <c r="D1042" s="264"/>
      <c r="E1042" s="19"/>
      <c r="F1042" s="19"/>
      <c r="G1042" s="19"/>
      <c r="H1042" s="19"/>
      <c r="I1042" s="265"/>
      <c r="J1042" s="266"/>
    </row>
    <row r="1043" spans="1:10" ht="15" thickTop="1" x14ac:dyDescent="0.3">
      <c r="C1043" s="958" t="str">
        <f>PRESUPUESTO!C64</f>
        <v xml:space="preserve">CAPITULO 8 INSTALACIONES HIDRAULICAS </v>
      </c>
      <c r="D1043" s="959"/>
      <c r="E1043" s="959"/>
      <c r="F1043" s="959"/>
      <c r="G1043" s="959"/>
      <c r="H1043" s="960"/>
      <c r="I1043" s="265"/>
      <c r="J1043" s="266"/>
    </row>
    <row r="1044" spans="1:10" ht="15" thickBot="1" x14ac:dyDescent="0.35">
      <c r="C1044" s="630"/>
      <c r="D1044" s="631"/>
      <c r="E1044" s="632"/>
      <c r="F1044" s="632"/>
      <c r="G1044" s="632"/>
      <c r="H1044" s="633"/>
      <c r="I1044" s="265"/>
      <c r="J1044" s="266"/>
    </row>
    <row r="1045" spans="1:10" ht="15" thickTop="1" x14ac:dyDescent="0.3">
      <c r="A1045" s="253" t="s">
        <v>495</v>
      </c>
      <c r="B1045" s="265"/>
      <c r="C1045" s="950" t="s">
        <v>900</v>
      </c>
      <c r="D1045" s="951"/>
      <c r="E1045" s="951"/>
      <c r="F1045" s="951"/>
      <c r="G1045" s="268"/>
      <c r="H1045" s="358" t="s">
        <v>383</v>
      </c>
      <c r="I1045" s="359" t="s">
        <v>496</v>
      </c>
      <c r="J1045" s="269" t="s">
        <v>497</v>
      </c>
    </row>
    <row r="1046" spans="1:10" x14ac:dyDescent="0.3">
      <c r="A1046" s="253"/>
      <c r="B1046" s="265"/>
      <c r="C1046" s="952"/>
      <c r="D1046" s="953"/>
      <c r="E1046" s="953"/>
      <c r="F1046" s="953"/>
      <c r="G1046" s="272"/>
      <c r="H1046" s="360" t="str">
        <f>"ITEM:   "&amp;PRESUPUESTO!$B$66</f>
        <v>ITEM:   8.1</v>
      </c>
      <c r="I1046" s="361">
        <f>PRESUPUESTO!$E$66</f>
        <v>1</v>
      </c>
      <c r="J1046" s="273"/>
    </row>
    <row r="1047" spans="1:10" x14ac:dyDescent="0.3">
      <c r="A1047" s="362" t="s">
        <v>312</v>
      </c>
      <c r="B1047" s="363"/>
      <c r="C1047" s="364" t="str">
        <f>INSUMOS!$C$300</f>
        <v>DESCRIPCION</v>
      </c>
      <c r="D1047" s="365" t="str">
        <f>INSUMOS!$D$300</f>
        <v>UND</v>
      </c>
      <c r="E1047" s="366" t="s">
        <v>74</v>
      </c>
      <c r="F1047" s="366" t="s">
        <v>313</v>
      </c>
      <c r="G1047" s="367" t="str">
        <f>INSUMOS!$I$300</f>
        <v>VR. UNIT.</v>
      </c>
      <c r="H1047" s="281" t="s">
        <v>315</v>
      </c>
      <c r="I1047" s="368"/>
      <c r="J1047" s="281" t="s">
        <v>315</v>
      </c>
    </row>
    <row r="1048" spans="1:10" x14ac:dyDescent="0.3">
      <c r="A1048" s="276"/>
      <c r="B1048" s="265"/>
      <c r="C1048" s="369"/>
      <c r="D1048" s="370"/>
      <c r="E1048" s="265"/>
      <c r="F1048" s="265"/>
      <c r="G1048" s="286"/>
      <c r="H1048" s="287"/>
      <c r="I1048" s="371"/>
      <c r="J1048" s="287"/>
    </row>
    <row r="1049" spans="1:10" x14ac:dyDescent="0.3">
      <c r="A1049" s="276" t="s">
        <v>316</v>
      </c>
      <c r="B1049" s="265"/>
      <c r="C1049" s="372" t="s">
        <v>317</v>
      </c>
      <c r="D1049" s="370"/>
      <c r="E1049" s="265"/>
      <c r="F1049" s="265"/>
      <c r="G1049" s="286"/>
      <c r="H1049" s="287"/>
      <c r="I1049" s="373"/>
      <c r="J1049" s="287"/>
    </row>
    <row r="1050" spans="1:10" x14ac:dyDescent="0.3">
      <c r="A1050" s="276">
        <v>105080</v>
      </c>
      <c r="B1050" s="267"/>
      <c r="C1050" s="374"/>
      <c r="D1050" s="375"/>
      <c r="E1050" s="376"/>
      <c r="F1050" s="376"/>
      <c r="G1050" s="280"/>
      <c r="H1050" s="281"/>
      <c r="I1050" s="340">
        <f>I1046 * (E1050 * (1+F1050/100))</f>
        <v>0</v>
      </c>
      <c r="J1050" s="350">
        <f>H1050 * I1046</f>
        <v>0</v>
      </c>
    </row>
    <row r="1051" spans="1:10" x14ac:dyDescent="0.3">
      <c r="A1051" s="291" t="s">
        <v>330</v>
      </c>
      <c r="B1051" s="265"/>
      <c r="C1051" s="369"/>
      <c r="D1051" s="370"/>
      <c r="E1051" s="265"/>
      <c r="F1051" s="265"/>
      <c r="G1051" s="286" t="s">
        <v>331</v>
      </c>
      <c r="H1051" s="377">
        <f>SUM(H1049:H1050)</f>
        <v>0</v>
      </c>
      <c r="I1051" s="378"/>
      <c r="J1051" s="377">
        <f>SUM(J1049:J1050)</f>
        <v>0</v>
      </c>
    </row>
    <row r="1052" spans="1:10" x14ac:dyDescent="0.3">
      <c r="A1052" s="276" t="s">
        <v>332</v>
      </c>
      <c r="B1052" s="265"/>
      <c r="C1052" s="379" t="s">
        <v>333</v>
      </c>
      <c r="D1052" s="370" t="s">
        <v>334</v>
      </c>
      <c r="E1052" s="370" t="s">
        <v>335</v>
      </c>
      <c r="F1052" s="370" t="s">
        <v>336</v>
      </c>
      <c r="G1052" s="295" t="s">
        <v>337</v>
      </c>
      <c r="H1052" s="296" t="s">
        <v>338</v>
      </c>
      <c r="I1052" s="373"/>
      <c r="J1052" s="287"/>
    </row>
    <row r="1053" spans="1:10" x14ac:dyDescent="0.3">
      <c r="A1053" s="276">
        <v>200023</v>
      </c>
      <c r="B1053" s="267"/>
      <c r="C1053" s="374"/>
      <c r="D1053" s="297"/>
      <c r="E1053" s="298"/>
      <c r="F1053" s="299"/>
      <c r="G1053" s="300"/>
      <c r="H1053" s="281"/>
      <c r="I1053" s="340" t="e">
        <f>I1046 / G1053</f>
        <v>#DIV/0!</v>
      </c>
      <c r="J1053" s="350">
        <f>H1053 * I1046</f>
        <v>0</v>
      </c>
    </row>
    <row r="1054" spans="1:10" x14ac:dyDescent="0.3">
      <c r="A1054" s="291" t="s">
        <v>340</v>
      </c>
      <c r="B1054" s="265"/>
      <c r="C1054" s="369"/>
      <c r="D1054" s="370"/>
      <c r="E1054" s="265"/>
      <c r="F1054" s="265"/>
      <c r="G1054" s="286" t="s">
        <v>499</v>
      </c>
      <c r="H1054" s="377">
        <f>SUM(H1052:H1053)</f>
        <v>0</v>
      </c>
      <c r="I1054" s="378"/>
      <c r="J1054" s="377">
        <f>SUM(J1052:J1053)</f>
        <v>0</v>
      </c>
    </row>
    <row r="1055" spans="1:10" x14ac:dyDescent="0.3">
      <c r="A1055" s="276" t="s">
        <v>342</v>
      </c>
      <c r="B1055" s="265"/>
      <c r="C1055" s="380" t="s">
        <v>343</v>
      </c>
      <c r="D1055" s="370"/>
      <c r="E1055" s="265"/>
      <c r="F1055" s="265"/>
      <c r="G1055" s="286"/>
      <c r="H1055" s="287"/>
      <c r="I1055" s="373"/>
      <c r="J1055" s="287"/>
    </row>
    <row r="1056" spans="1:10" x14ac:dyDescent="0.3">
      <c r="A1056" s="276">
        <v>300026</v>
      </c>
      <c r="B1056" s="267"/>
      <c r="C1056" s="374"/>
      <c r="D1056" s="375"/>
      <c r="E1056" s="381"/>
      <c r="F1056" s="376"/>
      <c r="G1056" s="280">
        <f>H1054</f>
        <v>0</v>
      </c>
      <c r="H1056" s="281">
        <f>TRUNC(E1056* (1 + F1056 / 100) * G1056,2)</f>
        <v>0</v>
      </c>
      <c r="I1056" s="340">
        <f>I1046 * H1056</f>
        <v>0</v>
      </c>
      <c r="J1056" s="350">
        <f>H1056 * I1046</f>
        <v>0</v>
      </c>
    </row>
    <row r="1057" spans="1:10" x14ac:dyDescent="0.3">
      <c r="A1057" s="291" t="s">
        <v>348</v>
      </c>
      <c r="B1057" s="265"/>
      <c r="C1057" s="369"/>
      <c r="D1057" s="370"/>
      <c r="E1057" s="265"/>
      <c r="F1057" s="265"/>
      <c r="G1057" s="286" t="s">
        <v>349</v>
      </c>
      <c r="H1057" s="377">
        <f>SUM(H1055:H1056)</f>
        <v>0</v>
      </c>
      <c r="I1057" s="378"/>
      <c r="J1057" s="377">
        <f>SUM(J1055:J1056)</f>
        <v>0</v>
      </c>
    </row>
    <row r="1058" spans="1:10" x14ac:dyDescent="0.3">
      <c r="A1058" s="253" t="s">
        <v>350</v>
      </c>
      <c r="B1058" s="18"/>
      <c r="C1058" s="372" t="s">
        <v>351</v>
      </c>
      <c r="D1058" s="370"/>
      <c r="E1058" s="265"/>
      <c r="F1058" s="265"/>
      <c r="G1058" s="286"/>
      <c r="H1058" s="287"/>
      <c r="I1058" s="378"/>
      <c r="J1058" s="287"/>
    </row>
    <row r="1059" spans="1:10" x14ac:dyDescent="0.3">
      <c r="A1059" s="276"/>
      <c r="B1059" s="267"/>
      <c r="C1059" s="374"/>
      <c r="D1059" s="375"/>
      <c r="E1059" s="376"/>
      <c r="F1059" s="376"/>
      <c r="G1059" s="280"/>
      <c r="H1059" s="281"/>
      <c r="I1059" s="340"/>
      <c r="J1059" s="281"/>
    </row>
    <row r="1060" spans="1:10" x14ac:dyDescent="0.3">
      <c r="A1060" s="291" t="s">
        <v>352</v>
      </c>
      <c r="B1060" s="18"/>
      <c r="C1060" s="369"/>
      <c r="D1060" s="370"/>
      <c r="E1060" s="265"/>
      <c r="F1060" s="265"/>
      <c r="G1060" s="286" t="s">
        <v>500</v>
      </c>
      <c r="H1060" s="281">
        <f>SUM(H1058:H1058)</f>
        <v>0</v>
      </c>
      <c r="I1060" s="378"/>
      <c r="J1060" s="281">
        <f>SUM(J1058:J1058)</f>
        <v>0</v>
      </c>
    </row>
    <row r="1061" spans="1:10" x14ac:dyDescent="0.3">
      <c r="A1061" s="253"/>
      <c r="B1061" s="382"/>
      <c r="C1061" s="369"/>
      <c r="D1061" s="370"/>
      <c r="E1061" s="265"/>
      <c r="F1061" s="265"/>
      <c r="G1061" s="286"/>
      <c r="H1061" s="287"/>
      <c r="I1061" s="373"/>
      <c r="J1061" s="287"/>
    </row>
    <row r="1062" spans="1:10" ht="15" thickBot="1" x14ac:dyDescent="0.35">
      <c r="A1062" s="253" t="s">
        <v>76</v>
      </c>
      <c r="B1062" s="382"/>
      <c r="C1062" s="383"/>
      <c r="D1062" s="384"/>
      <c r="E1062" s="385"/>
      <c r="F1062" s="386" t="s">
        <v>354</v>
      </c>
      <c r="G1062" s="309">
        <f>SUM(H1047:H1061)/2</f>
        <v>0</v>
      </c>
      <c r="H1062" s="310">
        <f>IF($A$2="CD",IF($A$3=1,ROUND(SUM(H1047:H1061)/2,0),IF($A$3=3,ROUND(SUM(H1047:H1061)/2,-1),SUM(H1047:H1061)/2)),SUM(H1047:H1061)/2)</f>
        <v>0</v>
      </c>
      <c r="I1062" s="311"/>
      <c r="J1062" s="310">
        <f>IF($A$2="CD",IF($A$3=1,ROUND(SUM(J1047:J1061)/2,0),IF($A$3=3,ROUND(SUM(J1047:J1061)/2,-1),SUM(J1047:J1061)/2)),SUM(J1047:J1061)/2)</f>
        <v>0</v>
      </c>
    </row>
    <row r="1063" spans="1:10" ht="15" thickTop="1" x14ac:dyDescent="0.3">
      <c r="A1063" s="253" t="s">
        <v>376</v>
      </c>
      <c r="B1063" s="382"/>
      <c r="C1063" s="387" t="s">
        <v>280</v>
      </c>
      <c r="D1063" s="388"/>
      <c r="E1063" s="389"/>
      <c r="F1063" s="389"/>
      <c r="G1063" s="319"/>
      <c r="H1063" s="320"/>
      <c r="I1063" s="288"/>
      <c r="J1063" s="320"/>
    </row>
    <row r="1064" spans="1:10" x14ac:dyDescent="0.3">
      <c r="A1064" s="276" t="s">
        <v>287</v>
      </c>
      <c r="B1064" s="382"/>
      <c r="C1064" s="390" t="s">
        <v>258</v>
      </c>
      <c r="D1064" s="391"/>
      <c r="E1064" s="392"/>
      <c r="F1064" s="393">
        <f>$F$3</f>
        <v>0</v>
      </c>
      <c r="G1064" s="354"/>
      <c r="H1064" s="355">
        <f>ROUND(H1062*F1064,2)</f>
        <v>0</v>
      </c>
      <c r="I1064" s="288"/>
      <c r="J1064" s="355">
        <f>ROUND(J1062*H1064,2)</f>
        <v>0</v>
      </c>
    </row>
    <row r="1065" spans="1:10" x14ac:dyDescent="0.3">
      <c r="A1065" s="276" t="s">
        <v>377</v>
      </c>
      <c r="B1065" s="382"/>
      <c r="C1065" s="390" t="s">
        <v>260</v>
      </c>
      <c r="D1065" s="391"/>
      <c r="E1065" s="392"/>
      <c r="F1065" s="393">
        <f>$G$3</f>
        <v>0</v>
      </c>
      <c r="G1065" s="354"/>
      <c r="H1065" s="355">
        <f>ROUND(H1062*F1065,2)</f>
        <v>0</v>
      </c>
      <c r="I1065" s="288"/>
      <c r="J1065" s="355">
        <f>ROUND(J1062*H1065,2)</f>
        <v>0</v>
      </c>
    </row>
    <row r="1066" spans="1:10" x14ac:dyDescent="0.3">
      <c r="A1066" s="276" t="s">
        <v>289</v>
      </c>
      <c r="B1066" s="382"/>
      <c r="C1066" s="390" t="s">
        <v>262</v>
      </c>
      <c r="D1066" s="391"/>
      <c r="E1066" s="392"/>
      <c r="F1066" s="393">
        <f>$H$3</f>
        <v>0</v>
      </c>
      <c r="G1066" s="354"/>
      <c r="H1066" s="355">
        <f>ROUND(H1062*F1066,2)</f>
        <v>0</v>
      </c>
      <c r="I1066" s="288"/>
      <c r="J1066" s="355">
        <f>ROUND(J1062*H1066,2)</f>
        <v>0</v>
      </c>
    </row>
    <row r="1067" spans="1:10" x14ac:dyDescent="0.3">
      <c r="A1067" s="276" t="s">
        <v>291</v>
      </c>
      <c r="B1067" s="382"/>
      <c r="C1067" s="390" t="s">
        <v>266</v>
      </c>
      <c r="D1067" s="391"/>
      <c r="E1067" s="392"/>
      <c r="F1067" s="393">
        <f>$I$3</f>
        <v>0</v>
      </c>
      <c r="G1067" s="354"/>
      <c r="H1067" s="355">
        <f>ROUND(H1066*F1067,2)</f>
        <v>0</v>
      </c>
      <c r="I1067" s="288"/>
      <c r="J1067" s="355">
        <f>ROUND(J1066*H1067,2)</f>
        <v>0</v>
      </c>
    </row>
    <row r="1068" spans="1:10" x14ac:dyDescent="0.3">
      <c r="A1068" s="253" t="s">
        <v>378</v>
      </c>
      <c r="B1068" s="382"/>
      <c r="C1068" s="372" t="s">
        <v>379</v>
      </c>
      <c r="D1068" s="370"/>
      <c r="E1068" s="265"/>
      <c r="F1068" s="265"/>
      <c r="G1068" s="328"/>
      <c r="H1068" s="329">
        <f>SUM(H1064:H1067)</f>
        <v>0</v>
      </c>
      <c r="I1068" s="304"/>
      <c r="J1068" s="329">
        <f>SUM(J1064:J1067)</f>
        <v>0</v>
      </c>
    </row>
    <row r="1069" spans="1:10" ht="15" thickBot="1" x14ac:dyDescent="0.35">
      <c r="A1069" s="253" t="s">
        <v>380</v>
      </c>
      <c r="B1069" s="382"/>
      <c r="C1069" s="394"/>
      <c r="D1069" s="395"/>
      <c r="E1069" s="385"/>
      <c r="F1069" s="386" t="s">
        <v>381</v>
      </c>
      <c r="G1069" s="333">
        <f>H1068+H1062</f>
        <v>0</v>
      </c>
      <c r="H1069" s="310">
        <f>IF($A$3=2,ROUND((H1062+H1068),2),IF($A$3=3,ROUND((H1062+H1068),-1),ROUND((H1062+H1068),0)))</f>
        <v>0</v>
      </c>
      <c r="I1069" s="311"/>
      <c r="J1069" s="310">
        <f>IF($A$3=2,ROUND((J1062+J1068),2),IF($A$3=3,ROUND((J1062+J1068),-1),ROUND((J1062+J1068),0)))</f>
        <v>0</v>
      </c>
    </row>
    <row r="1070" spans="1:10" ht="15" thickTop="1" x14ac:dyDescent="0.3">
      <c r="C1070" s="19"/>
      <c r="D1070" s="264"/>
      <c r="E1070" s="19"/>
      <c r="F1070" s="19"/>
      <c r="G1070" s="19"/>
      <c r="H1070" s="19"/>
      <c r="I1070" s="265"/>
      <c r="J1070" s="266"/>
    </row>
    <row r="1071" spans="1:10" ht="15" thickBot="1" x14ac:dyDescent="0.35">
      <c r="C1071" s="19"/>
      <c r="D1071" s="264"/>
      <c r="E1071" s="19"/>
      <c r="F1071" s="19"/>
      <c r="G1071" s="19"/>
      <c r="H1071" s="19"/>
      <c r="I1071" s="265"/>
      <c r="J1071" s="266"/>
    </row>
    <row r="1072" spans="1:10" ht="15" thickTop="1" x14ac:dyDescent="0.3">
      <c r="A1072" s="253" t="s">
        <v>501</v>
      </c>
      <c r="B1072" s="267"/>
      <c r="C1072" s="933" t="s">
        <v>901</v>
      </c>
      <c r="D1072" s="934"/>
      <c r="E1072" s="934"/>
      <c r="F1072" s="934"/>
      <c r="G1072" s="314"/>
      <c r="H1072" s="269" t="s">
        <v>502</v>
      </c>
      <c r="I1072" s="270" t="s">
        <v>310</v>
      </c>
      <c r="J1072" s="271" t="s">
        <v>79</v>
      </c>
    </row>
    <row r="1073" spans="1:10" x14ac:dyDescent="0.3">
      <c r="A1073" s="253"/>
      <c r="B1073" s="267"/>
      <c r="C1073" s="935"/>
      <c r="D1073" s="936"/>
      <c r="E1073" s="936"/>
      <c r="F1073" s="936"/>
      <c r="G1073" s="315"/>
      <c r="H1073" s="273" t="str">
        <f>"ITEM:   "&amp;PRESUPUESTO!$B$67</f>
        <v>ITEM:   8.2</v>
      </c>
      <c r="I1073" s="274">
        <f>PRESUPUESTO!$E$67</f>
        <v>11</v>
      </c>
      <c r="J1073" s="275"/>
    </row>
    <row r="1074" spans="1:10" x14ac:dyDescent="0.3">
      <c r="A1074" s="276" t="s">
        <v>312</v>
      </c>
      <c r="B1074" s="267"/>
      <c r="C1074" s="277" t="str">
        <f>INSUMOS!$C$300</f>
        <v>DESCRIPCION</v>
      </c>
      <c r="D1074" s="278" t="str">
        <f>INSUMOS!$D$300</f>
        <v>UND</v>
      </c>
      <c r="E1074" s="279" t="s">
        <v>74</v>
      </c>
      <c r="F1074" s="279" t="s">
        <v>313</v>
      </c>
      <c r="G1074" s="280" t="str">
        <f>INSUMOS!$I$300</f>
        <v>VR. UNIT.</v>
      </c>
      <c r="H1074" s="281" t="s">
        <v>315</v>
      </c>
      <c r="I1074" s="340"/>
      <c r="J1074" s="350" t="s">
        <v>315</v>
      </c>
    </row>
    <row r="1075" spans="1:10" x14ac:dyDescent="0.3">
      <c r="A1075" s="276"/>
      <c r="B1075" s="267"/>
      <c r="C1075" s="284"/>
      <c r="D1075" s="253"/>
      <c r="E1075" s="285"/>
      <c r="F1075" s="285"/>
      <c r="G1075" s="286"/>
      <c r="H1075" s="287"/>
      <c r="I1075" s="288"/>
      <c r="J1075" s="289"/>
    </row>
    <row r="1076" spans="1:10" x14ac:dyDescent="0.3">
      <c r="A1076" s="276" t="s">
        <v>316</v>
      </c>
      <c r="B1076" s="267"/>
      <c r="C1076" s="290" t="s">
        <v>317</v>
      </c>
      <c r="D1076" s="253"/>
      <c r="E1076" s="285"/>
      <c r="F1076" s="285"/>
      <c r="G1076" s="286"/>
      <c r="H1076" s="287"/>
      <c r="I1076" s="288"/>
      <c r="J1076" s="289"/>
    </row>
    <row r="1077" spans="1:10" x14ac:dyDescent="0.3">
      <c r="A1077" s="276">
        <v>100022</v>
      </c>
      <c r="B1077" s="267" t="s">
        <v>503</v>
      </c>
      <c r="C1077" s="277"/>
      <c r="D1077" s="278"/>
      <c r="E1077" s="279"/>
      <c r="F1077" s="279"/>
      <c r="G1077" s="280"/>
      <c r="H1077" s="281"/>
      <c r="I1077" s="340">
        <f>I1073 * (E1077 * (1+F1077/100))</f>
        <v>0</v>
      </c>
      <c r="J1077" s="350">
        <f>H1077 * I1073</f>
        <v>0</v>
      </c>
    </row>
    <row r="1078" spans="1:10" x14ac:dyDescent="0.3">
      <c r="A1078" s="276">
        <v>100615</v>
      </c>
      <c r="B1078" s="267" t="s">
        <v>503</v>
      </c>
      <c r="C1078" s="277"/>
      <c r="D1078" s="278"/>
      <c r="E1078" s="279"/>
      <c r="F1078" s="279"/>
      <c r="G1078" s="280"/>
      <c r="H1078" s="281"/>
      <c r="I1078" s="340">
        <f>I1073 * (E1078 * (1+F1078/100))</f>
        <v>0</v>
      </c>
      <c r="J1078" s="350">
        <f>H1078 * I1073</f>
        <v>0</v>
      </c>
    </row>
    <row r="1079" spans="1:10" x14ac:dyDescent="0.3">
      <c r="A1079" s="276">
        <v>100660</v>
      </c>
      <c r="B1079" s="267" t="s">
        <v>503</v>
      </c>
      <c r="C1079" s="277"/>
      <c r="D1079" s="278"/>
      <c r="E1079" s="279"/>
      <c r="F1079" s="279"/>
      <c r="G1079" s="280"/>
      <c r="H1079" s="281"/>
      <c r="I1079" s="340">
        <f>I1073 * (E1079 * (1+F1079/100))</f>
        <v>0</v>
      </c>
      <c r="J1079" s="350">
        <f>H1079 * I1073</f>
        <v>0</v>
      </c>
    </row>
    <row r="1080" spans="1:10" x14ac:dyDescent="0.3">
      <c r="A1080" s="276">
        <v>101254</v>
      </c>
      <c r="B1080" s="267" t="s">
        <v>503</v>
      </c>
      <c r="C1080" s="277"/>
      <c r="D1080" s="278"/>
      <c r="E1080" s="279"/>
      <c r="F1080" s="279"/>
      <c r="G1080" s="280"/>
      <c r="H1080" s="281"/>
      <c r="I1080" s="340">
        <f>I1073 * (E1080 * (1+F1080/100))</f>
        <v>0</v>
      </c>
      <c r="J1080" s="350">
        <f>H1080 * I1073</f>
        <v>0</v>
      </c>
    </row>
    <row r="1081" spans="1:10" x14ac:dyDescent="0.3">
      <c r="A1081" s="276">
        <v>101658</v>
      </c>
      <c r="B1081" s="267" t="s">
        <v>318</v>
      </c>
      <c r="C1081" s="277"/>
      <c r="D1081" s="278"/>
      <c r="E1081" s="279"/>
      <c r="F1081" s="279"/>
      <c r="G1081" s="280"/>
      <c r="H1081" s="281"/>
      <c r="I1081" s="340">
        <f>I1073 * (E1081 * (1+F1081/100))</f>
        <v>0</v>
      </c>
      <c r="J1081" s="350">
        <f>H1081 * I1073</f>
        <v>0</v>
      </c>
    </row>
    <row r="1082" spans="1:10" x14ac:dyDescent="0.3">
      <c r="A1082" s="276">
        <v>101778</v>
      </c>
      <c r="B1082" s="267" t="s">
        <v>503</v>
      </c>
      <c r="C1082" s="277"/>
      <c r="D1082" s="278"/>
      <c r="E1082" s="279"/>
      <c r="F1082" s="279"/>
      <c r="G1082" s="280"/>
      <c r="H1082" s="281"/>
      <c r="I1082" s="340">
        <f>I1073 * (E1082 * (1+F1082/100))</f>
        <v>0</v>
      </c>
      <c r="J1082" s="350">
        <f>H1082 * I1073</f>
        <v>0</v>
      </c>
    </row>
    <row r="1083" spans="1:10" x14ac:dyDescent="0.3">
      <c r="A1083" s="276">
        <v>102129</v>
      </c>
      <c r="B1083" s="267" t="s">
        <v>503</v>
      </c>
      <c r="C1083" s="277"/>
      <c r="D1083" s="278"/>
      <c r="E1083" s="279"/>
      <c r="F1083" s="279"/>
      <c r="G1083" s="280"/>
      <c r="H1083" s="281"/>
      <c r="I1083" s="340">
        <f>I1073 * (E1083 * (1+F1083/100))</f>
        <v>0</v>
      </c>
      <c r="J1083" s="350">
        <f>H1083 * I1073</f>
        <v>0</v>
      </c>
    </row>
    <row r="1084" spans="1:10" x14ac:dyDescent="0.3">
      <c r="A1084" s="276">
        <v>102439</v>
      </c>
      <c r="B1084" s="267" t="s">
        <v>388</v>
      </c>
      <c r="C1084" s="277"/>
      <c r="D1084" s="278"/>
      <c r="E1084" s="279"/>
      <c r="F1084" s="279"/>
      <c r="G1084" s="280"/>
      <c r="H1084" s="281"/>
      <c r="I1084" s="340">
        <f>I1073 * (E1084 * (1+F1084/100))</f>
        <v>0</v>
      </c>
      <c r="J1084" s="350">
        <f>H1084 * I1073</f>
        <v>0</v>
      </c>
    </row>
    <row r="1085" spans="1:10" x14ac:dyDescent="0.3">
      <c r="A1085" s="276">
        <v>101125</v>
      </c>
      <c r="B1085" s="267" t="s">
        <v>318</v>
      </c>
      <c r="C1085" s="277"/>
      <c r="D1085" s="278"/>
      <c r="E1085" s="279"/>
      <c r="F1085" s="279"/>
      <c r="G1085" s="280"/>
      <c r="H1085" s="281"/>
      <c r="I1085" s="340">
        <f>I1073 * (E1085 * (1+F1085/100))</f>
        <v>0</v>
      </c>
      <c r="J1085" s="350">
        <f>H1085 * I1073</f>
        <v>0</v>
      </c>
    </row>
    <row r="1086" spans="1:10" x14ac:dyDescent="0.3">
      <c r="A1086" s="253" t="s">
        <v>330</v>
      </c>
      <c r="B1086" s="267"/>
      <c r="C1086" s="284"/>
      <c r="D1086" s="253"/>
      <c r="E1086" s="285"/>
      <c r="F1086" s="285"/>
      <c r="G1086" s="286" t="s">
        <v>331</v>
      </c>
      <c r="H1086" s="292">
        <f>SUM(H1076:H1085)</f>
        <v>0</v>
      </c>
      <c r="I1086" s="288"/>
      <c r="J1086" s="293">
        <f>SUM(J1076:J1085)</f>
        <v>0</v>
      </c>
    </row>
    <row r="1087" spans="1:10" x14ac:dyDescent="0.3">
      <c r="A1087" s="276" t="s">
        <v>332</v>
      </c>
      <c r="B1087" s="267"/>
      <c r="C1087" s="294" t="s">
        <v>333</v>
      </c>
      <c r="D1087" s="253" t="s">
        <v>334</v>
      </c>
      <c r="E1087" s="253" t="s">
        <v>335</v>
      </c>
      <c r="F1087" s="253" t="s">
        <v>336</v>
      </c>
      <c r="G1087" s="295" t="s">
        <v>337</v>
      </c>
      <c r="H1087" s="296" t="s">
        <v>338</v>
      </c>
      <c r="I1087" s="288"/>
      <c r="J1087" s="289"/>
    </row>
    <row r="1088" spans="1:10" x14ac:dyDescent="0.3">
      <c r="A1088" s="276">
        <v>200021</v>
      </c>
      <c r="B1088" s="267" t="s">
        <v>333</v>
      </c>
      <c r="C1088" s="277"/>
      <c r="D1088" s="297"/>
      <c r="E1088" s="298"/>
      <c r="F1088" s="299"/>
      <c r="G1088" s="300"/>
      <c r="H1088" s="281"/>
      <c r="I1088" s="340" t="e">
        <f>I1073 / G1088</f>
        <v>#DIV/0!</v>
      </c>
      <c r="J1088" s="350">
        <f>H1088 * I1073</f>
        <v>0</v>
      </c>
    </row>
    <row r="1089" spans="1:10" x14ac:dyDescent="0.3">
      <c r="A1089" s="253" t="s">
        <v>340</v>
      </c>
      <c r="B1089" s="267"/>
      <c r="C1089" s="284"/>
      <c r="D1089" s="253"/>
      <c r="E1089" s="285"/>
      <c r="F1089" s="285"/>
      <c r="G1089" s="286" t="s">
        <v>341</v>
      </c>
      <c r="H1089" s="292">
        <f>SUM(H1087:H1088)</f>
        <v>0</v>
      </c>
      <c r="I1089" s="288"/>
      <c r="J1089" s="293">
        <f>SUM(J1087:J1088)</f>
        <v>0</v>
      </c>
    </row>
    <row r="1090" spans="1:10" x14ac:dyDescent="0.3">
      <c r="A1090" s="276" t="s">
        <v>342</v>
      </c>
      <c r="B1090" s="267"/>
      <c r="C1090" s="301" t="s">
        <v>343</v>
      </c>
      <c r="D1090" s="253"/>
      <c r="E1090" s="285"/>
      <c r="F1090" s="285"/>
      <c r="G1090" s="286"/>
      <c r="H1090" s="287"/>
      <c r="I1090" s="288"/>
      <c r="J1090" s="289"/>
    </row>
    <row r="1091" spans="1:10" x14ac:dyDescent="0.3">
      <c r="A1091" s="276">
        <v>300026</v>
      </c>
      <c r="B1091" s="267" t="s">
        <v>343</v>
      </c>
      <c r="C1091" s="277"/>
      <c r="D1091" s="278" t="s">
        <v>347</v>
      </c>
      <c r="E1091" s="302"/>
      <c r="F1091" s="279">
        <v>0</v>
      </c>
      <c r="G1091" s="280">
        <f>H1089</f>
        <v>0</v>
      </c>
      <c r="H1091" s="281">
        <f>TRUNC(E1091* (1 + F1091 / 100) * G1091,2)</f>
        <v>0</v>
      </c>
      <c r="I1091" s="340">
        <f>I1073 * H1091</f>
        <v>0</v>
      </c>
      <c r="J1091" s="350">
        <f>H1091 * I1073</f>
        <v>0</v>
      </c>
    </row>
    <row r="1092" spans="1:10" x14ac:dyDescent="0.3">
      <c r="A1092" s="253" t="s">
        <v>348</v>
      </c>
      <c r="B1092" s="267"/>
      <c r="C1092" s="284"/>
      <c r="D1092" s="253"/>
      <c r="E1092" s="285"/>
      <c r="F1092" s="285"/>
      <c r="G1092" s="286" t="s">
        <v>349</v>
      </c>
      <c r="H1092" s="292">
        <f>SUM(H1090:H1091)</f>
        <v>0</v>
      </c>
      <c r="I1092" s="288"/>
      <c r="J1092" s="293">
        <f>SUM(J1090:J1091)</f>
        <v>0</v>
      </c>
    </row>
    <row r="1093" spans="1:10" x14ac:dyDescent="0.3">
      <c r="A1093" s="253" t="s">
        <v>350</v>
      </c>
      <c r="B1093" s="19"/>
      <c r="C1093" s="290" t="s">
        <v>351</v>
      </c>
      <c r="D1093" s="253"/>
      <c r="E1093" s="285"/>
      <c r="F1093" s="285"/>
      <c r="G1093" s="286"/>
      <c r="H1093" s="287"/>
      <c r="I1093" s="288"/>
      <c r="J1093" s="289"/>
    </row>
    <row r="1094" spans="1:10" x14ac:dyDescent="0.3">
      <c r="A1094" s="276"/>
      <c r="B1094" s="267"/>
      <c r="C1094" s="277"/>
      <c r="D1094" s="278"/>
      <c r="E1094" s="279"/>
      <c r="F1094" s="279"/>
      <c r="G1094" s="280"/>
      <c r="H1094" s="281"/>
      <c r="I1094" s="340"/>
      <c r="J1094" s="350"/>
    </row>
    <row r="1095" spans="1:10" x14ac:dyDescent="0.3">
      <c r="A1095" s="291" t="s">
        <v>352</v>
      </c>
      <c r="B1095" s="19"/>
      <c r="C1095" s="284"/>
      <c r="D1095" s="253"/>
      <c r="E1095" s="285"/>
      <c r="F1095" s="285"/>
      <c r="G1095" s="286" t="s">
        <v>353</v>
      </c>
      <c r="H1095" s="281">
        <f>SUM(H1093:H1094)</f>
        <v>0</v>
      </c>
      <c r="I1095" s="288"/>
      <c r="J1095" s="350">
        <f>SUM(J1093:J1094)</f>
        <v>0</v>
      </c>
    </row>
    <row r="1096" spans="1:10" x14ac:dyDescent="0.3">
      <c r="A1096" s="253"/>
      <c r="B1096" s="303"/>
      <c r="C1096" s="284"/>
      <c r="D1096" s="253"/>
      <c r="E1096" s="285"/>
      <c r="F1096" s="285"/>
      <c r="G1096" s="286"/>
      <c r="H1096" s="287"/>
      <c r="I1096" s="288"/>
      <c r="J1096" s="289"/>
    </row>
    <row r="1097" spans="1:10" ht="15" thickBot="1" x14ac:dyDescent="0.35">
      <c r="A1097" s="253" t="s">
        <v>76</v>
      </c>
      <c r="B1097" s="303"/>
      <c r="C1097" s="305"/>
      <c r="D1097" s="306"/>
      <c r="E1097" s="307"/>
      <c r="F1097" s="308" t="s">
        <v>354</v>
      </c>
      <c r="G1097" s="309">
        <f>SUM(H1074:H1096)/2</f>
        <v>0</v>
      </c>
      <c r="H1097" s="310">
        <f>IF($A$2="CD",IF($A$3=1,ROUND(SUM(H1074:H1096)/2,0),IF($A$3=3,ROUND(SUM(H1074:H1096)/2,-1),SUM(H1074:H1096)/2)),SUM(H1074:H1096)/2)</f>
        <v>0</v>
      </c>
      <c r="I1097" s="357">
        <f>SUM(J1074:J1096)/2</f>
        <v>0</v>
      </c>
      <c r="J1097" s="312">
        <f>IF($A$2="CD",IF($A$3=1,ROUND(SUM(J1074:J1096)/2,0),IF($A$3=3,ROUND(SUM(J1074:J1096)/2,-1),SUM(J1074:J1096)/2)),SUM(J1074:J1096)/2)</f>
        <v>0</v>
      </c>
    </row>
    <row r="1098" spans="1:10" ht="15" thickTop="1" x14ac:dyDescent="0.3">
      <c r="A1098" s="253" t="s">
        <v>376</v>
      </c>
      <c r="B1098" s="303"/>
      <c r="C1098" s="316" t="s">
        <v>280</v>
      </c>
      <c r="D1098" s="317"/>
      <c r="E1098" s="318"/>
      <c r="F1098" s="318"/>
      <c r="G1098" s="319"/>
      <c r="H1098" s="320"/>
      <c r="I1098" s="288"/>
      <c r="J1098" s="321"/>
    </row>
    <row r="1099" spans="1:10" x14ac:dyDescent="0.3">
      <c r="A1099" s="276" t="s">
        <v>287</v>
      </c>
      <c r="B1099" s="303"/>
      <c r="C1099" s="351" t="s">
        <v>258</v>
      </c>
      <c r="D1099" s="352"/>
      <c r="E1099" s="353"/>
      <c r="F1099" s="325">
        <f>$F$3</f>
        <v>0</v>
      </c>
      <c r="G1099" s="354"/>
      <c r="H1099" s="355">
        <f>ROUND(H1097*F1099,2)</f>
        <v>0</v>
      </c>
      <c r="I1099" s="288"/>
      <c r="J1099" s="350">
        <f>ROUND(J1097*F1099,2)</f>
        <v>0</v>
      </c>
    </row>
    <row r="1100" spans="1:10" x14ac:dyDescent="0.3">
      <c r="A1100" s="276" t="s">
        <v>377</v>
      </c>
      <c r="B1100" s="303"/>
      <c r="C1100" s="351" t="s">
        <v>260</v>
      </c>
      <c r="D1100" s="352"/>
      <c r="E1100" s="353"/>
      <c r="F1100" s="325">
        <f>$G$3</f>
        <v>0</v>
      </c>
      <c r="G1100" s="354"/>
      <c r="H1100" s="355">
        <f>ROUND(H1097*F1100,2)</f>
        <v>0</v>
      </c>
      <c r="I1100" s="288"/>
      <c r="J1100" s="350">
        <f>ROUND(J1097*F1100,2)</f>
        <v>0</v>
      </c>
    </row>
    <row r="1101" spans="1:10" x14ac:dyDescent="0.3">
      <c r="A1101" s="276" t="s">
        <v>289</v>
      </c>
      <c r="B1101" s="303"/>
      <c r="C1101" s="351" t="s">
        <v>262</v>
      </c>
      <c r="D1101" s="352"/>
      <c r="E1101" s="353"/>
      <c r="F1101" s="325">
        <f>$H$3</f>
        <v>0</v>
      </c>
      <c r="G1101" s="354"/>
      <c r="H1101" s="355">
        <f>ROUND(H1097*F1101,2)</f>
        <v>0</v>
      </c>
      <c r="I1101" s="288"/>
      <c r="J1101" s="350">
        <f>ROUND(J1097*F1101,2)</f>
        <v>0</v>
      </c>
    </row>
    <row r="1102" spans="1:10" x14ac:dyDescent="0.3">
      <c r="A1102" s="276" t="s">
        <v>291</v>
      </c>
      <c r="B1102" s="303"/>
      <c r="C1102" s="351" t="s">
        <v>266</v>
      </c>
      <c r="D1102" s="352"/>
      <c r="E1102" s="353"/>
      <c r="F1102" s="325">
        <f>$I$3</f>
        <v>0</v>
      </c>
      <c r="G1102" s="354"/>
      <c r="H1102" s="355">
        <f>ROUND(H1101*F1102,2)</f>
        <v>0</v>
      </c>
      <c r="I1102" s="288"/>
      <c r="J1102" s="350">
        <f>ROUND(J1101*F1102,2)</f>
        <v>0</v>
      </c>
    </row>
    <row r="1103" spans="1:10" x14ac:dyDescent="0.3">
      <c r="A1103" s="253" t="s">
        <v>378</v>
      </c>
      <c r="B1103" s="303"/>
      <c r="C1103" s="290" t="s">
        <v>379</v>
      </c>
      <c r="D1103" s="253"/>
      <c r="E1103" s="285"/>
      <c r="F1103" s="285"/>
      <c r="G1103" s="328"/>
      <c r="H1103" s="329">
        <f>SUM(H1099:H1102)</f>
        <v>0</v>
      </c>
      <c r="I1103" s="304"/>
      <c r="J1103" s="330">
        <f>SUM(J1099:J1102)</f>
        <v>0</v>
      </c>
    </row>
    <row r="1104" spans="1:10" ht="15" thickBot="1" x14ac:dyDescent="0.35">
      <c r="A1104" s="253" t="s">
        <v>380</v>
      </c>
      <c r="B1104" s="303"/>
      <c r="C1104" s="331"/>
      <c r="D1104" s="332"/>
      <c r="E1104" s="307"/>
      <c r="F1104" s="308" t="s">
        <v>381</v>
      </c>
      <c r="G1104" s="333">
        <f>H1103+H1097</f>
        <v>0</v>
      </c>
      <c r="H1104" s="310">
        <f>IF($A$3=2,ROUND((H1097+H1103),2),IF($A$3=3,ROUND((H1097+H1103),-1),ROUND((H1097+H1103),0)))</f>
        <v>0</v>
      </c>
      <c r="I1104" s="311"/>
      <c r="J1104" s="312">
        <f>IF($A$3=2,ROUND((J1097+J1103),2),IF($A$3=3,ROUND((J1097+J1103),-1),ROUND((J1097+J1103),0)))</f>
        <v>0</v>
      </c>
    </row>
    <row r="1105" spans="1:10" ht="15" thickTop="1" x14ac:dyDescent="0.3">
      <c r="C1105" s="19"/>
      <c r="D1105" s="264"/>
      <c r="E1105" s="19"/>
      <c r="F1105" s="19"/>
      <c r="G1105" s="19"/>
      <c r="H1105" s="19"/>
      <c r="I1105" s="265"/>
      <c r="J1105" s="266"/>
    </row>
    <row r="1106" spans="1:10" ht="15" thickBot="1" x14ac:dyDescent="0.35">
      <c r="C1106" s="19"/>
      <c r="D1106" s="264"/>
      <c r="E1106" s="19"/>
      <c r="F1106" s="19"/>
      <c r="G1106" s="19"/>
      <c r="H1106" s="19"/>
      <c r="I1106" s="265"/>
      <c r="J1106" s="266"/>
    </row>
    <row r="1107" spans="1:10" ht="15" thickTop="1" x14ac:dyDescent="0.3">
      <c r="A1107" s="253" t="s">
        <v>514</v>
      </c>
      <c r="B1107" s="267"/>
      <c r="C1107" s="933" t="s">
        <v>902</v>
      </c>
      <c r="D1107" s="934"/>
      <c r="E1107" s="934"/>
      <c r="F1107" s="934"/>
      <c r="G1107" s="314"/>
      <c r="H1107" s="269" t="s">
        <v>502</v>
      </c>
      <c r="I1107" s="270" t="s">
        <v>310</v>
      </c>
      <c r="J1107" s="271" t="s">
        <v>79</v>
      </c>
    </row>
    <row r="1108" spans="1:10" x14ac:dyDescent="0.3">
      <c r="A1108" s="253"/>
      <c r="B1108" s="267"/>
      <c r="C1108" s="935"/>
      <c r="D1108" s="936"/>
      <c r="E1108" s="936"/>
      <c r="F1108" s="936"/>
      <c r="G1108" s="315"/>
      <c r="H1108" s="273" t="str">
        <f>"ITEM:   "&amp;PRESUPUESTO!$B$68</f>
        <v>ITEM:   8.3</v>
      </c>
      <c r="I1108" s="274">
        <f>PRESUPUESTO!$E$68</f>
        <v>7</v>
      </c>
      <c r="J1108" s="275"/>
    </row>
    <row r="1109" spans="1:10" x14ac:dyDescent="0.3">
      <c r="A1109" s="276" t="s">
        <v>312</v>
      </c>
      <c r="B1109" s="267"/>
      <c r="C1109" s="277" t="str">
        <f>INSUMOS!$C$300</f>
        <v>DESCRIPCION</v>
      </c>
      <c r="D1109" s="278" t="str">
        <f>INSUMOS!$D$300</f>
        <v>UND</v>
      </c>
      <c r="E1109" s="279" t="s">
        <v>74</v>
      </c>
      <c r="F1109" s="279" t="s">
        <v>313</v>
      </c>
      <c r="G1109" s="280" t="str">
        <f>INSUMOS!$I$300</f>
        <v>VR. UNIT.</v>
      </c>
      <c r="H1109" s="281" t="s">
        <v>315</v>
      </c>
      <c r="I1109" s="340"/>
      <c r="J1109" s="350" t="s">
        <v>315</v>
      </c>
    </row>
    <row r="1110" spans="1:10" x14ac:dyDescent="0.3">
      <c r="A1110" s="276"/>
      <c r="B1110" s="267"/>
      <c r="C1110" s="284"/>
      <c r="D1110" s="253"/>
      <c r="E1110" s="285"/>
      <c r="F1110" s="285"/>
      <c r="G1110" s="286"/>
      <c r="H1110" s="287"/>
      <c r="I1110" s="288"/>
      <c r="J1110" s="289"/>
    </row>
    <row r="1111" spans="1:10" x14ac:dyDescent="0.3">
      <c r="A1111" s="276" t="s">
        <v>316</v>
      </c>
      <c r="B1111" s="267"/>
      <c r="C1111" s="290" t="s">
        <v>317</v>
      </c>
      <c r="D1111" s="253"/>
      <c r="E1111" s="285"/>
      <c r="F1111" s="285"/>
      <c r="G1111" s="286"/>
      <c r="H1111" s="287"/>
      <c r="I1111" s="288"/>
      <c r="J1111" s="289"/>
    </row>
    <row r="1112" spans="1:10" x14ac:dyDescent="0.3">
      <c r="A1112" s="276">
        <v>100023</v>
      </c>
      <c r="B1112" s="267" t="s">
        <v>503</v>
      </c>
      <c r="C1112" s="277"/>
      <c r="D1112" s="278"/>
      <c r="E1112" s="279"/>
      <c r="F1112" s="279"/>
      <c r="G1112" s="280"/>
      <c r="H1112" s="281"/>
      <c r="I1112" s="340">
        <f>I1108 * (E1112 * (1+F1112/100))</f>
        <v>0</v>
      </c>
      <c r="J1112" s="350">
        <f>H1112 * I1108</f>
        <v>0</v>
      </c>
    </row>
    <row r="1113" spans="1:10" x14ac:dyDescent="0.3">
      <c r="A1113" s="276">
        <v>100662</v>
      </c>
      <c r="B1113" s="267" t="s">
        <v>503</v>
      </c>
      <c r="C1113" s="277"/>
      <c r="D1113" s="278"/>
      <c r="E1113" s="279"/>
      <c r="F1113" s="279"/>
      <c r="G1113" s="280"/>
      <c r="H1113" s="281"/>
      <c r="I1113" s="340">
        <f>I1108 * (E1113 * (1+F1113/100))</f>
        <v>0</v>
      </c>
      <c r="J1113" s="350">
        <f>H1113 * I1108</f>
        <v>0</v>
      </c>
    </row>
    <row r="1114" spans="1:10" x14ac:dyDescent="0.3">
      <c r="A1114" s="276">
        <v>101654</v>
      </c>
      <c r="B1114" s="267" t="s">
        <v>324</v>
      </c>
      <c r="C1114" s="277"/>
      <c r="D1114" s="278"/>
      <c r="E1114" s="279"/>
      <c r="F1114" s="279"/>
      <c r="G1114" s="280"/>
      <c r="H1114" s="281"/>
      <c r="I1114" s="340">
        <f>I1108 * (E1114 * (1+F1114/100))</f>
        <v>0</v>
      </c>
      <c r="J1114" s="350">
        <f>H1114 * I1108</f>
        <v>0</v>
      </c>
    </row>
    <row r="1115" spans="1:10" x14ac:dyDescent="0.3">
      <c r="A1115" s="276">
        <v>101779</v>
      </c>
      <c r="B1115" s="267" t="s">
        <v>503</v>
      </c>
      <c r="C1115" s="277"/>
      <c r="D1115" s="278"/>
      <c r="E1115" s="279"/>
      <c r="F1115" s="279"/>
      <c r="G1115" s="280"/>
      <c r="H1115" s="281"/>
      <c r="I1115" s="340">
        <f>I1108 * (E1115 * (1+F1115/100))</f>
        <v>0</v>
      </c>
      <c r="J1115" s="350">
        <f>H1115 * I1108</f>
        <v>0</v>
      </c>
    </row>
    <row r="1116" spans="1:10" x14ac:dyDescent="0.3">
      <c r="A1116" s="276">
        <v>101818</v>
      </c>
      <c r="B1116" s="267" t="s">
        <v>503</v>
      </c>
      <c r="C1116" s="277"/>
      <c r="D1116" s="278"/>
      <c r="E1116" s="279"/>
      <c r="F1116" s="279"/>
      <c r="G1116" s="280"/>
      <c r="H1116" s="281"/>
      <c r="I1116" s="340">
        <f>I1108 * (E1116 * (1+F1116/100))</f>
        <v>0</v>
      </c>
      <c r="J1116" s="350">
        <f>H1116 * I1108</f>
        <v>0</v>
      </c>
    </row>
    <row r="1117" spans="1:10" x14ac:dyDescent="0.3">
      <c r="A1117" s="276">
        <v>102131</v>
      </c>
      <c r="B1117" s="267" t="s">
        <v>503</v>
      </c>
      <c r="C1117" s="277"/>
      <c r="D1117" s="278"/>
      <c r="E1117" s="279"/>
      <c r="F1117" s="279"/>
      <c r="G1117" s="280"/>
      <c r="H1117" s="281"/>
      <c r="I1117" s="340">
        <f>I1108 * (E1117 * (1+F1117/100))</f>
        <v>0</v>
      </c>
      <c r="J1117" s="350">
        <f>H1117 * I1108</f>
        <v>0</v>
      </c>
    </row>
    <row r="1118" spans="1:10" x14ac:dyDescent="0.3">
      <c r="A1118" s="276">
        <v>101128</v>
      </c>
      <c r="B1118" s="267" t="s">
        <v>318</v>
      </c>
      <c r="C1118" s="277"/>
      <c r="D1118" s="278"/>
      <c r="E1118" s="279"/>
      <c r="F1118" s="279"/>
      <c r="G1118" s="280"/>
      <c r="H1118" s="281"/>
      <c r="I1118" s="340">
        <f>I1108 * (E1118 * (1+F1118/100))</f>
        <v>0</v>
      </c>
      <c r="J1118" s="350">
        <f>H1118 * I1108</f>
        <v>0</v>
      </c>
    </row>
    <row r="1119" spans="1:10" x14ac:dyDescent="0.3">
      <c r="A1119" s="253" t="s">
        <v>330</v>
      </c>
      <c r="B1119" s="267"/>
      <c r="C1119" s="284"/>
      <c r="D1119" s="253"/>
      <c r="E1119" s="285"/>
      <c r="F1119" s="285"/>
      <c r="G1119" s="286" t="s">
        <v>331</v>
      </c>
      <c r="H1119" s="292">
        <f>SUM(H1111:H1118)</f>
        <v>0</v>
      </c>
      <c r="I1119" s="288"/>
      <c r="J1119" s="293">
        <f>SUM(J1111:J1118)</f>
        <v>0</v>
      </c>
    </row>
    <row r="1120" spans="1:10" x14ac:dyDescent="0.3">
      <c r="A1120" s="276" t="s">
        <v>332</v>
      </c>
      <c r="B1120" s="267"/>
      <c r="C1120" s="294" t="s">
        <v>333</v>
      </c>
      <c r="D1120" s="253" t="s">
        <v>334</v>
      </c>
      <c r="E1120" s="253" t="s">
        <v>335</v>
      </c>
      <c r="F1120" s="253" t="s">
        <v>336</v>
      </c>
      <c r="G1120" s="295" t="s">
        <v>337</v>
      </c>
      <c r="H1120" s="296" t="s">
        <v>338</v>
      </c>
      <c r="I1120" s="288"/>
      <c r="J1120" s="289"/>
    </row>
    <row r="1121" spans="1:10" x14ac:dyDescent="0.3">
      <c r="A1121" s="276">
        <v>200021</v>
      </c>
      <c r="B1121" s="267" t="s">
        <v>333</v>
      </c>
      <c r="C1121" s="277"/>
      <c r="D1121" s="297"/>
      <c r="E1121" s="298"/>
      <c r="F1121" s="299"/>
      <c r="G1121" s="300"/>
      <c r="H1121" s="281"/>
      <c r="I1121" s="340" t="e">
        <f>I1108 / G1121</f>
        <v>#DIV/0!</v>
      </c>
      <c r="J1121" s="350">
        <f>H1121 * I1108</f>
        <v>0</v>
      </c>
    </row>
    <row r="1122" spans="1:10" x14ac:dyDescent="0.3">
      <c r="A1122" s="253" t="s">
        <v>340</v>
      </c>
      <c r="B1122" s="267"/>
      <c r="C1122" s="284"/>
      <c r="D1122" s="253"/>
      <c r="E1122" s="285"/>
      <c r="F1122" s="285"/>
      <c r="G1122" s="286" t="s">
        <v>341</v>
      </c>
      <c r="H1122" s="292">
        <f>SUM(H1120:H1121)</f>
        <v>0</v>
      </c>
      <c r="I1122" s="288"/>
      <c r="J1122" s="293">
        <f>SUM(J1120:J1121)</f>
        <v>0</v>
      </c>
    </row>
    <row r="1123" spans="1:10" x14ac:dyDescent="0.3">
      <c r="A1123" s="276" t="s">
        <v>342</v>
      </c>
      <c r="B1123" s="267"/>
      <c r="C1123" s="301" t="s">
        <v>343</v>
      </c>
      <c r="D1123" s="253"/>
      <c r="E1123" s="285"/>
      <c r="F1123" s="285"/>
      <c r="G1123" s="286"/>
      <c r="H1123" s="287"/>
      <c r="I1123" s="288"/>
      <c r="J1123" s="289"/>
    </row>
    <row r="1124" spans="1:10" x14ac:dyDescent="0.3">
      <c r="A1124" s="276">
        <v>300026</v>
      </c>
      <c r="B1124" s="267" t="s">
        <v>343</v>
      </c>
      <c r="C1124" s="277"/>
      <c r="D1124" s="278"/>
      <c r="E1124" s="302"/>
      <c r="F1124" s="279">
        <v>0</v>
      </c>
      <c r="G1124" s="280">
        <f>H1122</f>
        <v>0</v>
      </c>
      <c r="H1124" s="281">
        <f>TRUNC(E1124* (1 + F1124 / 100) * G1124,2)</f>
        <v>0</v>
      </c>
      <c r="I1124" s="340">
        <f>I1108 * H1124</f>
        <v>0</v>
      </c>
      <c r="J1124" s="350">
        <f>H1124 * I1108</f>
        <v>0</v>
      </c>
    </row>
    <row r="1125" spans="1:10" x14ac:dyDescent="0.3">
      <c r="A1125" s="253" t="s">
        <v>348</v>
      </c>
      <c r="B1125" s="267"/>
      <c r="C1125" s="284"/>
      <c r="D1125" s="253"/>
      <c r="E1125" s="285"/>
      <c r="F1125" s="285"/>
      <c r="G1125" s="286" t="s">
        <v>349</v>
      </c>
      <c r="H1125" s="292">
        <f>SUM(H1123:H1124)</f>
        <v>0</v>
      </c>
      <c r="I1125" s="288"/>
      <c r="J1125" s="293">
        <f>SUM(J1123:J1124)</f>
        <v>0</v>
      </c>
    </row>
    <row r="1126" spans="1:10" x14ac:dyDescent="0.3">
      <c r="A1126" s="253" t="s">
        <v>350</v>
      </c>
      <c r="B1126" s="19"/>
      <c r="C1126" s="290" t="s">
        <v>351</v>
      </c>
      <c r="D1126" s="253"/>
      <c r="E1126" s="285"/>
      <c r="F1126" s="285"/>
      <c r="G1126" s="286"/>
      <c r="H1126" s="287"/>
      <c r="I1126" s="288"/>
      <c r="J1126" s="289"/>
    </row>
    <row r="1127" spans="1:10" x14ac:dyDescent="0.3">
      <c r="A1127" s="276"/>
      <c r="B1127" s="267"/>
      <c r="C1127" s="277"/>
      <c r="D1127" s="278"/>
      <c r="E1127" s="279"/>
      <c r="F1127" s="279"/>
      <c r="G1127" s="280"/>
      <c r="H1127" s="281"/>
      <c r="I1127" s="340"/>
      <c r="J1127" s="350"/>
    </row>
    <row r="1128" spans="1:10" x14ac:dyDescent="0.3">
      <c r="A1128" s="291" t="s">
        <v>352</v>
      </c>
      <c r="B1128" s="19"/>
      <c r="C1128" s="284"/>
      <c r="D1128" s="253"/>
      <c r="E1128" s="285"/>
      <c r="F1128" s="285"/>
      <c r="G1128" s="286" t="s">
        <v>353</v>
      </c>
      <c r="H1128" s="281">
        <f>SUM(H1126:H1127)</f>
        <v>0</v>
      </c>
      <c r="I1128" s="288"/>
      <c r="J1128" s="350">
        <f>SUM(J1126:J1127)</f>
        <v>0</v>
      </c>
    </row>
    <row r="1129" spans="1:10" x14ac:dyDescent="0.3">
      <c r="A1129" s="253"/>
      <c r="B1129" s="303"/>
      <c r="C1129" s="284"/>
      <c r="D1129" s="253"/>
      <c r="E1129" s="285"/>
      <c r="F1129" s="285"/>
      <c r="G1129" s="286"/>
      <c r="H1129" s="287"/>
      <c r="I1129" s="304"/>
      <c r="J1129" s="289"/>
    </row>
    <row r="1130" spans="1:10" ht="15" thickBot="1" x14ac:dyDescent="0.35">
      <c r="A1130" s="253" t="s">
        <v>76</v>
      </c>
      <c r="B1130" s="303"/>
      <c r="C1130" s="305"/>
      <c r="D1130" s="306"/>
      <c r="E1130" s="307"/>
      <c r="F1130" s="308" t="s">
        <v>354</v>
      </c>
      <c r="G1130" s="309">
        <f>SUM(H1109:H1129)/2</f>
        <v>0</v>
      </c>
      <c r="H1130" s="310">
        <f>IF($A$2="CD",IF($A$3=1,ROUND(SUM(H1109:H1129)/2,0),IF($A$3=3,ROUND(SUM(H1109:H1129)/2,-1),SUM(H1109:H1129)/2)),SUM(H1109:H1129)/2)</f>
        <v>0</v>
      </c>
      <c r="I1130" s="311">
        <f>SUM(J1109:J1129)/2</f>
        <v>0</v>
      </c>
      <c r="J1130" s="312">
        <f>IF($A$2="CD",IF($A$3=1,ROUND(SUM(J1109:J1129)/2,0),IF($A$3=3,ROUND(SUM(J1109:J1129)/2,-1),SUM(J1109:J1129)/2)),SUM(J1109:J1129)/2)</f>
        <v>0</v>
      </c>
    </row>
    <row r="1131" spans="1:10" ht="15" thickTop="1" x14ac:dyDescent="0.3">
      <c r="A1131" s="253" t="s">
        <v>376</v>
      </c>
      <c r="B1131" s="303"/>
      <c r="C1131" s="316" t="s">
        <v>280</v>
      </c>
      <c r="D1131" s="317"/>
      <c r="E1131" s="318"/>
      <c r="F1131" s="318"/>
      <c r="G1131" s="319"/>
      <c r="H1131" s="320"/>
      <c r="I1131" s="288"/>
      <c r="J1131" s="321"/>
    </row>
    <row r="1132" spans="1:10" x14ac:dyDescent="0.3">
      <c r="A1132" s="276" t="s">
        <v>287</v>
      </c>
      <c r="B1132" s="303"/>
      <c r="C1132" s="351" t="s">
        <v>258</v>
      </c>
      <c r="D1132" s="352"/>
      <c r="E1132" s="353"/>
      <c r="F1132" s="325">
        <f>$F$3</f>
        <v>0</v>
      </c>
      <c r="G1132" s="354"/>
      <c r="H1132" s="355">
        <f>ROUND(H1130*F1132,2)</f>
        <v>0</v>
      </c>
      <c r="I1132" s="288"/>
      <c r="J1132" s="350">
        <f>ROUND(J1130*F1132,2)</f>
        <v>0</v>
      </c>
    </row>
    <row r="1133" spans="1:10" x14ac:dyDescent="0.3">
      <c r="A1133" s="276" t="s">
        <v>377</v>
      </c>
      <c r="B1133" s="303"/>
      <c r="C1133" s="351" t="s">
        <v>260</v>
      </c>
      <c r="D1133" s="352"/>
      <c r="E1133" s="353"/>
      <c r="F1133" s="325">
        <f>$G$3</f>
        <v>0</v>
      </c>
      <c r="G1133" s="354"/>
      <c r="H1133" s="355">
        <f>ROUND(H1130*F1133,2)</f>
        <v>0</v>
      </c>
      <c r="I1133" s="288"/>
      <c r="J1133" s="350">
        <f>ROUND(J1130*F1133,2)</f>
        <v>0</v>
      </c>
    </row>
    <row r="1134" spans="1:10" x14ac:dyDescent="0.3">
      <c r="A1134" s="276" t="s">
        <v>289</v>
      </c>
      <c r="B1134" s="303"/>
      <c r="C1134" s="351" t="s">
        <v>262</v>
      </c>
      <c r="D1134" s="352"/>
      <c r="E1134" s="353"/>
      <c r="F1134" s="325">
        <f>$H$3</f>
        <v>0</v>
      </c>
      <c r="G1134" s="354"/>
      <c r="H1134" s="355">
        <f>ROUND(H1130*F1134,2)</f>
        <v>0</v>
      </c>
      <c r="I1134" s="288"/>
      <c r="J1134" s="350">
        <f>ROUND(J1130*F1134,2)</f>
        <v>0</v>
      </c>
    </row>
    <row r="1135" spans="1:10" x14ac:dyDescent="0.3">
      <c r="A1135" s="276" t="s">
        <v>291</v>
      </c>
      <c r="B1135" s="303"/>
      <c r="C1135" s="351" t="s">
        <v>266</v>
      </c>
      <c r="D1135" s="352"/>
      <c r="E1135" s="353"/>
      <c r="F1135" s="325">
        <f>$I$3</f>
        <v>0</v>
      </c>
      <c r="G1135" s="354"/>
      <c r="H1135" s="355">
        <f>ROUND(H1134*F1135,2)</f>
        <v>0</v>
      </c>
      <c r="I1135" s="288"/>
      <c r="J1135" s="350">
        <f>ROUND(J1134*F1135,2)</f>
        <v>0</v>
      </c>
    </row>
    <row r="1136" spans="1:10" x14ac:dyDescent="0.3">
      <c r="A1136" s="253" t="s">
        <v>378</v>
      </c>
      <c r="B1136" s="303"/>
      <c r="C1136" s="290" t="s">
        <v>379</v>
      </c>
      <c r="D1136" s="253"/>
      <c r="E1136" s="285"/>
      <c r="F1136" s="285"/>
      <c r="G1136" s="328"/>
      <c r="H1136" s="329">
        <f>SUM(H1132:H1135)</f>
        <v>0</v>
      </c>
      <c r="I1136" s="304"/>
      <c r="J1136" s="330">
        <f>SUM(J1132:J1135)</f>
        <v>0</v>
      </c>
    </row>
    <row r="1137" spans="1:10" ht="15" thickBot="1" x14ac:dyDescent="0.35">
      <c r="A1137" s="253" t="s">
        <v>380</v>
      </c>
      <c r="B1137" s="303"/>
      <c r="C1137" s="331"/>
      <c r="D1137" s="332"/>
      <c r="E1137" s="307"/>
      <c r="F1137" s="308" t="s">
        <v>381</v>
      </c>
      <c r="G1137" s="333">
        <f>H1136+H1130</f>
        <v>0</v>
      </c>
      <c r="H1137" s="310">
        <f>IF($A$3=2,ROUND((H1130+H1136),2),IF($A$3=3,ROUND((H1130+H1136),-1),ROUND((H1130+H1136),0)))</f>
        <v>0</v>
      </c>
      <c r="I1137" s="311"/>
      <c r="J1137" s="312">
        <f>IF($A$3=2,ROUND((J1130+J1136),2),IF($A$3=3,ROUND((J1130+J1136),-1),ROUND((J1130+J1136),0)))</f>
        <v>0</v>
      </c>
    </row>
    <row r="1138" spans="1:10" ht="15" thickTop="1" x14ac:dyDescent="0.3">
      <c r="C1138" s="19"/>
      <c r="D1138" s="264"/>
      <c r="E1138" s="19"/>
      <c r="F1138" s="19"/>
      <c r="G1138" s="19"/>
      <c r="H1138" s="19"/>
      <c r="I1138" s="265"/>
      <c r="J1138" s="266"/>
    </row>
    <row r="1139" spans="1:10" ht="15" thickBot="1" x14ac:dyDescent="0.35">
      <c r="C1139" s="19"/>
      <c r="D1139" s="264"/>
      <c r="E1139" s="19"/>
      <c r="F1139" s="19"/>
      <c r="G1139" s="19"/>
      <c r="H1139" s="19"/>
      <c r="I1139" s="265"/>
      <c r="J1139" s="266"/>
    </row>
    <row r="1140" spans="1:10" ht="15" thickTop="1" x14ac:dyDescent="0.3">
      <c r="A1140" s="253" t="s">
        <v>522</v>
      </c>
      <c r="B1140" s="267"/>
      <c r="C1140" s="933" t="s">
        <v>903</v>
      </c>
      <c r="D1140" s="934"/>
      <c r="E1140" s="934"/>
      <c r="F1140" s="934"/>
      <c r="G1140" s="314"/>
      <c r="H1140" s="269" t="s">
        <v>437</v>
      </c>
      <c r="I1140" s="270" t="s">
        <v>310</v>
      </c>
      <c r="J1140" s="271" t="s">
        <v>79</v>
      </c>
    </row>
    <row r="1141" spans="1:10" x14ac:dyDescent="0.3">
      <c r="A1141" s="253"/>
      <c r="B1141" s="267"/>
      <c r="C1141" s="935"/>
      <c r="D1141" s="936"/>
      <c r="E1141" s="936"/>
      <c r="F1141" s="936"/>
      <c r="G1141" s="315"/>
      <c r="H1141" s="273" t="str">
        <f>"ITEM:   "&amp;PRESUPUESTO!$B$69</f>
        <v>ITEM:   8.4</v>
      </c>
      <c r="I1141" s="274">
        <f>PRESUPUESTO!$E$69</f>
        <v>16.600000000000001</v>
      </c>
      <c r="J1141" s="275"/>
    </row>
    <row r="1142" spans="1:10" x14ac:dyDescent="0.3">
      <c r="A1142" s="276" t="s">
        <v>312</v>
      </c>
      <c r="B1142" s="267"/>
      <c r="C1142" s="277" t="str">
        <f>INSUMOS!$C$300</f>
        <v>DESCRIPCION</v>
      </c>
      <c r="D1142" s="278" t="str">
        <f>INSUMOS!$D$300</f>
        <v>UND</v>
      </c>
      <c r="E1142" s="279" t="s">
        <v>74</v>
      </c>
      <c r="F1142" s="279" t="s">
        <v>313</v>
      </c>
      <c r="G1142" s="280" t="str">
        <f>INSUMOS!$I$300</f>
        <v>VR. UNIT.</v>
      </c>
      <c r="H1142" s="281" t="s">
        <v>315</v>
      </c>
      <c r="I1142" s="340"/>
      <c r="J1142" s="350" t="s">
        <v>315</v>
      </c>
    </row>
    <row r="1143" spans="1:10" x14ac:dyDescent="0.3">
      <c r="A1143" s="276"/>
      <c r="B1143" s="267"/>
      <c r="C1143" s="284"/>
      <c r="D1143" s="253"/>
      <c r="E1143" s="285"/>
      <c r="F1143" s="285"/>
      <c r="G1143" s="286"/>
      <c r="H1143" s="287"/>
      <c r="I1143" s="288"/>
      <c r="J1143" s="289"/>
    </row>
    <row r="1144" spans="1:10" x14ac:dyDescent="0.3">
      <c r="A1144" s="276" t="s">
        <v>316</v>
      </c>
      <c r="B1144" s="267"/>
      <c r="C1144" s="290" t="s">
        <v>317</v>
      </c>
      <c r="D1144" s="253"/>
      <c r="E1144" s="285"/>
      <c r="F1144" s="285"/>
      <c r="G1144" s="286"/>
      <c r="H1144" s="287"/>
      <c r="I1144" s="288"/>
      <c r="J1144" s="289"/>
    </row>
    <row r="1145" spans="1:10" x14ac:dyDescent="0.3">
      <c r="A1145" s="276">
        <v>101658</v>
      </c>
      <c r="B1145" s="267"/>
      <c r="C1145" s="277"/>
      <c r="D1145" s="278"/>
      <c r="E1145" s="279"/>
      <c r="F1145" s="279"/>
      <c r="G1145" s="280"/>
      <c r="H1145" s="281"/>
      <c r="I1145" s="340">
        <f>I1141 * (E1145 * (1+F1145/100))</f>
        <v>0</v>
      </c>
      <c r="J1145" s="350">
        <f>H1145 * I1141</f>
        <v>0</v>
      </c>
    </row>
    <row r="1146" spans="1:10" x14ac:dyDescent="0.3">
      <c r="A1146" s="276">
        <v>102136</v>
      </c>
      <c r="B1146" s="267" t="s">
        <v>524</v>
      </c>
      <c r="C1146" s="277"/>
      <c r="D1146" s="278"/>
      <c r="E1146" s="279"/>
      <c r="F1146" s="279"/>
      <c r="G1146" s="280"/>
      <c r="H1146" s="281"/>
      <c r="I1146" s="340">
        <f>I1141 * (E1146 * (1+F1146/100))</f>
        <v>0</v>
      </c>
      <c r="J1146" s="350">
        <f>H1146 * I1141</f>
        <v>0</v>
      </c>
    </row>
    <row r="1147" spans="1:10" x14ac:dyDescent="0.3">
      <c r="A1147" s="276">
        <v>101128</v>
      </c>
      <c r="B1147" s="267" t="s">
        <v>318</v>
      </c>
      <c r="C1147" s="277"/>
      <c r="D1147" s="278"/>
      <c r="E1147" s="279"/>
      <c r="F1147" s="279"/>
      <c r="G1147" s="280"/>
      <c r="H1147" s="281"/>
      <c r="I1147" s="340">
        <f>I1141 * (E1147 * (1+F1147/100))</f>
        <v>0</v>
      </c>
      <c r="J1147" s="350">
        <f>H1147 * I1141</f>
        <v>0</v>
      </c>
    </row>
    <row r="1148" spans="1:10" x14ac:dyDescent="0.3">
      <c r="A1148" s="253" t="s">
        <v>330</v>
      </c>
      <c r="B1148" s="267"/>
      <c r="C1148" s="284"/>
      <c r="D1148" s="253"/>
      <c r="E1148" s="285"/>
      <c r="F1148" s="285"/>
      <c r="G1148" s="286" t="s">
        <v>331</v>
      </c>
      <c r="H1148" s="292">
        <f>SUM(H1144:H1147)</f>
        <v>0</v>
      </c>
      <c r="I1148" s="288"/>
      <c r="J1148" s="293">
        <f>SUM(J1144:J1147)</f>
        <v>0</v>
      </c>
    </row>
    <row r="1149" spans="1:10" x14ac:dyDescent="0.3">
      <c r="A1149" s="276" t="s">
        <v>332</v>
      </c>
      <c r="B1149" s="267"/>
      <c r="C1149" s="294" t="s">
        <v>333</v>
      </c>
      <c r="D1149" s="253" t="s">
        <v>334</v>
      </c>
      <c r="E1149" s="253" t="s">
        <v>335</v>
      </c>
      <c r="F1149" s="253" t="s">
        <v>336</v>
      </c>
      <c r="G1149" s="295" t="s">
        <v>337</v>
      </c>
      <c r="H1149" s="296" t="s">
        <v>338</v>
      </c>
      <c r="I1149" s="288"/>
      <c r="J1149" s="289"/>
    </row>
    <row r="1150" spans="1:10" x14ac:dyDescent="0.3">
      <c r="A1150" s="276">
        <v>200021</v>
      </c>
      <c r="B1150" s="267" t="s">
        <v>333</v>
      </c>
      <c r="C1150" s="277"/>
      <c r="D1150" s="297"/>
      <c r="E1150" s="298"/>
      <c r="F1150" s="299"/>
      <c r="G1150" s="300"/>
      <c r="H1150" s="281"/>
      <c r="I1150" s="340" t="e">
        <f>I1141 / G1150</f>
        <v>#DIV/0!</v>
      </c>
      <c r="J1150" s="350">
        <f>H1150 * I1141</f>
        <v>0</v>
      </c>
    </row>
    <row r="1151" spans="1:10" x14ac:dyDescent="0.3">
      <c r="A1151" s="253" t="s">
        <v>340</v>
      </c>
      <c r="B1151" s="267"/>
      <c r="C1151" s="284"/>
      <c r="D1151" s="253"/>
      <c r="E1151" s="285"/>
      <c r="F1151" s="285"/>
      <c r="G1151" s="286" t="s">
        <v>341</v>
      </c>
      <c r="H1151" s="292">
        <f>SUM(H1149:H1150)</f>
        <v>0</v>
      </c>
      <c r="I1151" s="288"/>
      <c r="J1151" s="293">
        <f>SUM(J1149:J1150)</f>
        <v>0</v>
      </c>
    </row>
    <row r="1152" spans="1:10" x14ac:dyDescent="0.3">
      <c r="A1152" s="276" t="s">
        <v>342</v>
      </c>
      <c r="B1152" s="267"/>
      <c r="C1152" s="301" t="s">
        <v>343</v>
      </c>
      <c r="D1152" s="253"/>
      <c r="E1152" s="285"/>
      <c r="F1152" s="285"/>
      <c r="G1152" s="286"/>
      <c r="H1152" s="287"/>
      <c r="I1152" s="288"/>
      <c r="J1152" s="289"/>
    </row>
    <row r="1153" spans="1:10" x14ac:dyDescent="0.3">
      <c r="A1153" s="276">
        <v>300026</v>
      </c>
      <c r="B1153" s="267" t="s">
        <v>343</v>
      </c>
      <c r="C1153" s="277"/>
      <c r="D1153" s="278"/>
      <c r="E1153" s="302"/>
      <c r="F1153" s="279">
        <v>0</v>
      </c>
      <c r="G1153" s="280">
        <f>H1151</f>
        <v>0</v>
      </c>
      <c r="H1153" s="281">
        <f>TRUNC(E1153* (1 + F1153 / 100) * G1153,2)</f>
        <v>0</v>
      </c>
      <c r="I1153" s="340">
        <f>I1141 * H1153</f>
        <v>0</v>
      </c>
      <c r="J1153" s="350">
        <f>H1153 * I1141</f>
        <v>0</v>
      </c>
    </row>
    <row r="1154" spans="1:10" x14ac:dyDescent="0.3">
      <c r="A1154" s="253" t="s">
        <v>348</v>
      </c>
      <c r="B1154" s="267"/>
      <c r="C1154" s="284"/>
      <c r="D1154" s="253"/>
      <c r="E1154" s="285"/>
      <c r="F1154" s="285"/>
      <c r="G1154" s="286" t="s">
        <v>349</v>
      </c>
      <c r="H1154" s="292">
        <f>SUM(H1152:H1153)</f>
        <v>0</v>
      </c>
      <c r="I1154" s="304"/>
      <c r="J1154" s="293">
        <f>SUM(J1152:J1153)</f>
        <v>0</v>
      </c>
    </row>
    <row r="1155" spans="1:10" x14ac:dyDescent="0.3">
      <c r="A1155" s="253" t="s">
        <v>350</v>
      </c>
      <c r="B1155" s="19"/>
      <c r="C1155" s="290" t="s">
        <v>351</v>
      </c>
      <c r="D1155" s="253"/>
      <c r="E1155" s="285"/>
      <c r="F1155" s="285"/>
      <c r="G1155" s="286"/>
      <c r="H1155" s="287"/>
      <c r="I1155" s="288"/>
      <c r="J1155" s="289"/>
    </row>
    <row r="1156" spans="1:10" x14ac:dyDescent="0.3">
      <c r="A1156" s="276"/>
      <c r="B1156" s="267"/>
      <c r="C1156" s="277"/>
      <c r="D1156" s="278"/>
      <c r="E1156" s="279"/>
      <c r="F1156" s="279"/>
      <c r="G1156" s="280"/>
      <c r="H1156" s="281"/>
      <c r="I1156" s="340"/>
      <c r="J1156" s="350"/>
    </row>
    <row r="1157" spans="1:10" x14ac:dyDescent="0.3">
      <c r="A1157" s="291" t="s">
        <v>352</v>
      </c>
      <c r="B1157" s="19"/>
      <c r="C1157" s="284"/>
      <c r="D1157" s="253"/>
      <c r="E1157" s="285"/>
      <c r="F1157" s="285"/>
      <c r="G1157" s="286" t="s">
        <v>353</v>
      </c>
      <c r="H1157" s="281">
        <f>SUM(H1155:H1156)</f>
        <v>0</v>
      </c>
      <c r="I1157" s="288"/>
      <c r="J1157" s="350">
        <f>SUM(J1155:J1156)</f>
        <v>0</v>
      </c>
    </row>
    <row r="1158" spans="1:10" x14ac:dyDescent="0.3">
      <c r="A1158" s="253"/>
      <c r="B1158" s="303"/>
      <c r="C1158" s="284"/>
      <c r="D1158" s="253"/>
      <c r="E1158" s="285"/>
      <c r="F1158" s="285"/>
      <c r="G1158" s="286"/>
      <c r="H1158" s="287"/>
      <c r="I1158" s="288"/>
      <c r="J1158" s="289"/>
    </row>
    <row r="1159" spans="1:10" ht="15" thickBot="1" x14ac:dyDescent="0.35">
      <c r="A1159" s="253" t="s">
        <v>76</v>
      </c>
      <c r="B1159" s="303"/>
      <c r="C1159" s="305"/>
      <c r="D1159" s="306"/>
      <c r="E1159" s="307"/>
      <c r="F1159" s="308" t="s">
        <v>354</v>
      </c>
      <c r="G1159" s="309">
        <f>SUM(H1142:H1158)/2</f>
        <v>0</v>
      </c>
      <c r="H1159" s="310">
        <f>IF($A$2="CD",IF($A$3=1,ROUND(SUM(H1142:H1158)/2,0),IF($A$3=3,ROUND(SUM(H1142:H1158)/2,-1),SUM(H1142:H1158)/2)),SUM(H1142:H1158)/2)</f>
        <v>0</v>
      </c>
      <c r="I1159" s="311">
        <f>SUM(J1142:J1158)/2</f>
        <v>0</v>
      </c>
      <c r="J1159" s="312">
        <f>IF($A$2="CD",IF($A$3=1,ROUND(SUM(J1142:J1158)/2,0),IF($A$3=3,ROUND(SUM(J1142:J1158)/2,-1),SUM(J1142:J1158)/2)),SUM(J1142:J1158)/2)</f>
        <v>0</v>
      </c>
    </row>
    <row r="1160" spans="1:10" ht="15" thickTop="1" x14ac:dyDescent="0.3">
      <c r="A1160" s="253" t="s">
        <v>376</v>
      </c>
      <c r="B1160" s="303"/>
      <c r="C1160" s="316" t="s">
        <v>280</v>
      </c>
      <c r="D1160" s="317"/>
      <c r="E1160" s="318"/>
      <c r="F1160" s="318"/>
      <c r="G1160" s="319"/>
      <c r="H1160" s="320"/>
      <c r="I1160" s="288"/>
      <c r="J1160" s="321"/>
    </row>
    <row r="1161" spans="1:10" x14ac:dyDescent="0.3">
      <c r="A1161" s="276" t="s">
        <v>287</v>
      </c>
      <c r="B1161" s="303"/>
      <c r="C1161" s="351" t="s">
        <v>258</v>
      </c>
      <c r="D1161" s="352"/>
      <c r="E1161" s="353"/>
      <c r="F1161" s="325">
        <f>$F$3</f>
        <v>0</v>
      </c>
      <c r="G1161" s="354"/>
      <c r="H1161" s="355">
        <f>ROUND(H1159*F1161,2)</f>
        <v>0</v>
      </c>
      <c r="I1161" s="288"/>
      <c r="J1161" s="350">
        <f>ROUND(J1159*F1161,2)</f>
        <v>0</v>
      </c>
    </row>
    <row r="1162" spans="1:10" x14ac:dyDescent="0.3">
      <c r="A1162" s="276" t="s">
        <v>377</v>
      </c>
      <c r="B1162" s="303"/>
      <c r="C1162" s="351" t="s">
        <v>260</v>
      </c>
      <c r="D1162" s="352"/>
      <c r="E1162" s="353"/>
      <c r="F1162" s="325">
        <f>$G$3</f>
        <v>0</v>
      </c>
      <c r="G1162" s="354"/>
      <c r="H1162" s="355">
        <f>ROUND(H1159*F1162,2)</f>
        <v>0</v>
      </c>
      <c r="I1162" s="288"/>
      <c r="J1162" s="350">
        <f>ROUND(J1159*F1162,2)</f>
        <v>0</v>
      </c>
    </row>
    <row r="1163" spans="1:10" x14ac:dyDescent="0.3">
      <c r="A1163" s="276" t="s">
        <v>289</v>
      </c>
      <c r="B1163" s="303"/>
      <c r="C1163" s="351" t="s">
        <v>262</v>
      </c>
      <c r="D1163" s="352"/>
      <c r="E1163" s="353"/>
      <c r="F1163" s="325">
        <f>$H$3</f>
        <v>0</v>
      </c>
      <c r="G1163" s="354"/>
      <c r="H1163" s="355">
        <f>ROUND(H1159*F1163,2)</f>
        <v>0</v>
      </c>
      <c r="I1163" s="288"/>
      <c r="J1163" s="350">
        <f>ROUND(J1159*F1163,2)</f>
        <v>0</v>
      </c>
    </row>
    <row r="1164" spans="1:10" x14ac:dyDescent="0.3">
      <c r="A1164" s="276" t="s">
        <v>291</v>
      </c>
      <c r="B1164" s="303"/>
      <c r="C1164" s="351" t="s">
        <v>266</v>
      </c>
      <c r="D1164" s="352"/>
      <c r="E1164" s="353"/>
      <c r="F1164" s="325">
        <f>$I$3</f>
        <v>0</v>
      </c>
      <c r="G1164" s="354"/>
      <c r="H1164" s="355">
        <f>ROUND(H1163*F1164,2)</f>
        <v>0</v>
      </c>
      <c r="I1164" s="288"/>
      <c r="J1164" s="350">
        <f>ROUND(J1163*F1164,2)</f>
        <v>0</v>
      </c>
    </row>
    <row r="1165" spans="1:10" x14ac:dyDescent="0.3">
      <c r="A1165" s="253" t="s">
        <v>378</v>
      </c>
      <c r="B1165" s="303"/>
      <c r="C1165" s="290" t="s">
        <v>379</v>
      </c>
      <c r="D1165" s="253"/>
      <c r="E1165" s="285"/>
      <c r="F1165" s="285"/>
      <c r="G1165" s="328"/>
      <c r="H1165" s="329">
        <f>SUM(H1161:H1164)</f>
        <v>0</v>
      </c>
      <c r="I1165" s="304"/>
      <c r="J1165" s="330">
        <f>SUM(J1161:J1164)</f>
        <v>0</v>
      </c>
    </row>
    <row r="1166" spans="1:10" ht="15" thickBot="1" x14ac:dyDescent="0.35">
      <c r="A1166" s="253" t="s">
        <v>380</v>
      </c>
      <c r="B1166" s="303"/>
      <c r="C1166" s="331"/>
      <c r="D1166" s="332"/>
      <c r="E1166" s="307"/>
      <c r="F1166" s="308" t="s">
        <v>381</v>
      </c>
      <c r="G1166" s="333">
        <f>H1165+H1159</f>
        <v>0</v>
      </c>
      <c r="H1166" s="310">
        <f>IF($A$3=2,ROUND((H1159+H1165),2),IF($A$3=3,ROUND((H1159+H1165),-1),ROUND((H1159+H1165),0)))</f>
        <v>0</v>
      </c>
      <c r="I1166" s="311"/>
      <c r="J1166" s="312">
        <f>IF($A$3=2,ROUND((J1159+J1165),2),IF($A$3=3,ROUND((J1159+J1165),-1),ROUND((J1159+J1165),0)))</f>
        <v>0</v>
      </c>
    </row>
    <row r="1167" spans="1:10" ht="15" thickTop="1" x14ac:dyDescent="0.3">
      <c r="C1167" s="19"/>
      <c r="D1167" s="264"/>
      <c r="E1167" s="19"/>
      <c r="F1167" s="19"/>
      <c r="G1167" s="19"/>
      <c r="H1167" s="19"/>
      <c r="I1167" s="265"/>
      <c r="J1167" s="266"/>
    </row>
    <row r="1168" spans="1:10" x14ac:dyDescent="0.3">
      <c r="C1168" s="19"/>
      <c r="D1168" s="264"/>
      <c r="E1168" s="19"/>
      <c r="F1168" s="19"/>
      <c r="G1168" s="19"/>
      <c r="H1168" s="19"/>
      <c r="I1168" s="265"/>
      <c r="J1168" s="266"/>
    </row>
    <row r="1169" spans="1:10" ht="15" thickBot="1" x14ac:dyDescent="0.35">
      <c r="C1169" s="19"/>
      <c r="D1169" s="264"/>
      <c r="E1169" s="19"/>
      <c r="F1169" s="19"/>
      <c r="G1169" s="19"/>
      <c r="H1169" s="19"/>
      <c r="I1169" s="265"/>
      <c r="J1169" s="266"/>
    </row>
    <row r="1170" spans="1:10" ht="15" thickTop="1" x14ac:dyDescent="0.3">
      <c r="A1170" s="253" t="s">
        <v>526</v>
      </c>
      <c r="B1170" s="267"/>
      <c r="C1170" s="933" t="s">
        <v>904</v>
      </c>
      <c r="D1170" s="934"/>
      <c r="E1170" s="934"/>
      <c r="F1170" s="934"/>
      <c r="G1170" s="314"/>
      <c r="H1170" s="269" t="s">
        <v>437</v>
      </c>
      <c r="I1170" s="270" t="s">
        <v>310</v>
      </c>
      <c r="J1170" s="271" t="s">
        <v>79</v>
      </c>
    </row>
    <row r="1171" spans="1:10" x14ac:dyDescent="0.3">
      <c r="A1171" s="253"/>
      <c r="B1171" s="267"/>
      <c r="C1171" s="935"/>
      <c r="D1171" s="936"/>
      <c r="E1171" s="936"/>
      <c r="F1171" s="936"/>
      <c r="G1171" s="315"/>
      <c r="H1171" s="273" t="str">
        <f>"ITEM:   "&amp;PRESUPUESTO!$B$70</f>
        <v>ITEM:   8.5</v>
      </c>
      <c r="I1171" s="274">
        <f>PRESUPUESTO!$E$70</f>
        <v>75.13</v>
      </c>
      <c r="J1171" s="275"/>
    </row>
    <row r="1172" spans="1:10" x14ac:dyDescent="0.3">
      <c r="A1172" s="276" t="s">
        <v>312</v>
      </c>
      <c r="B1172" s="267"/>
      <c r="C1172" s="277" t="str">
        <f>INSUMOS!$C$300</f>
        <v>DESCRIPCION</v>
      </c>
      <c r="D1172" s="278" t="str">
        <f>INSUMOS!$D$300</f>
        <v>UND</v>
      </c>
      <c r="E1172" s="279" t="s">
        <v>74</v>
      </c>
      <c r="F1172" s="279" t="s">
        <v>313</v>
      </c>
      <c r="G1172" s="280" t="str">
        <f>INSUMOS!$I$300</f>
        <v>VR. UNIT.</v>
      </c>
      <c r="H1172" s="281" t="s">
        <v>315</v>
      </c>
      <c r="I1172" s="340"/>
      <c r="J1172" s="350" t="s">
        <v>315</v>
      </c>
    </row>
    <row r="1173" spans="1:10" x14ac:dyDescent="0.3">
      <c r="A1173" s="276"/>
      <c r="B1173" s="267"/>
      <c r="C1173" s="284"/>
      <c r="D1173" s="253"/>
      <c r="E1173" s="285"/>
      <c r="F1173" s="285"/>
      <c r="G1173" s="286"/>
      <c r="H1173" s="287"/>
      <c r="I1173" s="288"/>
      <c r="J1173" s="289"/>
    </row>
    <row r="1174" spans="1:10" x14ac:dyDescent="0.3">
      <c r="A1174" s="276" t="s">
        <v>316</v>
      </c>
      <c r="B1174" s="267"/>
      <c r="C1174" s="290" t="s">
        <v>317</v>
      </c>
      <c r="D1174" s="253"/>
      <c r="E1174" s="285"/>
      <c r="F1174" s="285"/>
      <c r="G1174" s="286"/>
      <c r="H1174" s="287"/>
      <c r="I1174" s="288"/>
      <c r="J1174" s="289"/>
    </row>
    <row r="1175" spans="1:10" x14ac:dyDescent="0.3">
      <c r="A1175" s="276">
        <v>101658</v>
      </c>
      <c r="B1175" s="267" t="s">
        <v>318</v>
      </c>
      <c r="C1175" s="277"/>
      <c r="D1175" s="278"/>
      <c r="E1175" s="279"/>
      <c r="F1175" s="279"/>
      <c r="G1175" s="280"/>
      <c r="H1175" s="281"/>
      <c r="I1175" s="340">
        <f>I1171 * (E1175 * (1+F1175/100))</f>
        <v>0</v>
      </c>
      <c r="J1175" s="350">
        <f>H1175 * I1171</f>
        <v>0</v>
      </c>
    </row>
    <row r="1176" spans="1:10" x14ac:dyDescent="0.3">
      <c r="A1176" s="276">
        <v>102128</v>
      </c>
      <c r="B1176" s="267" t="s">
        <v>503</v>
      </c>
      <c r="C1176" s="277"/>
      <c r="D1176" s="278"/>
      <c r="E1176" s="279"/>
      <c r="F1176" s="279"/>
      <c r="G1176" s="280"/>
      <c r="H1176" s="281"/>
      <c r="I1176" s="340">
        <f>I1171 * (E1176 * (1+F1176/100))</f>
        <v>0</v>
      </c>
      <c r="J1176" s="350">
        <f>H1176 * I1171</f>
        <v>0</v>
      </c>
    </row>
    <row r="1177" spans="1:10" x14ac:dyDescent="0.3">
      <c r="A1177" s="276">
        <v>101128</v>
      </c>
      <c r="B1177" s="267" t="s">
        <v>318</v>
      </c>
      <c r="C1177" s="277"/>
      <c r="D1177" s="278"/>
      <c r="E1177" s="279"/>
      <c r="F1177" s="279"/>
      <c r="G1177" s="280"/>
      <c r="H1177" s="281"/>
      <c r="I1177" s="340">
        <f>I1171 * (E1177 * (1+F1177/100))</f>
        <v>0</v>
      </c>
      <c r="J1177" s="350">
        <f>H1177 * I1171</f>
        <v>0</v>
      </c>
    </row>
    <row r="1178" spans="1:10" x14ac:dyDescent="0.3">
      <c r="A1178" s="253" t="s">
        <v>330</v>
      </c>
      <c r="B1178" s="267"/>
      <c r="C1178" s="284"/>
      <c r="D1178" s="253"/>
      <c r="E1178" s="285"/>
      <c r="F1178" s="285"/>
      <c r="G1178" s="286" t="s">
        <v>331</v>
      </c>
      <c r="H1178" s="292">
        <f>SUM(H1174:H1177)</f>
        <v>0</v>
      </c>
      <c r="I1178" s="288"/>
      <c r="J1178" s="293">
        <f>SUM(J1174:J1177)</f>
        <v>0</v>
      </c>
    </row>
    <row r="1179" spans="1:10" x14ac:dyDescent="0.3">
      <c r="A1179" s="276" t="s">
        <v>332</v>
      </c>
      <c r="B1179" s="267"/>
      <c r="C1179" s="294" t="s">
        <v>333</v>
      </c>
      <c r="D1179" s="253" t="s">
        <v>334</v>
      </c>
      <c r="E1179" s="253" t="s">
        <v>335</v>
      </c>
      <c r="F1179" s="253" t="s">
        <v>336</v>
      </c>
      <c r="G1179" s="295" t="s">
        <v>337</v>
      </c>
      <c r="H1179" s="296" t="s">
        <v>338</v>
      </c>
      <c r="I1179" s="288"/>
      <c r="J1179" s="289"/>
    </row>
    <row r="1180" spans="1:10" x14ac:dyDescent="0.3">
      <c r="A1180" s="276">
        <v>200021</v>
      </c>
      <c r="B1180" s="267" t="s">
        <v>333</v>
      </c>
      <c r="C1180" s="277"/>
      <c r="D1180" s="297"/>
      <c r="E1180" s="298"/>
      <c r="F1180" s="299"/>
      <c r="G1180" s="300"/>
      <c r="H1180" s="281"/>
      <c r="I1180" s="340" t="e">
        <f>I1171 / G1180</f>
        <v>#DIV/0!</v>
      </c>
      <c r="J1180" s="350">
        <f>H1180 * I1171</f>
        <v>0</v>
      </c>
    </row>
    <row r="1181" spans="1:10" x14ac:dyDescent="0.3">
      <c r="A1181" s="253" t="s">
        <v>340</v>
      </c>
      <c r="B1181" s="267"/>
      <c r="C1181" s="284"/>
      <c r="D1181" s="253"/>
      <c r="E1181" s="285"/>
      <c r="F1181" s="285"/>
      <c r="G1181" s="286" t="s">
        <v>341</v>
      </c>
      <c r="H1181" s="292">
        <f>SUM(H1179:H1180)</f>
        <v>0</v>
      </c>
      <c r="I1181" s="288"/>
      <c r="J1181" s="293">
        <f>SUM(J1179:J1180)</f>
        <v>0</v>
      </c>
    </row>
    <row r="1182" spans="1:10" x14ac:dyDescent="0.3">
      <c r="A1182" s="276" t="s">
        <v>342</v>
      </c>
      <c r="B1182" s="267"/>
      <c r="C1182" s="301" t="s">
        <v>343</v>
      </c>
      <c r="D1182" s="253"/>
      <c r="E1182" s="285"/>
      <c r="F1182" s="285"/>
      <c r="G1182" s="286"/>
      <c r="H1182" s="287"/>
      <c r="I1182" s="288"/>
      <c r="J1182" s="289"/>
    </row>
    <row r="1183" spans="1:10" x14ac:dyDescent="0.3">
      <c r="A1183" s="276">
        <v>300026</v>
      </c>
      <c r="B1183" s="267" t="s">
        <v>343</v>
      </c>
      <c r="C1183" s="277"/>
      <c r="D1183" s="278"/>
      <c r="E1183" s="302"/>
      <c r="F1183" s="279">
        <v>0</v>
      </c>
      <c r="G1183" s="280">
        <f>H1181</f>
        <v>0</v>
      </c>
      <c r="H1183" s="281">
        <f>TRUNC(E1183* (1 + F1183 / 100) * G1183,2)</f>
        <v>0</v>
      </c>
      <c r="I1183" s="340">
        <f>I1171 * H1183</f>
        <v>0</v>
      </c>
      <c r="J1183" s="350">
        <f>H1183 * I1171</f>
        <v>0</v>
      </c>
    </row>
    <row r="1184" spans="1:10" x14ac:dyDescent="0.3">
      <c r="A1184" s="253" t="s">
        <v>348</v>
      </c>
      <c r="B1184" s="267"/>
      <c r="C1184" s="284"/>
      <c r="D1184" s="253"/>
      <c r="E1184" s="285"/>
      <c r="F1184" s="285"/>
      <c r="G1184" s="286" t="s">
        <v>349</v>
      </c>
      <c r="H1184" s="292">
        <f>SUM(H1182:H1183)</f>
        <v>0</v>
      </c>
      <c r="I1184" s="304"/>
      <c r="J1184" s="293">
        <f>SUM(J1182:J1183)</f>
        <v>0</v>
      </c>
    </row>
    <row r="1185" spans="1:10" x14ac:dyDescent="0.3">
      <c r="A1185" s="253" t="s">
        <v>350</v>
      </c>
      <c r="B1185" s="19"/>
      <c r="C1185" s="290" t="s">
        <v>351</v>
      </c>
      <c r="D1185" s="253"/>
      <c r="E1185" s="285"/>
      <c r="F1185" s="285"/>
      <c r="G1185" s="286"/>
      <c r="H1185" s="287"/>
      <c r="I1185" s="288"/>
      <c r="J1185" s="289"/>
    </row>
    <row r="1186" spans="1:10" x14ac:dyDescent="0.3">
      <c r="A1186" s="276"/>
      <c r="B1186" s="267"/>
      <c r="C1186" s="277"/>
      <c r="D1186" s="278"/>
      <c r="E1186" s="279"/>
      <c r="F1186" s="279"/>
      <c r="G1186" s="280"/>
      <c r="H1186" s="281"/>
      <c r="I1186" s="340"/>
      <c r="J1186" s="350"/>
    </row>
    <row r="1187" spans="1:10" x14ac:dyDescent="0.3">
      <c r="A1187" s="291" t="s">
        <v>352</v>
      </c>
      <c r="B1187" s="19"/>
      <c r="C1187" s="284"/>
      <c r="D1187" s="253"/>
      <c r="E1187" s="285"/>
      <c r="F1187" s="285"/>
      <c r="G1187" s="286" t="s">
        <v>353</v>
      </c>
      <c r="H1187" s="281">
        <f>SUM(H1185:H1186)</f>
        <v>0</v>
      </c>
      <c r="I1187" s="288"/>
      <c r="J1187" s="350">
        <f>SUM(J1185:J1186)</f>
        <v>0</v>
      </c>
    </row>
    <row r="1188" spans="1:10" x14ac:dyDescent="0.3">
      <c r="A1188" s="253"/>
      <c r="B1188" s="303"/>
      <c r="C1188" s="284"/>
      <c r="D1188" s="253"/>
      <c r="E1188" s="285"/>
      <c r="F1188" s="285"/>
      <c r="G1188" s="286"/>
      <c r="H1188" s="287"/>
      <c r="I1188" s="288"/>
      <c r="J1188" s="289"/>
    </row>
    <row r="1189" spans="1:10" ht="15" thickBot="1" x14ac:dyDescent="0.35">
      <c r="A1189" s="253" t="s">
        <v>76</v>
      </c>
      <c r="B1189" s="303"/>
      <c r="C1189" s="305"/>
      <c r="D1189" s="306"/>
      <c r="E1189" s="307"/>
      <c r="F1189" s="308" t="s">
        <v>354</v>
      </c>
      <c r="G1189" s="309">
        <f>SUM(H1172:H1188)/2</f>
        <v>0</v>
      </c>
      <c r="H1189" s="310">
        <f>IF($A$2="CD",IF($A$3=1,ROUND(SUM(H1172:H1188)/2,0),IF($A$3=3,ROUND(SUM(H1172:H1188)/2,-1),SUM(H1172:H1188)/2)),SUM(H1172:H1188)/2)</f>
        <v>0</v>
      </c>
      <c r="I1189" s="311">
        <f>SUM(J1172:J1188)/2</f>
        <v>0</v>
      </c>
      <c r="J1189" s="312">
        <f>IF($A$2="CD",IF($A$3=1,ROUND(SUM(J1172:J1188)/2,0),IF($A$3=3,ROUND(SUM(J1172:J1188)/2,-1),SUM(J1172:J1188)/2)),SUM(J1172:J1188)/2)</f>
        <v>0</v>
      </c>
    </row>
    <row r="1190" spans="1:10" ht="15" thickTop="1" x14ac:dyDescent="0.3">
      <c r="A1190" s="253" t="s">
        <v>376</v>
      </c>
      <c r="B1190" s="303"/>
      <c r="C1190" s="316" t="s">
        <v>280</v>
      </c>
      <c r="D1190" s="317"/>
      <c r="E1190" s="318"/>
      <c r="F1190" s="318"/>
      <c r="G1190" s="319"/>
      <c r="H1190" s="320"/>
      <c r="I1190" s="288"/>
      <c r="J1190" s="321"/>
    </row>
    <row r="1191" spans="1:10" x14ac:dyDescent="0.3">
      <c r="A1191" s="276" t="s">
        <v>287</v>
      </c>
      <c r="B1191" s="303"/>
      <c r="C1191" s="351" t="s">
        <v>258</v>
      </c>
      <c r="D1191" s="352"/>
      <c r="E1191" s="353"/>
      <c r="F1191" s="325">
        <f>$F$3</f>
        <v>0</v>
      </c>
      <c r="G1191" s="354"/>
      <c r="H1191" s="355">
        <f>ROUND(H1189*F1191,2)</f>
        <v>0</v>
      </c>
      <c r="I1191" s="288"/>
      <c r="J1191" s="350">
        <f>ROUND(J1189*F1191,2)</f>
        <v>0</v>
      </c>
    </row>
    <row r="1192" spans="1:10" x14ac:dyDescent="0.3">
      <c r="A1192" s="276" t="s">
        <v>377</v>
      </c>
      <c r="B1192" s="303"/>
      <c r="C1192" s="351" t="s">
        <v>260</v>
      </c>
      <c r="D1192" s="352"/>
      <c r="E1192" s="353"/>
      <c r="F1192" s="325">
        <f>$G$3</f>
        <v>0</v>
      </c>
      <c r="G1192" s="354"/>
      <c r="H1192" s="355">
        <f>ROUND(H1189*F1192,2)</f>
        <v>0</v>
      </c>
      <c r="I1192" s="288"/>
      <c r="J1192" s="350">
        <f>ROUND(J1189*F1192,2)</f>
        <v>0</v>
      </c>
    </row>
    <row r="1193" spans="1:10" x14ac:dyDescent="0.3">
      <c r="A1193" s="276" t="s">
        <v>289</v>
      </c>
      <c r="B1193" s="303"/>
      <c r="C1193" s="351" t="s">
        <v>262</v>
      </c>
      <c r="D1193" s="352"/>
      <c r="E1193" s="353"/>
      <c r="F1193" s="325">
        <f>$H$3</f>
        <v>0</v>
      </c>
      <c r="G1193" s="354"/>
      <c r="H1193" s="355">
        <f>ROUND(H1189*F1193,2)</f>
        <v>0</v>
      </c>
      <c r="I1193" s="288"/>
      <c r="J1193" s="350">
        <f>ROUND(J1189*F1193,2)</f>
        <v>0</v>
      </c>
    </row>
    <row r="1194" spans="1:10" x14ac:dyDescent="0.3">
      <c r="A1194" s="276" t="s">
        <v>291</v>
      </c>
      <c r="B1194" s="303"/>
      <c r="C1194" s="351" t="s">
        <v>266</v>
      </c>
      <c r="D1194" s="352"/>
      <c r="E1194" s="353"/>
      <c r="F1194" s="325">
        <f>$I$3</f>
        <v>0</v>
      </c>
      <c r="G1194" s="354"/>
      <c r="H1194" s="355">
        <f>ROUND(H1193*F1194,2)</f>
        <v>0</v>
      </c>
      <c r="I1194" s="288"/>
      <c r="J1194" s="350">
        <f>ROUND(J1193*F1194,2)</f>
        <v>0</v>
      </c>
    </row>
    <row r="1195" spans="1:10" x14ac:dyDescent="0.3">
      <c r="A1195" s="253" t="s">
        <v>378</v>
      </c>
      <c r="B1195" s="303"/>
      <c r="C1195" s="290" t="s">
        <v>379</v>
      </c>
      <c r="D1195" s="253"/>
      <c r="E1195" s="285"/>
      <c r="F1195" s="285"/>
      <c r="G1195" s="328"/>
      <c r="H1195" s="329">
        <f>SUM(H1191:H1194)</f>
        <v>0</v>
      </c>
      <c r="I1195" s="304"/>
      <c r="J1195" s="330">
        <f>SUM(J1191:J1194)</f>
        <v>0</v>
      </c>
    </row>
    <row r="1196" spans="1:10" ht="15" thickBot="1" x14ac:dyDescent="0.35">
      <c r="A1196" s="253" t="s">
        <v>380</v>
      </c>
      <c r="B1196" s="303"/>
      <c r="C1196" s="331"/>
      <c r="D1196" s="332"/>
      <c r="E1196" s="307"/>
      <c r="F1196" s="308" t="s">
        <v>381</v>
      </c>
      <c r="G1196" s="333">
        <f>H1195+H1189</f>
        <v>0</v>
      </c>
      <c r="H1196" s="310">
        <f>IF($A$3=2,ROUND((H1189+H1195),2),IF($A$3=3,ROUND((H1189+H1195),-1),ROUND((H1189+H1195),0)))</f>
        <v>0</v>
      </c>
      <c r="I1196" s="311"/>
      <c r="J1196" s="312">
        <f>IF($A$3=2,ROUND((J1189+J1195),2),IF($A$3=3,ROUND((J1189+J1195),-1),ROUND((J1189+J1195),0)))</f>
        <v>0</v>
      </c>
    </row>
    <row r="1197" spans="1:10" ht="15" thickTop="1" x14ac:dyDescent="0.3">
      <c r="C1197" s="19"/>
      <c r="D1197" s="264"/>
      <c r="E1197" s="19"/>
      <c r="F1197" s="19"/>
      <c r="G1197" s="19"/>
      <c r="H1197" s="19"/>
      <c r="I1197" s="265"/>
      <c r="J1197" s="266"/>
    </row>
    <row r="1198" spans="1:10" x14ac:dyDescent="0.3">
      <c r="C1198" s="19"/>
      <c r="D1198" s="264"/>
      <c r="E1198" s="19"/>
      <c r="F1198" s="19"/>
      <c r="G1198" s="19"/>
      <c r="H1198" s="19"/>
      <c r="I1198" s="265"/>
      <c r="J1198" s="266"/>
    </row>
    <row r="1199" spans="1:10" ht="15" thickBot="1" x14ac:dyDescent="0.35">
      <c r="C1199" s="19"/>
      <c r="D1199" s="264"/>
      <c r="E1199" s="19"/>
      <c r="F1199" s="19"/>
      <c r="G1199" s="19"/>
      <c r="H1199" s="19"/>
      <c r="I1199" s="265"/>
      <c r="J1199" s="266"/>
    </row>
    <row r="1200" spans="1:10" ht="15" thickTop="1" x14ac:dyDescent="0.3">
      <c r="A1200" s="253" t="s">
        <v>528</v>
      </c>
      <c r="B1200" s="267"/>
      <c r="C1200" s="933" t="s">
        <v>905</v>
      </c>
      <c r="D1200" s="934"/>
      <c r="E1200" s="934"/>
      <c r="F1200" s="934"/>
      <c r="G1200" s="314"/>
      <c r="H1200" s="269" t="s">
        <v>437</v>
      </c>
      <c r="I1200" s="270" t="s">
        <v>310</v>
      </c>
      <c r="J1200" s="271" t="s">
        <v>79</v>
      </c>
    </row>
    <row r="1201" spans="1:10" x14ac:dyDescent="0.3">
      <c r="A1201" s="253"/>
      <c r="B1201" s="267"/>
      <c r="C1201" s="935"/>
      <c r="D1201" s="936"/>
      <c r="E1201" s="936"/>
      <c r="F1201" s="936"/>
      <c r="G1201" s="315"/>
      <c r="H1201" s="273" t="str">
        <f>"ITEM:   "&amp;PRESUPUESTO!$B$71</f>
        <v>ITEM:   8.6</v>
      </c>
      <c r="I1201" s="274">
        <f>PRESUPUESTO!$E$71</f>
        <v>56.3</v>
      </c>
      <c r="J1201" s="275"/>
    </row>
    <row r="1202" spans="1:10" x14ac:dyDescent="0.3">
      <c r="A1202" s="276" t="s">
        <v>312</v>
      </c>
      <c r="B1202" s="267"/>
      <c r="C1202" s="277" t="str">
        <f>INSUMOS!$C$300</f>
        <v>DESCRIPCION</v>
      </c>
      <c r="D1202" s="278" t="str">
        <f>INSUMOS!$D$300</f>
        <v>UND</v>
      </c>
      <c r="E1202" s="279" t="s">
        <v>74</v>
      </c>
      <c r="F1202" s="279" t="s">
        <v>313</v>
      </c>
      <c r="G1202" s="280" t="str">
        <f>INSUMOS!$I$300</f>
        <v>VR. UNIT.</v>
      </c>
      <c r="H1202" s="281" t="s">
        <v>315</v>
      </c>
      <c r="I1202" s="340"/>
      <c r="J1202" s="350" t="s">
        <v>315</v>
      </c>
    </row>
    <row r="1203" spans="1:10" x14ac:dyDescent="0.3">
      <c r="A1203" s="276"/>
      <c r="B1203" s="267"/>
      <c r="C1203" s="284"/>
      <c r="D1203" s="253"/>
      <c r="E1203" s="285"/>
      <c r="F1203" s="285"/>
      <c r="G1203" s="286"/>
      <c r="H1203" s="287"/>
      <c r="I1203" s="288"/>
      <c r="J1203" s="289"/>
    </row>
    <row r="1204" spans="1:10" x14ac:dyDescent="0.3">
      <c r="A1204" s="276" t="s">
        <v>316</v>
      </c>
      <c r="B1204" s="267"/>
      <c r="C1204" s="290" t="s">
        <v>317</v>
      </c>
      <c r="D1204" s="253"/>
      <c r="E1204" s="285"/>
      <c r="F1204" s="285"/>
      <c r="G1204" s="286"/>
      <c r="H1204" s="287"/>
      <c r="I1204" s="288"/>
      <c r="J1204" s="289"/>
    </row>
    <row r="1205" spans="1:10" x14ac:dyDescent="0.3">
      <c r="A1205" s="276">
        <v>101658</v>
      </c>
      <c r="B1205" s="267"/>
      <c r="C1205" s="277"/>
      <c r="D1205" s="278"/>
      <c r="E1205" s="279"/>
      <c r="F1205" s="279"/>
      <c r="G1205" s="280"/>
      <c r="H1205" s="281"/>
      <c r="I1205" s="340">
        <f>I1201 * (E1205 * (1+F1205/100))</f>
        <v>0</v>
      </c>
      <c r="J1205" s="350">
        <f>H1205 * I1201</f>
        <v>0</v>
      </c>
    </row>
    <row r="1206" spans="1:10" x14ac:dyDescent="0.3">
      <c r="A1206" s="276">
        <v>102130</v>
      </c>
      <c r="B1206" s="267" t="s">
        <v>503</v>
      </c>
      <c r="C1206" s="277"/>
      <c r="D1206" s="278"/>
      <c r="E1206" s="279"/>
      <c r="F1206" s="279"/>
      <c r="G1206" s="280"/>
      <c r="H1206" s="281"/>
      <c r="I1206" s="340">
        <f>I1201 * (E1206 * (1+F1206/100))</f>
        <v>0</v>
      </c>
      <c r="J1206" s="350">
        <f>H1206 * I1201</f>
        <v>0</v>
      </c>
    </row>
    <row r="1207" spans="1:10" x14ac:dyDescent="0.3">
      <c r="A1207" s="276">
        <v>101128</v>
      </c>
      <c r="B1207" s="267" t="s">
        <v>318</v>
      </c>
      <c r="C1207" s="277"/>
      <c r="D1207" s="278"/>
      <c r="E1207" s="279"/>
      <c r="F1207" s="279"/>
      <c r="G1207" s="280"/>
      <c r="H1207" s="281"/>
      <c r="I1207" s="340">
        <f>I1201 * (E1207 * (1+F1207/100))</f>
        <v>0</v>
      </c>
      <c r="J1207" s="350">
        <f>H1207 * I1201</f>
        <v>0</v>
      </c>
    </row>
    <row r="1208" spans="1:10" x14ac:dyDescent="0.3">
      <c r="A1208" s="253" t="s">
        <v>330</v>
      </c>
      <c r="B1208" s="267"/>
      <c r="C1208" s="284"/>
      <c r="D1208" s="253"/>
      <c r="E1208" s="285"/>
      <c r="F1208" s="285"/>
      <c r="G1208" s="286" t="s">
        <v>331</v>
      </c>
      <c r="H1208" s="292">
        <f>SUM(H1204:H1207)</f>
        <v>0</v>
      </c>
      <c r="I1208" s="288"/>
      <c r="J1208" s="293">
        <f>SUM(J1204:J1207)</f>
        <v>0</v>
      </c>
    </row>
    <row r="1209" spans="1:10" x14ac:dyDescent="0.3">
      <c r="A1209" s="276" t="s">
        <v>332</v>
      </c>
      <c r="B1209" s="267"/>
      <c r="C1209" s="294" t="s">
        <v>333</v>
      </c>
      <c r="D1209" s="253" t="s">
        <v>334</v>
      </c>
      <c r="E1209" s="253" t="s">
        <v>335</v>
      </c>
      <c r="F1209" s="253" t="s">
        <v>336</v>
      </c>
      <c r="G1209" s="295" t="s">
        <v>337</v>
      </c>
      <c r="H1209" s="296" t="s">
        <v>338</v>
      </c>
      <c r="I1209" s="288"/>
      <c r="J1209" s="289"/>
    </row>
    <row r="1210" spans="1:10" x14ac:dyDescent="0.3">
      <c r="A1210" s="276">
        <v>200021</v>
      </c>
      <c r="B1210" s="267" t="s">
        <v>333</v>
      </c>
      <c r="C1210" s="277"/>
      <c r="D1210" s="297"/>
      <c r="E1210" s="298"/>
      <c r="F1210" s="299"/>
      <c r="G1210" s="300"/>
      <c r="H1210" s="281"/>
      <c r="I1210" s="340" t="e">
        <f>I1201 / G1210</f>
        <v>#DIV/0!</v>
      </c>
      <c r="J1210" s="350">
        <f>H1210 * I1201</f>
        <v>0</v>
      </c>
    </row>
    <row r="1211" spans="1:10" x14ac:dyDescent="0.3">
      <c r="A1211" s="253" t="s">
        <v>340</v>
      </c>
      <c r="B1211" s="267"/>
      <c r="C1211" s="284"/>
      <c r="D1211" s="253"/>
      <c r="E1211" s="285"/>
      <c r="F1211" s="285"/>
      <c r="G1211" s="286" t="s">
        <v>341</v>
      </c>
      <c r="H1211" s="292">
        <f>SUM(H1209:H1210)</f>
        <v>0</v>
      </c>
      <c r="I1211" s="288"/>
      <c r="J1211" s="293">
        <f>SUM(J1209:J1210)</f>
        <v>0</v>
      </c>
    </row>
    <row r="1212" spans="1:10" x14ac:dyDescent="0.3">
      <c r="A1212" s="276" t="s">
        <v>342</v>
      </c>
      <c r="B1212" s="267"/>
      <c r="C1212" s="301" t="s">
        <v>343</v>
      </c>
      <c r="D1212" s="253"/>
      <c r="E1212" s="285"/>
      <c r="F1212" s="285"/>
      <c r="G1212" s="286"/>
      <c r="H1212" s="287"/>
      <c r="I1212" s="288"/>
      <c r="J1212" s="289"/>
    </row>
    <row r="1213" spans="1:10" x14ac:dyDescent="0.3">
      <c r="A1213" s="276">
        <v>300026</v>
      </c>
      <c r="B1213" s="267" t="s">
        <v>343</v>
      </c>
      <c r="C1213" s="277"/>
      <c r="D1213" s="278"/>
      <c r="E1213" s="302"/>
      <c r="F1213" s="279">
        <v>0</v>
      </c>
      <c r="G1213" s="280">
        <f>H1211</f>
        <v>0</v>
      </c>
      <c r="H1213" s="281">
        <f>TRUNC(E1213* (1 + F1213 / 100) * G1213,2)</f>
        <v>0</v>
      </c>
      <c r="I1213" s="340">
        <f>I1201 * H1213</f>
        <v>0</v>
      </c>
      <c r="J1213" s="350">
        <f>H1213 * I1201</f>
        <v>0</v>
      </c>
    </row>
    <row r="1214" spans="1:10" x14ac:dyDescent="0.3">
      <c r="A1214" s="253" t="s">
        <v>348</v>
      </c>
      <c r="B1214" s="267"/>
      <c r="C1214" s="284"/>
      <c r="D1214" s="253"/>
      <c r="E1214" s="285"/>
      <c r="F1214" s="285"/>
      <c r="G1214" s="286" t="s">
        <v>349</v>
      </c>
      <c r="H1214" s="292">
        <f>SUM(H1212:H1213)</f>
        <v>0</v>
      </c>
      <c r="I1214" s="304"/>
      <c r="J1214" s="293">
        <f>SUM(J1212:J1213)</f>
        <v>0</v>
      </c>
    </row>
    <row r="1215" spans="1:10" x14ac:dyDescent="0.3">
      <c r="A1215" s="253" t="s">
        <v>350</v>
      </c>
      <c r="B1215" s="19"/>
      <c r="C1215" s="290" t="s">
        <v>351</v>
      </c>
      <c r="D1215" s="253"/>
      <c r="E1215" s="285"/>
      <c r="F1215" s="285"/>
      <c r="G1215" s="286"/>
      <c r="H1215" s="287"/>
      <c r="I1215" s="288"/>
      <c r="J1215" s="289"/>
    </row>
    <row r="1216" spans="1:10" x14ac:dyDescent="0.3">
      <c r="A1216" s="276"/>
      <c r="B1216" s="267"/>
      <c r="C1216" s="277"/>
      <c r="D1216" s="278"/>
      <c r="E1216" s="279"/>
      <c r="F1216" s="279"/>
      <c r="G1216" s="280"/>
      <c r="H1216" s="281"/>
      <c r="I1216" s="340"/>
      <c r="J1216" s="350"/>
    </row>
    <row r="1217" spans="1:10" x14ac:dyDescent="0.3">
      <c r="A1217" s="291" t="s">
        <v>352</v>
      </c>
      <c r="B1217" s="19"/>
      <c r="C1217" s="284"/>
      <c r="D1217" s="253"/>
      <c r="E1217" s="285"/>
      <c r="F1217" s="285"/>
      <c r="G1217" s="286" t="s">
        <v>353</v>
      </c>
      <c r="H1217" s="281">
        <f>SUM(H1215:H1216)</f>
        <v>0</v>
      </c>
      <c r="I1217" s="288"/>
      <c r="J1217" s="350">
        <f>SUM(J1215:J1216)</f>
        <v>0</v>
      </c>
    </row>
    <row r="1218" spans="1:10" x14ac:dyDescent="0.3">
      <c r="A1218" s="253"/>
      <c r="B1218" s="303"/>
      <c r="C1218" s="284"/>
      <c r="D1218" s="253"/>
      <c r="E1218" s="285"/>
      <c r="F1218" s="285"/>
      <c r="G1218" s="286"/>
      <c r="H1218" s="287"/>
      <c r="I1218" s="288"/>
      <c r="J1218" s="289"/>
    </row>
    <row r="1219" spans="1:10" ht="15" thickBot="1" x14ac:dyDescent="0.35">
      <c r="A1219" s="253" t="s">
        <v>76</v>
      </c>
      <c r="B1219" s="303"/>
      <c r="C1219" s="305"/>
      <c r="D1219" s="306"/>
      <c r="E1219" s="307"/>
      <c r="F1219" s="308" t="s">
        <v>354</v>
      </c>
      <c r="G1219" s="309">
        <f>SUM(H1202:H1218)/2</f>
        <v>0</v>
      </c>
      <c r="H1219" s="310">
        <f>IF($A$2="CD",IF($A$3=1,ROUND(SUM(H1202:H1218)/2,0),IF($A$3=3,ROUND(SUM(H1202:H1218)/2,-1),SUM(H1202:H1218)/2)),SUM(H1202:H1218)/2)</f>
        <v>0</v>
      </c>
      <c r="I1219" s="311">
        <f>SUM(J1202:J1218)/2</f>
        <v>0</v>
      </c>
      <c r="J1219" s="312">
        <f>IF($A$2="CD",IF($A$3=1,ROUND(SUM(J1202:J1218)/2,0),IF($A$3=3,ROUND(SUM(J1202:J1218)/2,-1),SUM(J1202:J1218)/2)),SUM(J1202:J1218)/2)</f>
        <v>0</v>
      </c>
    </row>
    <row r="1220" spans="1:10" ht="15" thickTop="1" x14ac:dyDescent="0.3">
      <c r="A1220" s="253" t="s">
        <v>376</v>
      </c>
      <c r="B1220" s="303"/>
      <c r="C1220" s="316" t="s">
        <v>280</v>
      </c>
      <c r="D1220" s="317"/>
      <c r="E1220" s="318"/>
      <c r="F1220" s="318"/>
      <c r="G1220" s="319"/>
      <c r="H1220" s="320"/>
      <c r="I1220" s="288"/>
      <c r="J1220" s="321"/>
    </row>
    <row r="1221" spans="1:10" x14ac:dyDescent="0.3">
      <c r="A1221" s="276" t="s">
        <v>287</v>
      </c>
      <c r="B1221" s="303"/>
      <c r="C1221" s="351" t="s">
        <v>258</v>
      </c>
      <c r="D1221" s="352"/>
      <c r="E1221" s="353"/>
      <c r="F1221" s="325">
        <f>$F$3</f>
        <v>0</v>
      </c>
      <c r="G1221" s="354"/>
      <c r="H1221" s="355">
        <f>ROUND(H1219*F1221,2)</f>
        <v>0</v>
      </c>
      <c r="I1221" s="288"/>
      <c r="J1221" s="350">
        <f>ROUND(J1219*F1221,2)</f>
        <v>0</v>
      </c>
    </row>
    <row r="1222" spans="1:10" x14ac:dyDescent="0.3">
      <c r="A1222" s="276" t="s">
        <v>377</v>
      </c>
      <c r="B1222" s="303"/>
      <c r="C1222" s="351" t="s">
        <v>260</v>
      </c>
      <c r="D1222" s="352"/>
      <c r="E1222" s="353"/>
      <c r="F1222" s="325">
        <f>$G$3</f>
        <v>0</v>
      </c>
      <c r="G1222" s="354"/>
      <c r="H1222" s="355">
        <f>ROUND(H1219*F1222,2)</f>
        <v>0</v>
      </c>
      <c r="I1222" s="288"/>
      <c r="J1222" s="350">
        <f>ROUND(J1219*F1222,2)</f>
        <v>0</v>
      </c>
    </row>
    <row r="1223" spans="1:10" x14ac:dyDescent="0.3">
      <c r="A1223" s="276" t="s">
        <v>289</v>
      </c>
      <c r="B1223" s="303"/>
      <c r="C1223" s="351" t="s">
        <v>262</v>
      </c>
      <c r="D1223" s="352"/>
      <c r="E1223" s="353"/>
      <c r="F1223" s="325">
        <f>$H$3</f>
        <v>0</v>
      </c>
      <c r="G1223" s="354"/>
      <c r="H1223" s="355">
        <f>ROUND(H1219*F1223,2)</f>
        <v>0</v>
      </c>
      <c r="I1223" s="288"/>
      <c r="J1223" s="350">
        <f>ROUND(J1219*F1223,2)</f>
        <v>0</v>
      </c>
    </row>
    <row r="1224" spans="1:10" x14ac:dyDescent="0.3">
      <c r="A1224" s="276" t="s">
        <v>291</v>
      </c>
      <c r="B1224" s="303"/>
      <c r="C1224" s="351" t="s">
        <v>266</v>
      </c>
      <c r="D1224" s="352"/>
      <c r="E1224" s="353"/>
      <c r="F1224" s="325">
        <f>$I$3</f>
        <v>0</v>
      </c>
      <c r="G1224" s="354"/>
      <c r="H1224" s="355">
        <f>ROUND(H1223*F1224,2)</f>
        <v>0</v>
      </c>
      <c r="I1224" s="288"/>
      <c r="J1224" s="350">
        <f>ROUND(J1223*F1224,2)</f>
        <v>0</v>
      </c>
    </row>
    <row r="1225" spans="1:10" x14ac:dyDescent="0.3">
      <c r="A1225" s="253" t="s">
        <v>378</v>
      </c>
      <c r="B1225" s="303"/>
      <c r="C1225" s="290" t="s">
        <v>379</v>
      </c>
      <c r="D1225" s="253"/>
      <c r="E1225" s="285"/>
      <c r="F1225" s="285"/>
      <c r="G1225" s="328"/>
      <c r="H1225" s="329">
        <f>SUM(H1221:H1224)</f>
        <v>0</v>
      </c>
      <c r="I1225" s="304"/>
      <c r="J1225" s="330">
        <f>SUM(J1221:J1224)</f>
        <v>0</v>
      </c>
    </row>
    <row r="1226" spans="1:10" ht="15" thickBot="1" x14ac:dyDescent="0.35">
      <c r="A1226" s="253" t="s">
        <v>380</v>
      </c>
      <c r="B1226" s="303"/>
      <c r="C1226" s="331"/>
      <c r="D1226" s="332"/>
      <c r="E1226" s="307"/>
      <c r="F1226" s="308" t="s">
        <v>381</v>
      </c>
      <c r="G1226" s="333">
        <f>H1225+H1219</f>
        <v>0</v>
      </c>
      <c r="H1226" s="310">
        <f>IF($A$3=2,ROUND((H1219+H1225),2),IF($A$3=3,ROUND((H1219+H1225),-1),ROUND((H1219+H1225),0)))</f>
        <v>0</v>
      </c>
      <c r="I1226" s="311"/>
      <c r="J1226" s="312">
        <f>IF($A$3=2,ROUND((J1219+J1225),2),IF($A$3=3,ROUND((J1219+J1225),-1),ROUND((J1219+J1225),0)))</f>
        <v>0</v>
      </c>
    </row>
    <row r="1227" spans="1:10" ht="15" thickTop="1" x14ac:dyDescent="0.3">
      <c r="C1227" s="19"/>
      <c r="D1227" s="264"/>
      <c r="E1227" s="19"/>
      <c r="F1227" s="19"/>
      <c r="G1227" s="19"/>
      <c r="H1227" s="19"/>
      <c r="I1227" s="265"/>
      <c r="J1227" s="266"/>
    </row>
    <row r="1228" spans="1:10" x14ac:dyDescent="0.3">
      <c r="C1228" s="19"/>
      <c r="D1228" s="264"/>
      <c r="E1228" s="19"/>
      <c r="F1228" s="19"/>
      <c r="G1228" s="19"/>
      <c r="H1228" s="19"/>
      <c r="I1228" s="265"/>
      <c r="J1228" s="266"/>
    </row>
    <row r="1229" spans="1:10" ht="15" thickBot="1" x14ac:dyDescent="0.35">
      <c r="C1229" s="19"/>
      <c r="D1229" s="264"/>
      <c r="E1229" s="19"/>
      <c r="F1229" s="19"/>
      <c r="G1229" s="19"/>
      <c r="H1229" s="19"/>
      <c r="I1229" s="265"/>
      <c r="J1229" s="266"/>
    </row>
    <row r="1230" spans="1:10" ht="15" thickTop="1" x14ac:dyDescent="0.3">
      <c r="A1230" s="253" t="s">
        <v>530</v>
      </c>
      <c r="B1230" s="267"/>
      <c r="C1230" s="933" t="s">
        <v>906</v>
      </c>
      <c r="D1230" s="934"/>
      <c r="E1230" s="934"/>
      <c r="F1230" s="934"/>
      <c r="G1230" s="314"/>
      <c r="H1230" s="269" t="s">
        <v>437</v>
      </c>
      <c r="I1230" s="270" t="s">
        <v>310</v>
      </c>
      <c r="J1230" s="271" t="s">
        <v>79</v>
      </c>
    </row>
    <row r="1231" spans="1:10" x14ac:dyDescent="0.3">
      <c r="A1231" s="253"/>
      <c r="B1231" s="267"/>
      <c r="C1231" s="935"/>
      <c r="D1231" s="936"/>
      <c r="E1231" s="936"/>
      <c r="F1231" s="936"/>
      <c r="G1231" s="315"/>
      <c r="H1231" s="273" t="str">
        <f>"ITEM:   "&amp;PRESUPUESTO!$B$72</f>
        <v>ITEM:   8.7</v>
      </c>
      <c r="I1231" s="274">
        <f>PRESUPUESTO!$E$72</f>
        <v>4.0999999999999996</v>
      </c>
      <c r="J1231" s="275"/>
    </row>
    <row r="1232" spans="1:10" x14ac:dyDescent="0.3">
      <c r="A1232" s="276" t="s">
        <v>312</v>
      </c>
      <c r="B1232" s="267"/>
      <c r="C1232" s="277" t="str">
        <f>INSUMOS!$C$300</f>
        <v>DESCRIPCION</v>
      </c>
      <c r="D1232" s="278" t="str">
        <f>INSUMOS!$D$300</f>
        <v>UND</v>
      </c>
      <c r="E1232" s="279" t="s">
        <v>74</v>
      </c>
      <c r="F1232" s="279" t="s">
        <v>313</v>
      </c>
      <c r="G1232" s="280" t="str">
        <f>INSUMOS!$I$300</f>
        <v>VR. UNIT.</v>
      </c>
      <c r="H1232" s="281" t="s">
        <v>315</v>
      </c>
      <c r="I1232" s="340"/>
      <c r="J1232" s="350" t="s">
        <v>315</v>
      </c>
    </row>
    <row r="1233" spans="1:10" x14ac:dyDescent="0.3">
      <c r="A1233" s="276"/>
      <c r="B1233" s="267"/>
      <c r="C1233" s="284"/>
      <c r="D1233" s="253"/>
      <c r="E1233" s="285"/>
      <c r="F1233" s="285"/>
      <c r="G1233" s="286"/>
      <c r="H1233" s="287"/>
      <c r="I1233" s="288"/>
      <c r="J1233" s="289"/>
    </row>
    <row r="1234" spans="1:10" x14ac:dyDescent="0.3">
      <c r="A1234" s="276" t="s">
        <v>316</v>
      </c>
      <c r="B1234" s="267"/>
      <c r="C1234" s="290" t="s">
        <v>317</v>
      </c>
      <c r="D1234" s="253"/>
      <c r="E1234" s="285"/>
      <c r="F1234" s="285"/>
      <c r="G1234" s="286"/>
      <c r="H1234" s="287"/>
      <c r="I1234" s="288"/>
      <c r="J1234" s="289"/>
    </row>
    <row r="1235" spans="1:10" x14ac:dyDescent="0.3">
      <c r="A1235" s="276">
        <v>101654</v>
      </c>
      <c r="B1235" s="267" t="s">
        <v>324</v>
      </c>
      <c r="C1235" s="277"/>
      <c r="D1235" s="278"/>
      <c r="E1235" s="279"/>
      <c r="F1235" s="279"/>
      <c r="G1235" s="280"/>
      <c r="H1235" s="281">
        <f>TRUNC(E1235* (1 + F1235 / 100) * G1235,2)</f>
        <v>0</v>
      </c>
      <c r="I1235" s="340">
        <f>I1231 * (E1235 * (1+F1235/100))</f>
        <v>0</v>
      </c>
      <c r="J1235" s="350">
        <f>H1235 * I1231</f>
        <v>0</v>
      </c>
    </row>
    <row r="1236" spans="1:10" x14ac:dyDescent="0.3">
      <c r="A1236" s="276">
        <v>117203</v>
      </c>
      <c r="B1236" s="267"/>
      <c r="C1236" s="277"/>
      <c r="D1236" s="278"/>
      <c r="E1236" s="279"/>
      <c r="F1236" s="279"/>
      <c r="G1236" s="280"/>
      <c r="H1236" s="281">
        <f>TRUNC(E1236* (1 + F1236 / 100) * G1236,2)</f>
        <v>0</v>
      </c>
      <c r="I1236" s="340">
        <f>I1231 * (E1236 * (1+F1236/100))</f>
        <v>0</v>
      </c>
      <c r="J1236" s="350">
        <f>H1236 * I1231</f>
        <v>0</v>
      </c>
    </row>
    <row r="1237" spans="1:10" x14ac:dyDescent="0.3">
      <c r="A1237" s="276">
        <v>101128</v>
      </c>
      <c r="B1237" s="267" t="s">
        <v>318</v>
      </c>
      <c r="C1237" s="277"/>
      <c r="D1237" s="278"/>
      <c r="E1237" s="279"/>
      <c r="F1237" s="279"/>
      <c r="G1237" s="280"/>
      <c r="H1237" s="281">
        <f>TRUNC(E1237* (1 + F1237 / 100) * G1237,2)</f>
        <v>0</v>
      </c>
      <c r="I1237" s="340">
        <f>I1231 * (E1237 * (1+F1237/100))</f>
        <v>0</v>
      </c>
      <c r="J1237" s="350">
        <f>H1237 * I1231</f>
        <v>0</v>
      </c>
    </row>
    <row r="1238" spans="1:10" x14ac:dyDescent="0.3">
      <c r="A1238" s="253" t="s">
        <v>330</v>
      </c>
      <c r="B1238" s="267"/>
      <c r="C1238" s="284"/>
      <c r="D1238" s="253"/>
      <c r="E1238" s="285"/>
      <c r="F1238" s="285"/>
      <c r="G1238" s="286" t="s">
        <v>331</v>
      </c>
      <c r="H1238" s="292">
        <f>SUM(H1234:H1237)</f>
        <v>0</v>
      </c>
      <c r="I1238" s="288"/>
      <c r="J1238" s="293">
        <f>SUM(J1234:J1237)</f>
        <v>0</v>
      </c>
    </row>
    <row r="1239" spans="1:10" x14ac:dyDescent="0.3">
      <c r="A1239" s="276" t="s">
        <v>332</v>
      </c>
      <c r="B1239" s="267"/>
      <c r="C1239" s="294" t="s">
        <v>333</v>
      </c>
      <c r="D1239" s="253" t="s">
        <v>334</v>
      </c>
      <c r="E1239" s="253" t="s">
        <v>335</v>
      </c>
      <c r="F1239" s="253" t="s">
        <v>336</v>
      </c>
      <c r="G1239" s="295" t="s">
        <v>337</v>
      </c>
      <c r="H1239" s="296" t="s">
        <v>338</v>
      </c>
      <c r="I1239" s="288"/>
      <c r="J1239" s="289"/>
    </row>
    <row r="1240" spans="1:10" x14ac:dyDescent="0.3">
      <c r="A1240" s="276">
        <v>200021</v>
      </c>
      <c r="B1240" s="267" t="s">
        <v>333</v>
      </c>
      <c r="C1240" s="277"/>
      <c r="D1240" s="297"/>
      <c r="E1240" s="298"/>
      <c r="F1240" s="299"/>
      <c r="G1240" s="300"/>
      <c r="H1240" s="281"/>
      <c r="I1240" s="340" t="e">
        <f>I1231 / G1240</f>
        <v>#DIV/0!</v>
      </c>
      <c r="J1240" s="350">
        <f>H1240 * I1231</f>
        <v>0</v>
      </c>
    </row>
    <row r="1241" spans="1:10" x14ac:dyDescent="0.3">
      <c r="A1241" s="253" t="s">
        <v>340</v>
      </c>
      <c r="B1241" s="267"/>
      <c r="C1241" s="284"/>
      <c r="D1241" s="253"/>
      <c r="E1241" s="285"/>
      <c r="F1241" s="285"/>
      <c r="G1241" s="286" t="s">
        <v>341</v>
      </c>
      <c r="H1241" s="292">
        <f>SUM(H1239:H1240)</f>
        <v>0</v>
      </c>
      <c r="I1241" s="288"/>
      <c r="J1241" s="293">
        <f>SUM(J1239:J1240)</f>
        <v>0</v>
      </c>
    </row>
    <row r="1242" spans="1:10" x14ac:dyDescent="0.3">
      <c r="A1242" s="276" t="s">
        <v>342</v>
      </c>
      <c r="B1242" s="267"/>
      <c r="C1242" s="301" t="s">
        <v>343</v>
      </c>
      <c r="D1242" s="253"/>
      <c r="E1242" s="285"/>
      <c r="F1242" s="285"/>
      <c r="G1242" s="286"/>
      <c r="H1242" s="287"/>
      <c r="I1242" s="288"/>
      <c r="J1242" s="289"/>
    </row>
    <row r="1243" spans="1:10" x14ac:dyDescent="0.3">
      <c r="A1243" s="276">
        <v>300026</v>
      </c>
      <c r="B1243" s="267" t="s">
        <v>343</v>
      </c>
      <c r="C1243" s="277"/>
      <c r="D1243" s="278"/>
      <c r="E1243" s="302"/>
      <c r="F1243" s="279">
        <v>0</v>
      </c>
      <c r="G1243" s="280">
        <f>H1241</f>
        <v>0</v>
      </c>
      <c r="H1243" s="281">
        <f>TRUNC(E1243* (1 + F1243 / 100) * G1243,2)</f>
        <v>0</v>
      </c>
      <c r="I1243" s="340">
        <f>I1231 * H1243</f>
        <v>0</v>
      </c>
      <c r="J1243" s="350">
        <f>H1243 * I1231</f>
        <v>0</v>
      </c>
    </row>
    <row r="1244" spans="1:10" x14ac:dyDescent="0.3">
      <c r="A1244" s="253" t="s">
        <v>348</v>
      </c>
      <c r="B1244" s="267"/>
      <c r="C1244" s="284"/>
      <c r="D1244" s="253"/>
      <c r="E1244" s="285"/>
      <c r="F1244" s="285"/>
      <c r="G1244" s="286" t="s">
        <v>349</v>
      </c>
      <c r="H1244" s="292">
        <f>SUM(H1242:H1243)</f>
        <v>0</v>
      </c>
      <c r="I1244" s="304"/>
      <c r="J1244" s="293">
        <f>SUM(J1242:J1243)</f>
        <v>0</v>
      </c>
    </row>
    <row r="1245" spans="1:10" x14ac:dyDescent="0.3">
      <c r="A1245" s="253" t="s">
        <v>350</v>
      </c>
      <c r="B1245" s="19"/>
      <c r="C1245" s="290" t="s">
        <v>351</v>
      </c>
      <c r="D1245" s="253"/>
      <c r="E1245" s="285"/>
      <c r="F1245" s="285"/>
      <c r="G1245" s="286"/>
      <c r="H1245" s="287"/>
      <c r="I1245" s="288"/>
      <c r="J1245" s="289"/>
    </row>
    <row r="1246" spans="1:10" x14ac:dyDescent="0.3">
      <c r="A1246" s="276"/>
      <c r="B1246" s="267"/>
      <c r="C1246" s="277"/>
      <c r="D1246" s="278"/>
      <c r="E1246" s="279"/>
      <c r="F1246" s="279"/>
      <c r="G1246" s="280"/>
      <c r="H1246" s="281"/>
      <c r="I1246" s="340"/>
      <c r="J1246" s="350"/>
    </row>
    <row r="1247" spans="1:10" x14ac:dyDescent="0.3">
      <c r="A1247" s="291" t="s">
        <v>352</v>
      </c>
      <c r="B1247" s="19"/>
      <c r="C1247" s="284"/>
      <c r="D1247" s="253"/>
      <c r="E1247" s="285"/>
      <c r="F1247" s="285"/>
      <c r="G1247" s="286" t="s">
        <v>353</v>
      </c>
      <c r="H1247" s="281">
        <f>SUM(H1245:H1246)</f>
        <v>0</v>
      </c>
      <c r="I1247" s="288"/>
      <c r="J1247" s="350">
        <f>SUM(J1245:J1246)</f>
        <v>0</v>
      </c>
    </row>
    <row r="1248" spans="1:10" x14ac:dyDescent="0.3">
      <c r="A1248" s="253"/>
      <c r="B1248" s="303"/>
      <c r="C1248" s="284"/>
      <c r="D1248" s="253"/>
      <c r="E1248" s="285"/>
      <c r="F1248" s="285"/>
      <c r="G1248" s="286"/>
      <c r="H1248" s="287"/>
      <c r="I1248" s="288"/>
      <c r="J1248" s="289"/>
    </row>
    <row r="1249" spans="1:10" ht="15" thickBot="1" x14ac:dyDescent="0.35">
      <c r="A1249" s="253" t="s">
        <v>76</v>
      </c>
      <c r="B1249" s="303"/>
      <c r="C1249" s="305"/>
      <c r="D1249" s="306"/>
      <c r="E1249" s="307"/>
      <c r="F1249" s="308" t="s">
        <v>354</v>
      </c>
      <c r="G1249" s="309">
        <f>SUM(H1232:H1248)/2</f>
        <v>0</v>
      </c>
      <c r="H1249" s="310">
        <f>IF($A$2="CD",IF($A$3=1,ROUND(SUM(H1232:H1248)/2,0),IF($A$3=3,ROUND(SUM(H1232:H1248)/2,-1),SUM(H1232:H1248)/2)),SUM(H1232:H1248)/2)</f>
        <v>0</v>
      </c>
      <c r="I1249" s="311">
        <f>SUM(J1232:J1248)/2</f>
        <v>0</v>
      </c>
      <c r="J1249" s="312">
        <f>IF($A$2="CD",IF($A$3=1,ROUND(SUM(J1232:J1248)/2,0),IF($A$3=3,ROUND(SUM(J1232:J1248)/2,-1),SUM(J1232:J1248)/2)),SUM(J1232:J1248)/2)</f>
        <v>0</v>
      </c>
    </row>
    <row r="1250" spans="1:10" ht="15" thickTop="1" x14ac:dyDescent="0.3">
      <c r="A1250" s="253" t="s">
        <v>376</v>
      </c>
      <c r="B1250" s="303"/>
      <c r="C1250" s="316" t="s">
        <v>280</v>
      </c>
      <c r="D1250" s="317"/>
      <c r="E1250" s="318"/>
      <c r="F1250" s="318"/>
      <c r="G1250" s="319"/>
      <c r="H1250" s="320"/>
      <c r="I1250" s="288"/>
      <c r="J1250" s="321"/>
    </row>
    <row r="1251" spans="1:10" x14ac:dyDescent="0.3">
      <c r="A1251" s="276" t="s">
        <v>287</v>
      </c>
      <c r="B1251" s="303"/>
      <c r="C1251" s="351" t="s">
        <v>258</v>
      </c>
      <c r="D1251" s="352"/>
      <c r="E1251" s="353"/>
      <c r="F1251" s="325">
        <f>$F$3</f>
        <v>0</v>
      </c>
      <c r="G1251" s="354"/>
      <c r="H1251" s="355">
        <f>ROUND(H1249*F1251,2)</f>
        <v>0</v>
      </c>
      <c r="I1251" s="288"/>
      <c r="J1251" s="350">
        <f>ROUND(J1249*F1251,2)</f>
        <v>0</v>
      </c>
    </row>
    <row r="1252" spans="1:10" x14ac:dyDescent="0.3">
      <c r="A1252" s="276" t="s">
        <v>377</v>
      </c>
      <c r="B1252" s="303"/>
      <c r="C1252" s="351" t="s">
        <v>260</v>
      </c>
      <c r="D1252" s="352"/>
      <c r="E1252" s="353"/>
      <c r="F1252" s="325">
        <f>$G$3</f>
        <v>0</v>
      </c>
      <c r="G1252" s="354"/>
      <c r="H1252" s="355">
        <f>ROUND(H1249*F1252,2)</f>
        <v>0</v>
      </c>
      <c r="I1252" s="288"/>
      <c r="J1252" s="350">
        <f>ROUND(J1249*F1252,2)</f>
        <v>0</v>
      </c>
    </row>
    <row r="1253" spans="1:10" x14ac:dyDescent="0.3">
      <c r="A1253" s="276" t="s">
        <v>289</v>
      </c>
      <c r="B1253" s="303"/>
      <c r="C1253" s="351" t="s">
        <v>262</v>
      </c>
      <c r="D1253" s="352"/>
      <c r="E1253" s="353"/>
      <c r="F1253" s="325">
        <f>$H$3</f>
        <v>0</v>
      </c>
      <c r="G1253" s="354"/>
      <c r="H1253" s="355">
        <f>ROUND(H1249*F1253,2)</f>
        <v>0</v>
      </c>
      <c r="I1253" s="288"/>
      <c r="J1253" s="350">
        <f>ROUND(J1249*F1253,2)</f>
        <v>0</v>
      </c>
    </row>
    <row r="1254" spans="1:10" x14ac:dyDescent="0.3">
      <c r="A1254" s="276" t="s">
        <v>291</v>
      </c>
      <c r="B1254" s="303"/>
      <c r="C1254" s="351" t="s">
        <v>266</v>
      </c>
      <c r="D1254" s="352"/>
      <c r="E1254" s="353"/>
      <c r="F1254" s="325">
        <f>$I$3</f>
        <v>0</v>
      </c>
      <c r="G1254" s="354"/>
      <c r="H1254" s="355">
        <f>ROUND(H1253*F1254,2)</f>
        <v>0</v>
      </c>
      <c r="I1254" s="288"/>
      <c r="J1254" s="350">
        <f>ROUND(J1253*F1254,2)</f>
        <v>0</v>
      </c>
    </row>
    <row r="1255" spans="1:10" x14ac:dyDescent="0.3">
      <c r="A1255" s="253" t="s">
        <v>378</v>
      </c>
      <c r="B1255" s="303"/>
      <c r="C1255" s="290" t="s">
        <v>379</v>
      </c>
      <c r="D1255" s="253"/>
      <c r="E1255" s="285"/>
      <c r="F1255" s="285"/>
      <c r="G1255" s="328"/>
      <c r="H1255" s="329">
        <f>SUM(H1251:H1254)</f>
        <v>0</v>
      </c>
      <c r="I1255" s="304"/>
      <c r="J1255" s="330">
        <f>SUM(J1251:J1254)</f>
        <v>0</v>
      </c>
    </row>
    <row r="1256" spans="1:10" ht="15" thickBot="1" x14ac:dyDescent="0.35">
      <c r="A1256" s="253" t="s">
        <v>380</v>
      </c>
      <c r="B1256" s="303"/>
      <c r="C1256" s="331"/>
      <c r="D1256" s="332"/>
      <c r="E1256" s="307"/>
      <c r="F1256" s="308" t="s">
        <v>381</v>
      </c>
      <c r="G1256" s="333">
        <f>H1255+H1249</f>
        <v>0</v>
      </c>
      <c r="H1256" s="310">
        <f>IF($A$3=2,ROUND((H1249+H1255),2),IF($A$3=3,ROUND((H1249+H1255),-1),ROUND((H1249+H1255),0)))</f>
        <v>0</v>
      </c>
      <c r="I1256" s="311"/>
      <c r="J1256" s="312">
        <f>IF($A$3=2,ROUND((J1249+J1255),2),IF($A$3=3,ROUND((J1249+J1255),-1),ROUND((J1249+J1255),0)))</f>
        <v>0</v>
      </c>
    </row>
    <row r="1257" spans="1:10" ht="15" thickTop="1" x14ac:dyDescent="0.3">
      <c r="C1257" s="19"/>
      <c r="D1257" s="264"/>
      <c r="E1257" s="19"/>
      <c r="F1257" s="19"/>
      <c r="G1257" s="19"/>
      <c r="H1257" s="19"/>
      <c r="I1257" s="265"/>
      <c r="J1257" s="266"/>
    </row>
    <row r="1258" spans="1:10" x14ac:dyDescent="0.3">
      <c r="C1258" s="19"/>
      <c r="D1258" s="264"/>
      <c r="E1258" s="19"/>
      <c r="F1258" s="19"/>
      <c r="G1258" s="19"/>
      <c r="H1258" s="19"/>
      <c r="I1258" s="265"/>
      <c r="J1258" s="266"/>
    </row>
    <row r="1259" spans="1:10" ht="15" thickBot="1" x14ac:dyDescent="0.35">
      <c r="C1259" s="19"/>
      <c r="D1259" s="264"/>
      <c r="E1259" s="19"/>
      <c r="F1259" s="19"/>
      <c r="G1259" s="19"/>
      <c r="H1259" s="19"/>
      <c r="I1259" s="265"/>
      <c r="J1259" s="266"/>
    </row>
    <row r="1260" spans="1:10" ht="15" thickTop="1" x14ac:dyDescent="0.3">
      <c r="A1260" s="253" t="s">
        <v>532</v>
      </c>
      <c r="B1260" s="267"/>
      <c r="C1260" s="933" t="s">
        <v>907</v>
      </c>
      <c r="D1260" s="934"/>
      <c r="E1260" s="934"/>
      <c r="F1260" s="934"/>
      <c r="G1260" s="314"/>
      <c r="H1260" s="269" t="s">
        <v>437</v>
      </c>
      <c r="I1260" s="270" t="s">
        <v>310</v>
      </c>
      <c r="J1260" s="271" t="s">
        <v>79</v>
      </c>
    </row>
    <row r="1261" spans="1:10" x14ac:dyDescent="0.3">
      <c r="A1261" s="253"/>
      <c r="B1261" s="267"/>
      <c r="C1261" s="935"/>
      <c r="D1261" s="936"/>
      <c r="E1261" s="936"/>
      <c r="F1261" s="936"/>
      <c r="G1261" s="315"/>
      <c r="H1261" s="273" t="str">
        <f>"ITEM:   "&amp;PRESUPUESTO!$B$73</f>
        <v>ITEM:   8.8</v>
      </c>
      <c r="I1261" s="274">
        <f>PRESUPUESTO!$E$73</f>
        <v>15.8</v>
      </c>
      <c r="J1261" s="275"/>
    </row>
    <row r="1262" spans="1:10" x14ac:dyDescent="0.3">
      <c r="A1262" s="276" t="s">
        <v>312</v>
      </c>
      <c r="B1262" s="267"/>
      <c r="C1262" s="277" t="str">
        <f>INSUMOS!$C$300</f>
        <v>DESCRIPCION</v>
      </c>
      <c r="D1262" s="278" t="str">
        <f>INSUMOS!$D$300</f>
        <v>UND</v>
      </c>
      <c r="E1262" s="279" t="s">
        <v>74</v>
      </c>
      <c r="F1262" s="279" t="s">
        <v>313</v>
      </c>
      <c r="G1262" s="280" t="str">
        <f>INSUMOS!$I$300</f>
        <v>VR. UNIT.</v>
      </c>
      <c r="H1262" s="281" t="s">
        <v>315</v>
      </c>
      <c r="I1262" s="340"/>
      <c r="J1262" s="350" t="s">
        <v>315</v>
      </c>
    </row>
    <row r="1263" spans="1:10" x14ac:dyDescent="0.3">
      <c r="A1263" s="276"/>
      <c r="B1263" s="267"/>
      <c r="C1263" s="284"/>
      <c r="D1263" s="253"/>
      <c r="E1263" s="285"/>
      <c r="F1263" s="285"/>
      <c r="G1263" s="286"/>
      <c r="H1263" s="287"/>
      <c r="I1263" s="288"/>
      <c r="J1263" s="289"/>
    </row>
    <row r="1264" spans="1:10" x14ac:dyDescent="0.3">
      <c r="A1264" s="276" t="s">
        <v>316</v>
      </c>
      <c r="B1264" s="267"/>
      <c r="C1264" s="290" t="s">
        <v>317</v>
      </c>
      <c r="D1264" s="253"/>
      <c r="E1264" s="285"/>
      <c r="F1264" s="285"/>
      <c r="G1264" s="286"/>
      <c r="H1264" s="287"/>
      <c r="I1264" s="288"/>
      <c r="J1264" s="289"/>
    </row>
    <row r="1265" spans="1:10" x14ac:dyDescent="0.3">
      <c r="A1265" s="276">
        <v>101658</v>
      </c>
      <c r="B1265" s="267" t="s">
        <v>324</v>
      </c>
      <c r="C1265" s="277"/>
      <c r="D1265" s="278"/>
      <c r="E1265" s="279"/>
      <c r="F1265" s="279"/>
      <c r="G1265" s="280"/>
      <c r="H1265" s="281">
        <f>TRUNC(E1265* (1 + F1265 / 100) * G1265,2)</f>
        <v>0</v>
      </c>
      <c r="I1265" s="340">
        <f>I1261 * (E1265 * (1+F1265/100))</f>
        <v>0</v>
      </c>
      <c r="J1265" s="350">
        <f>H1265 * I1261</f>
        <v>0</v>
      </c>
    </row>
    <row r="1266" spans="1:10" x14ac:dyDescent="0.3">
      <c r="A1266" s="276">
        <v>117204</v>
      </c>
      <c r="B1266" s="267"/>
      <c r="C1266" s="277"/>
      <c r="D1266" s="278"/>
      <c r="E1266" s="279"/>
      <c r="F1266" s="279"/>
      <c r="G1266" s="280"/>
      <c r="H1266" s="281">
        <f>TRUNC(E1266* (1 + F1266 / 100) * G1266,2)</f>
        <v>0</v>
      </c>
      <c r="I1266" s="340">
        <f>I1261 * (E1266 * (1+F1266/100))</f>
        <v>0</v>
      </c>
      <c r="J1266" s="350">
        <f>H1266 * I1261</f>
        <v>0</v>
      </c>
    </row>
    <row r="1267" spans="1:10" x14ac:dyDescent="0.3">
      <c r="A1267" s="276">
        <v>101128</v>
      </c>
      <c r="B1267" s="267" t="s">
        <v>318</v>
      </c>
      <c r="C1267" s="277"/>
      <c r="D1267" s="278"/>
      <c r="E1267" s="279"/>
      <c r="F1267" s="279"/>
      <c r="G1267" s="280"/>
      <c r="H1267" s="281">
        <f>TRUNC(E1267* (1 + F1267 / 100) * G1267,2)</f>
        <v>0</v>
      </c>
      <c r="I1267" s="340">
        <f>I1261 * (E1267 * (1+F1267/100))</f>
        <v>0</v>
      </c>
      <c r="J1267" s="350">
        <f>H1267 * I1261</f>
        <v>0</v>
      </c>
    </row>
    <row r="1268" spans="1:10" x14ac:dyDescent="0.3">
      <c r="A1268" s="253" t="s">
        <v>330</v>
      </c>
      <c r="B1268" s="267"/>
      <c r="C1268" s="284"/>
      <c r="D1268" s="253"/>
      <c r="E1268" s="285"/>
      <c r="F1268" s="285"/>
      <c r="G1268" s="286" t="s">
        <v>331</v>
      </c>
      <c r="H1268" s="292">
        <f>SUM(H1264:H1267)</f>
        <v>0</v>
      </c>
      <c r="I1268" s="288"/>
      <c r="J1268" s="293">
        <f>SUM(J1264:J1267)</f>
        <v>0</v>
      </c>
    </row>
    <row r="1269" spans="1:10" x14ac:dyDescent="0.3">
      <c r="A1269" s="276" t="s">
        <v>332</v>
      </c>
      <c r="B1269" s="267"/>
      <c r="C1269" s="294" t="s">
        <v>333</v>
      </c>
      <c r="D1269" s="253" t="s">
        <v>334</v>
      </c>
      <c r="E1269" s="253" t="s">
        <v>335</v>
      </c>
      <c r="F1269" s="253" t="s">
        <v>336</v>
      </c>
      <c r="G1269" s="295" t="s">
        <v>337</v>
      </c>
      <c r="H1269" s="296" t="s">
        <v>338</v>
      </c>
      <c r="I1269" s="288"/>
      <c r="J1269" s="289"/>
    </row>
    <row r="1270" spans="1:10" x14ac:dyDescent="0.3">
      <c r="A1270" s="276">
        <v>200021</v>
      </c>
      <c r="B1270" s="267" t="s">
        <v>333</v>
      </c>
      <c r="C1270" s="277"/>
      <c r="D1270" s="297"/>
      <c r="E1270" s="298"/>
      <c r="F1270" s="299"/>
      <c r="G1270" s="300"/>
      <c r="H1270" s="281"/>
      <c r="I1270" s="340" t="e">
        <f>I1261 / G1270</f>
        <v>#DIV/0!</v>
      </c>
      <c r="J1270" s="350">
        <f>H1270 * I1261</f>
        <v>0</v>
      </c>
    </row>
    <row r="1271" spans="1:10" x14ac:dyDescent="0.3">
      <c r="A1271" s="253" t="s">
        <v>340</v>
      </c>
      <c r="B1271" s="267"/>
      <c r="C1271" s="284"/>
      <c r="D1271" s="253"/>
      <c r="E1271" s="285"/>
      <c r="F1271" s="285"/>
      <c r="G1271" s="286" t="s">
        <v>341</v>
      </c>
      <c r="H1271" s="292">
        <f>SUM(H1269:H1270)</f>
        <v>0</v>
      </c>
      <c r="I1271" s="288"/>
      <c r="J1271" s="293">
        <f>SUM(J1269:J1270)</f>
        <v>0</v>
      </c>
    </row>
    <row r="1272" spans="1:10" x14ac:dyDescent="0.3">
      <c r="A1272" s="276" t="s">
        <v>342</v>
      </c>
      <c r="B1272" s="267"/>
      <c r="C1272" s="301" t="s">
        <v>343</v>
      </c>
      <c r="D1272" s="253"/>
      <c r="E1272" s="285"/>
      <c r="F1272" s="285"/>
      <c r="G1272" s="286"/>
      <c r="H1272" s="287"/>
      <c r="I1272" s="288"/>
      <c r="J1272" s="289"/>
    </row>
    <row r="1273" spans="1:10" x14ac:dyDescent="0.3">
      <c r="A1273" s="276">
        <v>300026</v>
      </c>
      <c r="B1273" s="267" t="s">
        <v>343</v>
      </c>
      <c r="C1273" s="277"/>
      <c r="D1273" s="278" t="s">
        <v>347</v>
      </c>
      <c r="E1273" s="302"/>
      <c r="F1273" s="279">
        <v>0</v>
      </c>
      <c r="G1273" s="280">
        <f>H1271</f>
        <v>0</v>
      </c>
      <c r="H1273" s="281">
        <f>TRUNC(E1273* (1 + F1273 / 100) * G1273,2)</f>
        <v>0</v>
      </c>
      <c r="I1273" s="340">
        <f>I1261 * H1273</f>
        <v>0</v>
      </c>
      <c r="J1273" s="350">
        <f>H1273 * I1261</f>
        <v>0</v>
      </c>
    </row>
    <row r="1274" spans="1:10" x14ac:dyDescent="0.3">
      <c r="A1274" s="253" t="s">
        <v>348</v>
      </c>
      <c r="B1274" s="267"/>
      <c r="C1274" s="284"/>
      <c r="D1274" s="253"/>
      <c r="E1274" s="285"/>
      <c r="F1274" s="285"/>
      <c r="G1274" s="286" t="s">
        <v>349</v>
      </c>
      <c r="H1274" s="292">
        <f>SUM(H1272:H1273)</f>
        <v>0</v>
      </c>
      <c r="I1274" s="304"/>
      <c r="J1274" s="293">
        <f>SUM(J1272:J1273)</f>
        <v>0</v>
      </c>
    </row>
    <row r="1275" spans="1:10" x14ac:dyDescent="0.3">
      <c r="A1275" s="253" t="s">
        <v>350</v>
      </c>
      <c r="B1275" s="19"/>
      <c r="C1275" s="290" t="s">
        <v>351</v>
      </c>
      <c r="D1275" s="253"/>
      <c r="E1275" s="285"/>
      <c r="F1275" s="285"/>
      <c r="G1275" s="286"/>
      <c r="H1275" s="287"/>
      <c r="I1275" s="288"/>
      <c r="J1275" s="289"/>
    </row>
    <row r="1276" spans="1:10" x14ac:dyDescent="0.3">
      <c r="A1276" s="276"/>
      <c r="B1276" s="267"/>
      <c r="C1276" s="277"/>
      <c r="D1276" s="278"/>
      <c r="E1276" s="279"/>
      <c r="F1276" s="279"/>
      <c r="G1276" s="280"/>
      <c r="H1276" s="281"/>
      <c r="I1276" s="340"/>
      <c r="J1276" s="350"/>
    </row>
    <row r="1277" spans="1:10" x14ac:dyDescent="0.3">
      <c r="A1277" s="291" t="s">
        <v>352</v>
      </c>
      <c r="B1277" s="19"/>
      <c r="C1277" s="284"/>
      <c r="D1277" s="253"/>
      <c r="E1277" s="285"/>
      <c r="F1277" s="285"/>
      <c r="G1277" s="286" t="s">
        <v>353</v>
      </c>
      <c r="H1277" s="281">
        <f>SUM(H1275:H1276)</f>
        <v>0</v>
      </c>
      <c r="I1277" s="288"/>
      <c r="J1277" s="350">
        <f>SUM(J1275:J1276)</f>
        <v>0</v>
      </c>
    </row>
    <row r="1278" spans="1:10" x14ac:dyDescent="0.3">
      <c r="A1278" s="253"/>
      <c r="B1278" s="303"/>
      <c r="C1278" s="284"/>
      <c r="D1278" s="253"/>
      <c r="E1278" s="285"/>
      <c r="F1278" s="285"/>
      <c r="G1278" s="286"/>
      <c r="H1278" s="287"/>
      <c r="I1278" s="288"/>
      <c r="J1278" s="289"/>
    </row>
    <row r="1279" spans="1:10" ht="15" thickBot="1" x14ac:dyDescent="0.35">
      <c r="A1279" s="253" t="s">
        <v>76</v>
      </c>
      <c r="B1279" s="303"/>
      <c r="C1279" s="305"/>
      <c r="D1279" s="306"/>
      <c r="E1279" s="307"/>
      <c r="F1279" s="308" t="s">
        <v>354</v>
      </c>
      <c r="G1279" s="309">
        <f>SUM(H1262:H1278)/2</f>
        <v>0</v>
      </c>
      <c r="H1279" s="310">
        <f>IF($A$2="CD",IF($A$3=1,ROUND(SUM(H1262:H1278)/2,0),IF($A$3=3,ROUND(SUM(H1262:H1278)/2,-1),SUM(H1262:H1278)/2)),SUM(H1262:H1278)/2)</f>
        <v>0</v>
      </c>
      <c r="I1279" s="311">
        <f>SUM(J1262:J1278)/2</f>
        <v>0</v>
      </c>
      <c r="J1279" s="312">
        <f>IF($A$2="CD",IF($A$3=1,ROUND(SUM(J1262:J1278)/2,0),IF($A$3=3,ROUND(SUM(J1262:J1278)/2,-1),SUM(J1262:J1278)/2)),SUM(J1262:J1278)/2)</f>
        <v>0</v>
      </c>
    </row>
    <row r="1280" spans="1:10" ht="15" thickTop="1" x14ac:dyDescent="0.3">
      <c r="A1280" s="253" t="s">
        <v>376</v>
      </c>
      <c r="B1280" s="303"/>
      <c r="C1280" s="316" t="s">
        <v>280</v>
      </c>
      <c r="D1280" s="317"/>
      <c r="E1280" s="318"/>
      <c r="F1280" s="318"/>
      <c r="G1280" s="319"/>
      <c r="H1280" s="320"/>
      <c r="I1280" s="288"/>
      <c r="J1280" s="321"/>
    </row>
    <row r="1281" spans="1:10" x14ac:dyDescent="0.3">
      <c r="A1281" s="276" t="s">
        <v>287</v>
      </c>
      <c r="B1281" s="303"/>
      <c r="C1281" s="351" t="s">
        <v>258</v>
      </c>
      <c r="D1281" s="352"/>
      <c r="E1281" s="353"/>
      <c r="F1281" s="325">
        <f>$F$3</f>
        <v>0</v>
      </c>
      <c r="G1281" s="354"/>
      <c r="H1281" s="355">
        <f>ROUND(H1279*F1281,2)</f>
        <v>0</v>
      </c>
      <c r="I1281" s="288"/>
      <c r="J1281" s="350">
        <f>ROUND(J1279*F1281,2)</f>
        <v>0</v>
      </c>
    </row>
    <row r="1282" spans="1:10" x14ac:dyDescent="0.3">
      <c r="A1282" s="276" t="s">
        <v>377</v>
      </c>
      <c r="B1282" s="303"/>
      <c r="C1282" s="351" t="s">
        <v>260</v>
      </c>
      <c r="D1282" s="352"/>
      <c r="E1282" s="353"/>
      <c r="F1282" s="325">
        <f>$G$3</f>
        <v>0</v>
      </c>
      <c r="G1282" s="354"/>
      <c r="H1282" s="355">
        <f>ROUND(H1279*F1282,2)</f>
        <v>0</v>
      </c>
      <c r="I1282" s="288"/>
      <c r="J1282" s="350">
        <f>ROUND(J1279*F1282,2)</f>
        <v>0</v>
      </c>
    </row>
    <row r="1283" spans="1:10" x14ac:dyDescent="0.3">
      <c r="A1283" s="276" t="s">
        <v>289</v>
      </c>
      <c r="B1283" s="303"/>
      <c r="C1283" s="351" t="s">
        <v>262</v>
      </c>
      <c r="D1283" s="352"/>
      <c r="E1283" s="353"/>
      <c r="F1283" s="325">
        <f>$H$3</f>
        <v>0</v>
      </c>
      <c r="G1283" s="354"/>
      <c r="H1283" s="355">
        <f>ROUND(H1279*F1283,2)</f>
        <v>0</v>
      </c>
      <c r="I1283" s="288"/>
      <c r="J1283" s="350">
        <f>ROUND(J1279*F1283,2)</f>
        <v>0</v>
      </c>
    </row>
    <row r="1284" spans="1:10" x14ac:dyDescent="0.3">
      <c r="A1284" s="276" t="s">
        <v>291</v>
      </c>
      <c r="B1284" s="303"/>
      <c r="C1284" s="351" t="s">
        <v>266</v>
      </c>
      <c r="D1284" s="352"/>
      <c r="E1284" s="353"/>
      <c r="F1284" s="325">
        <f>$I$3</f>
        <v>0</v>
      </c>
      <c r="G1284" s="354"/>
      <c r="H1284" s="355">
        <f>ROUND(H1283*F1284,2)</f>
        <v>0</v>
      </c>
      <c r="I1284" s="288"/>
      <c r="J1284" s="350">
        <f>ROUND(J1283*F1284,2)</f>
        <v>0</v>
      </c>
    </row>
    <row r="1285" spans="1:10" x14ac:dyDescent="0.3">
      <c r="A1285" s="253" t="s">
        <v>378</v>
      </c>
      <c r="B1285" s="303"/>
      <c r="C1285" s="290" t="s">
        <v>379</v>
      </c>
      <c r="D1285" s="253"/>
      <c r="E1285" s="285"/>
      <c r="F1285" s="285"/>
      <c r="G1285" s="328"/>
      <c r="H1285" s="329">
        <f>SUM(H1281:H1284)</f>
        <v>0</v>
      </c>
      <c r="I1285" s="304"/>
      <c r="J1285" s="330">
        <f>SUM(J1281:J1284)</f>
        <v>0</v>
      </c>
    </row>
    <row r="1286" spans="1:10" ht="15" thickBot="1" x14ac:dyDescent="0.35">
      <c r="A1286" s="253" t="s">
        <v>380</v>
      </c>
      <c r="B1286" s="303"/>
      <c r="C1286" s="331"/>
      <c r="D1286" s="332"/>
      <c r="E1286" s="307"/>
      <c r="F1286" s="308" t="s">
        <v>381</v>
      </c>
      <c r="G1286" s="333">
        <f>H1285+H1279</f>
        <v>0</v>
      </c>
      <c r="H1286" s="310">
        <f>IF($A$3=2,ROUND((H1279+H1285),2),IF($A$3=3,ROUND((H1279+H1285),-1),ROUND((H1279+H1285),0)))</f>
        <v>0</v>
      </c>
      <c r="I1286" s="311"/>
      <c r="J1286" s="312">
        <f>IF($A$3=2,ROUND((J1279+J1285),2),IF($A$3=3,ROUND((J1279+J1285),-1),ROUND((J1279+J1285),0)))</f>
        <v>0</v>
      </c>
    </row>
    <row r="1287" spans="1:10" ht="15" thickTop="1" x14ac:dyDescent="0.3">
      <c r="C1287" s="19"/>
      <c r="D1287" s="264"/>
      <c r="E1287" s="19"/>
      <c r="F1287" s="19"/>
      <c r="G1287" s="19"/>
      <c r="H1287" s="19"/>
      <c r="I1287" s="265"/>
      <c r="J1287" s="266"/>
    </row>
    <row r="1288" spans="1:10" x14ac:dyDescent="0.3">
      <c r="C1288" s="19"/>
      <c r="D1288" s="264"/>
      <c r="E1288" s="19"/>
      <c r="F1288" s="19"/>
      <c r="G1288" s="19"/>
      <c r="H1288" s="19"/>
      <c r="I1288" s="265"/>
      <c r="J1288" s="266"/>
    </row>
    <row r="1289" spans="1:10" ht="15" thickBot="1" x14ac:dyDescent="0.35">
      <c r="C1289" s="19"/>
      <c r="D1289" s="264"/>
      <c r="E1289" s="19"/>
      <c r="F1289" s="19"/>
      <c r="G1289" s="19"/>
      <c r="H1289" s="19"/>
      <c r="I1289" s="265"/>
      <c r="J1289" s="266"/>
    </row>
    <row r="1290" spans="1:10" ht="15" thickTop="1" x14ac:dyDescent="0.3">
      <c r="A1290" s="253" t="s">
        <v>534</v>
      </c>
      <c r="B1290" s="267"/>
      <c r="C1290" s="933" t="s">
        <v>908</v>
      </c>
      <c r="D1290" s="934"/>
      <c r="E1290" s="934"/>
      <c r="F1290" s="934"/>
      <c r="G1290" s="314"/>
      <c r="H1290" s="269" t="s">
        <v>383</v>
      </c>
      <c r="I1290" s="270" t="s">
        <v>310</v>
      </c>
      <c r="J1290" s="271" t="s">
        <v>79</v>
      </c>
    </row>
    <row r="1291" spans="1:10" x14ac:dyDescent="0.3">
      <c r="A1291" s="253"/>
      <c r="B1291" s="267"/>
      <c r="C1291" s="935"/>
      <c r="D1291" s="936"/>
      <c r="E1291" s="936"/>
      <c r="F1291" s="936"/>
      <c r="G1291" s="315"/>
      <c r="H1291" s="273" t="str">
        <f>"ITEM:   "&amp;PRESUPUESTO!$B$74</f>
        <v>ITEM:   8.9</v>
      </c>
      <c r="I1291" s="274">
        <f>PRESUPUESTO!$E$74</f>
        <v>1</v>
      </c>
      <c r="J1291" s="275"/>
    </row>
    <row r="1292" spans="1:10" x14ac:dyDescent="0.3">
      <c r="A1292" s="276" t="s">
        <v>312</v>
      </c>
      <c r="B1292" s="267"/>
      <c r="C1292" s="277" t="str">
        <f>INSUMOS!$C$300</f>
        <v>DESCRIPCION</v>
      </c>
      <c r="D1292" s="278" t="str">
        <f>INSUMOS!$D$300</f>
        <v>UND</v>
      </c>
      <c r="E1292" s="279" t="s">
        <v>74</v>
      </c>
      <c r="F1292" s="279" t="s">
        <v>313</v>
      </c>
      <c r="G1292" s="280" t="str">
        <f>INSUMOS!$I$300</f>
        <v>VR. UNIT.</v>
      </c>
      <c r="H1292" s="281" t="s">
        <v>315</v>
      </c>
      <c r="I1292" s="340"/>
      <c r="J1292" s="350" t="s">
        <v>315</v>
      </c>
    </row>
    <row r="1293" spans="1:10" x14ac:dyDescent="0.3">
      <c r="A1293" s="276"/>
      <c r="B1293" s="267"/>
      <c r="C1293" s="284"/>
      <c r="D1293" s="253"/>
      <c r="E1293" s="285"/>
      <c r="F1293" s="285"/>
      <c r="G1293" s="286"/>
      <c r="H1293" s="287"/>
      <c r="I1293" s="288"/>
      <c r="J1293" s="289"/>
    </row>
    <row r="1294" spans="1:10" x14ac:dyDescent="0.3">
      <c r="A1294" s="276" t="s">
        <v>316</v>
      </c>
      <c r="B1294" s="267"/>
      <c r="C1294" s="290" t="s">
        <v>317</v>
      </c>
      <c r="D1294" s="253"/>
      <c r="E1294" s="285"/>
      <c r="F1294" s="285"/>
      <c r="G1294" s="286"/>
      <c r="H1294" s="287"/>
      <c r="I1294" s="288"/>
      <c r="J1294" s="289"/>
    </row>
    <row r="1295" spans="1:10" x14ac:dyDescent="0.3">
      <c r="A1295" s="276">
        <v>100670</v>
      </c>
      <c r="B1295" s="267" t="s">
        <v>524</v>
      </c>
      <c r="C1295" s="277"/>
      <c r="D1295" s="278"/>
      <c r="E1295" s="279"/>
      <c r="F1295" s="279"/>
      <c r="G1295" s="280"/>
      <c r="H1295" s="281">
        <f>TRUNC(E1295* (1 + F1295 / 100) * G1295,2)</f>
        <v>0</v>
      </c>
      <c r="I1295" s="340">
        <f>I1291 * (E1295 * (1+F1295/100))</f>
        <v>0</v>
      </c>
      <c r="J1295" s="350">
        <f>H1295 * I1291</f>
        <v>0</v>
      </c>
    </row>
    <row r="1296" spans="1:10" x14ac:dyDescent="0.3">
      <c r="A1296" s="276">
        <v>101658</v>
      </c>
      <c r="B1296" s="267" t="s">
        <v>318</v>
      </c>
      <c r="C1296" s="277"/>
      <c r="D1296" s="278"/>
      <c r="E1296" s="279"/>
      <c r="F1296" s="279"/>
      <c r="G1296" s="280"/>
      <c r="H1296" s="281">
        <f>TRUNC(E1296* (1 + F1296 / 100) * G1296,2)</f>
        <v>0</v>
      </c>
      <c r="I1296" s="340">
        <f>I1291 * (E1296 * (1+F1296/100))</f>
        <v>0</v>
      </c>
      <c r="J1296" s="350">
        <f>H1296 * I1291</f>
        <v>0</v>
      </c>
    </row>
    <row r="1297" spans="1:10" x14ac:dyDescent="0.3">
      <c r="A1297" s="276">
        <v>101128</v>
      </c>
      <c r="B1297" s="267" t="s">
        <v>318</v>
      </c>
      <c r="C1297" s="277"/>
      <c r="D1297" s="278"/>
      <c r="E1297" s="279"/>
      <c r="F1297" s="279"/>
      <c r="G1297" s="280"/>
      <c r="H1297" s="281">
        <f>TRUNC(E1297* (1 + F1297 / 100) * G1297,2)</f>
        <v>0</v>
      </c>
      <c r="I1297" s="340">
        <f>I1291 * (E1297 * (1+F1297/100))</f>
        <v>0</v>
      </c>
      <c r="J1297" s="350">
        <f>H1297 * I1291</f>
        <v>0</v>
      </c>
    </row>
    <row r="1298" spans="1:10" x14ac:dyDescent="0.3">
      <c r="A1298" s="253" t="s">
        <v>330</v>
      </c>
      <c r="B1298" s="267"/>
      <c r="C1298" s="284"/>
      <c r="D1298" s="253"/>
      <c r="E1298" s="285"/>
      <c r="F1298" s="285"/>
      <c r="G1298" s="286" t="s">
        <v>331</v>
      </c>
      <c r="H1298" s="292">
        <f>SUM(H1294:H1297)</f>
        <v>0</v>
      </c>
      <c r="I1298" s="288"/>
      <c r="J1298" s="293">
        <f>SUM(J1294:J1297)</f>
        <v>0</v>
      </c>
    </row>
    <row r="1299" spans="1:10" x14ac:dyDescent="0.3">
      <c r="A1299" s="276" t="s">
        <v>332</v>
      </c>
      <c r="B1299" s="267"/>
      <c r="C1299" s="294" t="s">
        <v>333</v>
      </c>
      <c r="D1299" s="253" t="s">
        <v>334</v>
      </c>
      <c r="E1299" s="253" t="s">
        <v>335</v>
      </c>
      <c r="F1299" s="253" t="s">
        <v>336</v>
      </c>
      <c r="G1299" s="295" t="s">
        <v>337</v>
      </c>
      <c r="H1299" s="296" t="s">
        <v>338</v>
      </c>
      <c r="I1299" s="288"/>
      <c r="J1299" s="289"/>
    </row>
    <row r="1300" spans="1:10" x14ac:dyDescent="0.3">
      <c r="A1300" s="276">
        <v>200021</v>
      </c>
      <c r="B1300" s="267" t="s">
        <v>333</v>
      </c>
      <c r="C1300" s="277"/>
      <c r="D1300" s="297"/>
      <c r="E1300" s="298"/>
      <c r="F1300" s="299"/>
      <c r="G1300" s="300"/>
      <c r="H1300" s="281"/>
      <c r="I1300" s="356" t="e">
        <f>I1291 / G1300</f>
        <v>#DIV/0!</v>
      </c>
      <c r="J1300" s="350">
        <f>H1300 * I1291</f>
        <v>0</v>
      </c>
    </row>
    <row r="1301" spans="1:10" x14ac:dyDescent="0.3">
      <c r="A1301" s="253" t="s">
        <v>340</v>
      </c>
      <c r="B1301" s="267"/>
      <c r="C1301" s="284"/>
      <c r="D1301" s="253"/>
      <c r="E1301" s="285"/>
      <c r="F1301" s="285"/>
      <c r="G1301" s="286" t="s">
        <v>341</v>
      </c>
      <c r="H1301" s="292">
        <f>SUM(H1299:H1300)</f>
        <v>0</v>
      </c>
      <c r="I1301" s="288"/>
      <c r="J1301" s="293">
        <f>SUM(J1299:J1300)</f>
        <v>0</v>
      </c>
    </row>
    <row r="1302" spans="1:10" x14ac:dyDescent="0.3">
      <c r="A1302" s="276" t="s">
        <v>342</v>
      </c>
      <c r="B1302" s="267"/>
      <c r="C1302" s="301" t="s">
        <v>343</v>
      </c>
      <c r="D1302" s="253"/>
      <c r="E1302" s="285"/>
      <c r="F1302" s="285"/>
      <c r="G1302" s="286"/>
      <c r="H1302" s="287"/>
      <c r="I1302" s="288"/>
      <c r="J1302" s="289"/>
    </row>
    <row r="1303" spans="1:10" x14ac:dyDescent="0.3">
      <c r="A1303" s="276">
        <v>300026</v>
      </c>
      <c r="B1303" s="267" t="s">
        <v>343</v>
      </c>
      <c r="C1303" s="277"/>
      <c r="D1303" s="278"/>
      <c r="E1303" s="302"/>
      <c r="F1303" s="279">
        <v>0</v>
      </c>
      <c r="G1303" s="280">
        <f>H1301</f>
        <v>0</v>
      </c>
      <c r="H1303" s="281">
        <f>TRUNC(E1303* (1 + F1303 / 100) * G1303,2)</f>
        <v>0</v>
      </c>
      <c r="I1303" s="340">
        <f>I1291 * H1303</f>
        <v>0</v>
      </c>
      <c r="J1303" s="350">
        <f>H1303 * I1291</f>
        <v>0</v>
      </c>
    </row>
    <row r="1304" spans="1:10" x14ac:dyDescent="0.3">
      <c r="A1304" s="253" t="s">
        <v>348</v>
      </c>
      <c r="B1304" s="267"/>
      <c r="C1304" s="284"/>
      <c r="D1304" s="253"/>
      <c r="E1304" s="285"/>
      <c r="F1304" s="285"/>
      <c r="G1304" s="286" t="s">
        <v>349</v>
      </c>
      <c r="H1304" s="292">
        <f>SUM(H1302:H1303)</f>
        <v>0</v>
      </c>
      <c r="I1304" s="288"/>
      <c r="J1304" s="293">
        <f>SUM(J1302:J1303)</f>
        <v>0</v>
      </c>
    </row>
    <row r="1305" spans="1:10" x14ac:dyDescent="0.3">
      <c r="A1305" s="253" t="s">
        <v>350</v>
      </c>
      <c r="B1305" s="19"/>
      <c r="C1305" s="290" t="s">
        <v>351</v>
      </c>
      <c r="D1305" s="253"/>
      <c r="E1305" s="285"/>
      <c r="F1305" s="285"/>
      <c r="G1305" s="286"/>
      <c r="H1305" s="287"/>
      <c r="I1305" s="288"/>
      <c r="J1305" s="289"/>
    </row>
    <row r="1306" spans="1:10" x14ac:dyDescent="0.3">
      <c r="A1306" s="276"/>
      <c r="B1306" s="267"/>
      <c r="C1306" s="277"/>
      <c r="D1306" s="278"/>
      <c r="E1306" s="279"/>
      <c r="F1306" s="279"/>
      <c r="G1306" s="280"/>
      <c r="H1306" s="281"/>
      <c r="I1306" s="340"/>
      <c r="J1306" s="350"/>
    </row>
    <row r="1307" spans="1:10" x14ac:dyDescent="0.3">
      <c r="A1307" s="291" t="s">
        <v>352</v>
      </c>
      <c r="B1307" s="19"/>
      <c r="C1307" s="284"/>
      <c r="D1307" s="253"/>
      <c r="E1307" s="285"/>
      <c r="F1307" s="285"/>
      <c r="G1307" s="286" t="s">
        <v>353</v>
      </c>
      <c r="H1307" s="281">
        <f>SUM(H1305:H1306)</f>
        <v>0</v>
      </c>
      <c r="I1307" s="288"/>
      <c r="J1307" s="350">
        <f>SUM(J1305:J1306)</f>
        <v>0</v>
      </c>
    </row>
    <row r="1308" spans="1:10" x14ac:dyDescent="0.3">
      <c r="A1308" s="253"/>
      <c r="B1308" s="303"/>
      <c r="C1308" s="284"/>
      <c r="D1308" s="253"/>
      <c r="E1308" s="285"/>
      <c r="F1308" s="285"/>
      <c r="G1308" s="286"/>
      <c r="H1308" s="287"/>
      <c r="I1308" s="288"/>
      <c r="J1308" s="289"/>
    </row>
    <row r="1309" spans="1:10" ht="15" thickBot="1" x14ac:dyDescent="0.35">
      <c r="A1309" s="253" t="s">
        <v>76</v>
      </c>
      <c r="B1309" s="303"/>
      <c r="C1309" s="305"/>
      <c r="D1309" s="306"/>
      <c r="E1309" s="307"/>
      <c r="F1309" s="308" t="s">
        <v>354</v>
      </c>
      <c r="G1309" s="309">
        <f>SUM(H1292:H1308)/2</f>
        <v>0</v>
      </c>
      <c r="H1309" s="310">
        <f>IF($A$2="CD",IF($A$3=1,ROUND(SUM(H1292:H1308)/2,0),IF($A$3=3,ROUND(SUM(H1292:H1308)/2,-1),SUM(H1292:H1308)/2)),SUM(H1292:H1308)/2)</f>
        <v>0</v>
      </c>
      <c r="I1309" s="311">
        <f>SUM(J1292:J1308)/2</f>
        <v>0</v>
      </c>
      <c r="J1309" s="312">
        <f>IF($A$2="CD",IF($A$3=1,ROUND(SUM(J1292:J1308)/2,0),IF($A$3=3,ROUND(SUM(J1292:J1308)/2,-1),SUM(J1292:J1308)/2)),SUM(J1292:J1308)/2)</f>
        <v>0</v>
      </c>
    </row>
    <row r="1310" spans="1:10" ht="15" thickTop="1" x14ac:dyDescent="0.3">
      <c r="A1310" s="253" t="s">
        <v>376</v>
      </c>
      <c r="B1310" s="303"/>
      <c r="C1310" s="316" t="s">
        <v>280</v>
      </c>
      <c r="D1310" s="317"/>
      <c r="E1310" s="318"/>
      <c r="F1310" s="318"/>
      <c r="G1310" s="319"/>
      <c r="H1310" s="320"/>
      <c r="I1310" s="288"/>
      <c r="J1310" s="321"/>
    </row>
    <row r="1311" spans="1:10" x14ac:dyDescent="0.3">
      <c r="A1311" s="276" t="s">
        <v>287</v>
      </c>
      <c r="B1311" s="303"/>
      <c r="C1311" s="351" t="s">
        <v>258</v>
      </c>
      <c r="D1311" s="352"/>
      <c r="E1311" s="353"/>
      <c r="F1311" s="325">
        <f>$F$3</f>
        <v>0</v>
      </c>
      <c r="G1311" s="354"/>
      <c r="H1311" s="355">
        <f>ROUND(H1309*F1311,2)</f>
        <v>0</v>
      </c>
      <c r="I1311" s="288"/>
      <c r="J1311" s="350">
        <f>ROUND(J1309*F1311,2)</f>
        <v>0</v>
      </c>
    </row>
    <row r="1312" spans="1:10" x14ac:dyDescent="0.3">
      <c r="A1312" s="276" t="s">
        <v>377</v>
      </c>
      <c r="B1312" s="303"/>
      <c r="C1312" s="351" t="s">
        <v>260</v>
      </c>
      <c r="D1312" s="352"/>
      <c r="E1312" s="353"/>
      <c r="F1312" s="325">
        <f>$G$3</f>
        <v>0</v>
      </c>
      <c r="G1312" s="354"/>
      <c r="H1312" s="355">
        <f>ROUND(H1309*F1312,2)</f>
        <v>0</v>
      </c>
      <c r="I1312" s="288"/>
      <c r="J1312" s="350">
        <f>ROUND(J1309*F1312,2)</f>
        <v>0</v>
      </c>
    </row>
    <row r="1313" spans="1:10" x14ac:dyDescent="0.3">
      <c r="A1313" s="276" t="s">
        <v>289</v>
      </c>
      <c r="B1313" s="303"/>
      <c r="C1313" s="351" t="s">
        <v>262</v>
      </c>
      <c r="D1313" s="352"/>
      <c r="E1313" s="353"/>
      <c r="F1313" s="325">
        <f>$H$3</f>
        <v>0</v>
      </c>
      <c r="G1313" s="354"/>
      <c r="H1313" s="355">
        <f>ROUND(H1309*F1313,2)</f>
        <v>0</v>
      </c>
      <c r="I1313" s="288"/>
      <c r="J1313" s="350">
        <f>ROUND(J1309*F1313,2)</f>
        <v>0</v>
      </c>
    </row>
    <row r="1314" spans="1:10" x14ac:dyDescent="0.3">
      <c r="A1314" s="276" t="s">
        <v>291</v>
      </c>
      <c r="B1314" s="303"/>
      <c r="C1314" s="351" t="s">
        <v>266</v>
      </c>
      <c r="D1314" s="352"/>
      <c r="E1314" s="353"/>
      <c r="F1314" s="325">
        <f>$I$3</f>
        <v>0</v>
      </c>
      <c r="G1314" s="354"/>
      <c r="H1314" s="355">
        <f>ROUND(H1313*F1314,2)</f>
        <v>0</v>
      </c>
      <c r="I1314" s="288"/>
      <c r="J1314" s="350">
        <f>ROUND(J1313*F1314,2)</f>
        <v>0</v>
      </c>
    </row>
    <row r="1315" spans="1:10" x14ac:dyDescent="0.3">
      <c r="A1315" s="253" t="s">
        <v>378</v>
      </c>
      <c r="B1315" s="303"/>
      <c r="C1315" s="290" t="s">
        <v>379</v>
      </c>
      <c r="D1315" s="253"/>
      <c r="E1315" s="285"/>
      <c r="F1315" s="285"/>
      <c r="G1315" s="328"/>
      <c r="H1315" s="329">
        <f>SUM(H1311:H1314)</f>
        <v>0</v>
      </c>
      <c r="I1315" s="304"/>
      <c r="J1315" s="330">
        <f>SUM(J1311:J1314)</f>
        <v>0</v>
      </c>
    </row>
    <row r="1316" spans="1:10" ht="15" thickBot="1" x14ac:dyDescent="0.35">
      <c r="A1316" s="253" t="s">
        <v>380</v>
      </c>
      <c r="B1316" s="303"/>
      <c r="C1316" s="331"/>
      <c r="D1316" s="332"/>
      <c r="E1316" s="307"/>
      <c r="F1316" s="308" t="s">
        <v>381</v>
      </c>
      <c r="G1316" s="333">
        <f>H1315+H1309</f>
        <v>0</v>
      </c>
      <c r="H1316" s="310">
        <f>IF($A$3=2,ROUND((H1309+H1315),2),IF($A$3=3,ROUND((H1309+H1315),-1),ROUND((H1309+H1315),0)))</f>
        <v>0</v>
      </c>
      <c r="I1316" s="311"/>
      <c r="J1316" s="312">
        <f>IF($A$3=2,ROUND((J1309+J1315),2),IF($A$3=3,ROUND((J1309+J1315),-1),ROUND((J1309+J1315),0)))</f>
        <v>0</v>
      </c>
    </row>
    <row r="1317" spans="1:10" ht="15" thickTop="1" x14ac:dyDescent="0.3">
      <c r="C1317" s="19"/>
      <c r="D1317" s="264"/>
      <c r="E1317" s="19"/>
      <c r="F1317" s="19"/>
      <c r="G1317" s="19"/>
      <c r="H1317" s="19"/>
      <c r="I1317" s="265"/>
      <c r="J1317" s="266"/>
    </row>
    <row r="1318" spans="1:10" x14ac:dyDescent="0.3">
      <c r="C1318" s="19"/>
      <c r="D1318" s="264"/>
      <c r="E1318" s="19"/>
      <c r="F1318" s="19"/>
      <c r="G1318" s="19"/>
      <c r="H1318" s="19"/>
      <c r="I1318" s="265"/>
      <c r="J1318" s="266"/>
    </row>
    <row r="1319" spans="1:10" ht="15" thickBot="1" x14ac:dyDescent="0.35">
      <c r="C1319" s="19"/>
      <c r="D1319" s="264"/>
      <c r="E1319" s="19"/>
      <c r="F1319" s="19"/>
      <c r="G1319" s="19"/>
      <c r="H1319" s="19"/>
      <c r="I1319" s="265"/>
      <c r="J1319" s="266"/>
    </row>
    <row r="1320" spans="1:10" ht="15" thickTop="1" x14ac:dyDescent="0.3">
      <c r="A1320" s="253" t="s">
        <v>536</v>
      </c>
      <c r="B1320" s="267"/>
      <c r="C1320" s="933" t="s">
        <v>909</v>
      </c>
      <c r="D1320" s="934"/>
      <c r="E1320" s="934"/>
      <c r="F1320" s="934"/>
      <c r="G1320" s="314"/>
      <c r="H1320" s="269" t="s">
        <v>383</v>
      </c>
      <c r="I1320" s="270" t="s">
        <v>310</v>
      </c>
      <c r="J1320" s="271" t="s">
        <v>79</v>
      </c>
    </row>
    <row r="1321" spans="1:10" x14ac:dyDescent="0.3">
      <c r="A1321" s="253"/>
      <c r="B1321" s="267"/>
      <c r="C1321" s="935"/>
      <c r="D1321" s="936"/>
      <c r="E1321" s="936"/>
      <c r="F1321" s="936"/>
      <c r="G1321" s="315"/>
      <c r="H1321" s="273" t="str">
        <f>"ITEM:   "&amp;PRESUPUESTO!$B$75</f>
        <v>ITEM:   8.10</v>
      </c>
      <c r="I1321" s="274">
        <f>PRESUPUESTO!$E$75</f>
        <v>2</v>
      </c>
      <c r="J1321" s="275"/>
    </row>
    <row r="1322" spans="1:10" x14ac:dyDescent="0.3">
      <c r="A1322" s="276" t="s">
        <v>312</v>
      </c>
      <c r="B1322" s="267"/>
      <c r="C1322" s="277" t="str">
        <f>INSUMOS!$C$300</f>
        <v>DESCRIPCION</v>
      </c>
      <c r="D1322" s="278" t="str">
        <f>INSUMOS!$D$300</f>
        <v>UND</v>
      </c>
      <c r="E1322" s="279" t="s">
        <v>74</v>
      </c>
      <c r="F1322" s="279" t="s">
        <v>313</v>
      </c>
      <c r="G1322" s="280" t="str">
        <f>INSUMOS!$I$300</f>
        <v>VR. UNIT.</v>
      </c>
      <c r="H1322" s="281" t="s">
        <v>315</v>
      </c>
      <c r="I1322" s="340"/>
      <c r="J1322" s="350" t="s">
        <v>315</v>
      </c>
    </row>
    <row r="1323" spans="1:10" x14ac:dyDescent="0.3">
      <c r="A1323" s="276"/>
      <c r="B1323" s="267"/>
      <c r="C1323" s="284"/>
      <c r="D1323" s="253"/>
      <c r="E1323" s="285"/>
      <c r="F1323" s="285"/>
      <c r="G1323" s="286"/>
      <c r="H1323" s="287"/>
      <c r="I1323" s="288"/>
      <c r="J1323" s="289"/>
    </row>
    <row r="1324" spans="1:10" x14ac:dyDescent="0.3">
      <c r="A1324" s="276" t="s">
        <v>316</v>
      </c>
      <c r="B1324" s="267"/>
      <c r="C1324" s="290" t="s">
        <v>317</v>
      </c>
      <c r="D1324" s="253"/>
      <c r="E1324" s="285"/>
      <c r="F1324" s="285"/>
      <c r="G1324" s="286"/>
      <c r="H1324" s="287"/>
      <c r="I1324" s="288"/>
      <c r="J1324" s="289"/>
    </row>
    <row r="1325" spans="1:10" x14ac:dyDescent="0.3">
      <c r="A1325" s="276">
        <v>100664</v>
      </c>
      <c r="B1325" s="267" t="s">
        <v>503</v>
      </c>
      <c r="C1325" s="277"/>
      <c r="D1325" s="278"/>
      <c r="E1325" s="279"/>
      <c r="F1325" s="279"/>
      <c r="G1325" s="280"/>
      <c r="H1325" s="281">
        <f>TRUNC(E1325* (1 + F1325 / 100) * G1325,2)</f>
        <v>0</v>
      </c>
      <c r="I1325" s="340">
        <f>I1321 * (E1325 * (1+F1325/100))</f>
        <v>0</v>
      </c>
      <c r="J1325" s="350">
        <f>H1325 * I1321</f>
        <v>0</v>
      </c>
    </row>
    <row r="1326" spans="1:10" x14ac:dyDescent="0.3">
      <c r="A1326" s="276">
        <v>101658</v>
      </c>
      <c r="B1326" s="267" t="s">
        <v>318</v>
      </c>
      <c r="C1326" s="277"/>
      <c r="D1326" s="278"/>
      <c r="E1326" s="279"/>
      <c r="F1326" s="279"/>
      <c r="G1326" s="280"/>
      <c r="H1326" s="281">
        <f>TRUNC(E1326* (1 + F1326 / 100) * G1326,2)</f>
        <v>0</v>
      </c>
      <c r="I1326" s="340">
        <f>I1321 * (E1326 * (1+F1326/100))</f>
        <v>0</v>
      </c>
      <c r="J1326" s="350">
        <f>H1326 * I1321</f>
        <v>0</v>
      </c>
    </row>
    <row r="1327" spans="1:10" x14ac:dyDescent="0.3">
      <c r="A1327" s="276">
        <v>101128</v>
      </c>
      <c r="B1327" s="267" t="s">
        <v>318</v>
      </c>
      <c r="C1327" s="277"/>
      <c r="D1327" s="278"/>
      <c r="E1327" s="279"/>
      <c r="F1327" s="279"/>
      <c r="G1327" s="280"/>
      <c r="H1327" s="281">
        <f>TRUNC(E1327* (1 + F1327 / 100) * G1327,2)</f>
        <v>0</v>
      </c>
      <c r="I1327" s="340">
        <f>I1321 * (E1327 * (1+F1327/100))</f>
        <v>0</v>
      </c>
      <c r="J1327" s="350">
        <f>H1327 * I1321</f>
        <v>0</v>
      </c>
    </row>
    <row r="1328" spans="1:10" x14ac:dyDescent="0.3">
      <c r="A1328" s="253" t="s">
        <v>330</v>
      </c>
      <c r="B1328" s="267"/>
      <c r="C1328" s="284"/>
      <c r="D1328" s="253"/>
      <c r="E1328" s="285"/>
      <c r="F1328" s="285"/>
      <c r="G1328" s="286" t="s">
        <v>331</v>
      </c>
      <c r="H1328" s="292">
        <f>SUM(H1324:H1327)</f>
        <v>0</v>
      </c>
      <c r="I1328" s="288"/>
      <c r="J1328" s="293">
        <f>SUM(J1324:J1327)</f>
        <v>0</v>
      </c>
    </row>
    <row r="1329" spans="1:10" x14ac:dyDescent="0.3">
      <c r="A1329" s="276" t="s">
        <v>332</v>
      </c>
      <c r="B1329" s="267"/>
      <c r="C1329" s="294" t="s">
        <v>333</v>
      </c>
      <c r="D1329" s="253" t="s">
        <v>334</v>
      </c>
      <c r="E1329" s="253" t="s">
        <v>335</v>
      </c>
      <c r="F1329" s="253" t="s">
        <v>336</v>
      </c>
      <c r="G1329" s="295" t="s">
        <v>337</v>
      </c>
      <c r="H1329" s="296" t="s">
        <v>338</v>
      </c>
      <c r="I1329" s="288"/>
      <c r="J1329" s="289"/>
    </row>
    <row r="1330" spans="1:10" x14ac:dyDescent="0.3">
      <c r="A1330" s="276">
        <v>200021</v>
      </c>
      <c r="B1330" s="267" t="s">
        <v>333</v>
      </c>
      <c r="C1330" s="277"/>
      <c r="D1330" s="297"/>
      <c r="E1330" s="298"/>
      <c r="F1330" s="299"/>
      <c r="G1330" s="300"/>
      <c r="H1330" s="281"/>
      <c r="I1330" s="340" t="e">
        <f>I1321 / G1330</f>
        <v>#DIV/0!</v>
      </c>
      <c r="J1330" s="350">
        <f>H1330 * I1321</f>
        <v>0</v>
      </c>
    </row>
    <row r="1331" spans="1:10" x14ac:dyDescent="0.3">
      <c r="A1331" s="253" t="s">
        <v>340</v>
      </c>
      <c r="B1331" s="267"/>
      <c r="C1331" s="284"/>
      <c r="D1331" s="253"/>
      <c r="E1331" s="285"/>
      <c r="F1331" s="285"/>
      <c r="G1331" s="286" t="s">
        <v>341</v>
      </c>
      <c r="H1331" s="292">
        <f>SUM(H1329:H1330)</f>
        <v>0</v>
      </c>
      <c r="I1331" s="288"/>
      <c r="J1331" s="293">
        <f>SUM(J1329:J1330)</f>
        <v>0</v>
      </c>
    </row>
    <row r="1332" spans="1:10" x14ac:dyDescent="0.3">
      <c r="A1332" s="276" t="s">
        <v>342</v>
      </c>
      <c r="B1332" s="267"/>
      <c r="C1332" s="301" t="s">
        <v>343</v>
      </c>
      <c r="D1332" s="253"/>
      <c r="E1332" s="285"/>
      <c r="F1332" s="285"/>
      <c r="G1332" s="286"/>
      <c r="H1332" s="287"/>
      <c r="I1332" s="288"/>
      <c r="J1332" s="289"/>
    </row>
    <row r="1333" spans="1:10" x14ac:dyDescent="0.3">
      <c r="A1333" s="276">
        <v>300026</v>
      </c>
      <c r="B1333" s="267" t="s">
        <v>343</v>
      </c>
      <c r="C1333" s="277"/>
      <c r="D1333" s="278"/>
      <c r="E1333" s="302"/>
      <c r="F1333" s="279">
        <v>0</v>
      </c>
      <c r="G1333" s="280">
        <f>H1331</f>
        <v>0</v>
      </c>
      <c r="H1333" s="281">
        <f>TRUNC(E1333* (1 + F1333 / 100) * G1333,2)</f>
        <v>0</v>
      </c>
      <c r="I1333" s="340">
        <f>I1321 * H1333</f>
        <v>0</v>
      </c>
      <c r="J1333" s="350">
        <f>H1333 * I1321</f>
        <v>0</v>
      </c>
    </row>
    <row r="1334" spans="1:10" x14ac:dyDescent="0.3">
      <c r="A1334" s="253" t="s">
        <v>348</v>
      </c>
      <c r="B1334" s="267"/>
      <c r="C1334" s="284"/>
      <c r="D1334" s="253"/>
      <c r="E1334" s="285"/>
      <c r="F1334" s="285"/>
      <c r="G1334" s="286" t="s">
        <v>349</v>
      </c>
      <c r="H1334" s="292">
        <f>SUM(H1332:H1333)</f>
        <v>0</v>
      </c>
      <c r="I1334" s="288"/>
      <c r="J1334" s="293">
        <f>SUM(J1332:J1333)</f>
        <v>0</v>
      </c>
    </row>
    <row r="1335" spans="1:10" x14ac:dyDescent="0.3">
      <c r="A1335" s="253" t="s">
        <v>350</v>
      </c>
      <c r="B1335" s="19"/>
      <c r="C1335" s="290" t="s">
        <v>351</v>
      </c>
      <c r="D1335" s="253"/>
      <c r="E1335" s="285"/>
      <c r="F1335" s="285"/>
      <c r="G1335" s="286"/>
      <c r="H1335" s="287"/>
      <c r="I1335" s="288"/>
      <c r="J1335" s="289"/>
    </row>
    <row r="1336" spans="1:10" x14ac:dyDescent="0.3">
      <c r="A1336" s="276"/>
      <c r="B1336" s="267"/>
      <c r="C1336" s="277"/>
      <c r="D1336" s="278"/>
      <c r="E1336" s="279"/>
      <c r="F1336" s="279"/>
      <c r="G1336" s="280"/>
      <c r="H1336" s="281"/>
      <c r="I1336" s="340"/>
      <c r="J1336" s="350"/>
    </row>
    <row r="1337" spans="1:10" x14ac:dyDescent="0.3">
      <c r="A1337" s="291" t="s">
        <v>352</v>
      </c>
      <c r="B1337" s="19"/>
      <c r="C1337" s="284"/>
      <c r="D1337" s="253"/>
      <c r="E1337" s="285"/>
      <c r="F1337" s="285"/>
      <c r="G1337" s="286" t="s">
        <v>353</v>
      </c>
      <c r="H1337" s="281">
        <f>SUM(H1335:H1336)</f>
        <v>0</v>
      </c>
      <c r="I1337" s="288"/>
      <c r="J1337" s="350">
        <f>SUM(J1335:J1336)</f>
        <v>0</v>
      </c>
    </row>
    <row r="1338" spans="1:10" x14ac:dyDescent="0.3">
      <c r="A1338" s="253"/>
      <c r="B1338" s="303"/>
      <c r="C1338" s="284"/>
      <c r="D1338" s="253"/>
      <c r="E1338" s="285"/>
      <c r="F1338" s="285"/>
      <c r="G1338" s="286"/>
      <c r="H1338" s="287"/>
      <c r="I1338" s="288"/>
      <c r="J1338" s="289"/>
    </row>
    <row r="1339" spans="1:10" ht="15" thickBot="1" x14ac:dyDescent="0.35">
      <c r="A1339" s="253" t="s">
        <v>76</v>
      </c>
      <c r="B1339" s="303"/>
      <c r="C1339" s="305"/>
      <c r="D1339" s="306"/>
      <c r="E1339" s="307"/>
      <c r="F1339" s="308" t="s">
        <v>354</v>
      </c>
      <c r="G1339" s="309">
        <f>SUM(H1322:H1338)/2</f>
        <v>0</v>
      </c>
      <c r="H1339" s="310">
        <f>IF($A$2="CD",IF($A$3=1,ROUND(SUM(H1322:H1338)/2,0),IF($A$3=3,ROUND(SUM(H1322:H1338)/2,-1),SUM(H1322:H1338)/2)),SUM(H1322:H1338)/2)</f>
        <v>0</v>
      </c>
      <c r="I1339" s="311">
        <f>SUM(J1322:J1338)/2</f>
        <v>0</v>
      </c>
      <c r="J1339" s="312">
        <f>IF($A$2="CD",IF($A$3=1,ROUND(SUM(J1322:J1338)/2,0),IF($A$3=3,ROUND(SUM(J1322:J1338)/2,-1),SUM(J1322:J1338)/2)),SUM(J1322:J1338)/2)</f>
        <v>0</v>
      </c>
    </row>
    <row r="1340" spans="1:10" ht="15" thickTop="1" x14ac:dyDescent="0.3">
      <c r="A1340" s="253" t="s">
        <v>376</v>
      </c>
      <c r="B1340" s="303"/>
      <c r="C1340" s="316" t="s">
        <v>280</v>
      </c>
      <c r="D1340" s="317"/>
      <c r="E1340" s="318"/>
      <c r="F1340" s="318"/>
      <c r="G1340" s="319"/>
      <c r="H1340" s="320"/>
      <c r="I1340" s="304"/>
      <c r="J1340" s="321"/>
    </row>
    <row r="1341" spans="1:10" x14ac:dyDescent="0.3">
      <c r="A1341" s="276" t="s">
        <v>287</v>
      </c>
      <c r="B1341" s="303"/>
      <c r="C1341" s="351" t="s">
        <v>258</v>
      </c>
      <c r="D1341" s="352"/>
      <c r="E1341" s="353"/>
      <c r="F1341" s="325">
        <f>$F$3</f>
        <v>0</v>
      </c>
      <c r="G1341" s="354"/>
      <c r="H1341" s="355">
        <f>ROUND(H1339*F1341,2)</f>
        <v>0</v>
      </c>
      <c r="I1341" s="288"/>
      <c r="J1341" s="350">
        <f>ROUND(J1339*F1341,2)</f>
        <v>0</v>
      </c>
    </row>
    <row r="1342" spans="1:10" x14ac:dyDescent="0.3">
      <c r="A1342" s="276" t="s">
        <v>377</v>
      </c>
      <c r="B1342" s="303"/>
      <c r="C1342" s="351" t="s">
        <v>260</v>
      </c>
      <c r="D1342" s="352"/>
      <c r="E1342" s="353"/>
      <c r="F1342" s="325">
        <f>$G$3</f>
        <v>0</v>
      </c>
      <c r="G1342" s="354"/>
      <c r="H1342" s="355">
        <f>ROUND(H1339*F1342,2)</f>
        <v>0</v>
      </c>
      <c r="I1342" s="288"/>
      <c r="J1342" s="350">
        <f>ROUND(J1339*F1342,2)</f>
        <v>0</v>
      </c>
    </row>
    <row r="1343" spans="1:10" x14ac:dyDescent="0.3">
      <c r="A1343" s="276" t="s">
        <v>289</v>
      </c>
      <c r="B1343" s="303"/>
      <c r="C1343" s="351" t="s">
        <v>262</v>
      </c>
      <c r="D1343" s="352"/>
      <c r="E1343" s="353"/>
      <c r="F1343" s="325">
        <f>$H$3</f>
        <v>0</v>
      </c>
      <c r="G1343" s="354"/>
      <c r="H1343" s="355">
        <f>ROUND(H1339*F1343,2)</f>
        <v>0</v>
      </c>
      <c r="I1343" s="288"/>
      <c r="J1343" s="350">
        <f>ROUND(J1339*F1343,2)</f>
        <v>0</v>
      </c>
    </row>
    <row r="1344" spans="1:10" x14ac:dyDescent="0.3">
      <c r="A1344" s="276" t="s">
        <v>291</v>
      </c>
      <c r="B1344" s="303"/>
      <c r="C1344" s="351" t="s">
        <v>266</v>
      </c>
      <c r="D1344" s="352"/>
      <c r="E1344" s="353"/>
      <c r="F1344" s="325">
        <f>$I$3</f>
        <v>0</v>
      </c>
      <c r="G1344" s="354"/>
      <c r="H1344" s="355">
        <f>ROUND(H1343*F1344,2)</f>
        <v>0</v>
      </c>
      <c r="I1344" s="288"/>
      <c r="J1344" s="350">
        <f>ROUND(J1343*F1344,2)</f>
        <v>0</v>
      </c>
    </row>
    <row r="1345" spans="1:10" x14ac:dyDescent="0.3">
      <c r="A1345" s="253" t="s">
        <v>378</v>
      </c>
      <c r="B1345" s="303"/>
      <c r="C1345" s="290" t="s">
        <v>379</v>
      </c>
      <c r="D1345" s="253"/>
      <c r="E1345" s="285"/>
      <c r="F1345" s="285"/>
      <c r="G1345" s="328"/>
      <c r="H1345" s="329">
        <f>SUM(H1341:H1344)</f>
        <v>0</v>
      </c>
      <c r="I1345" s="304"/>
      <c r="J1345" s="330">
        <f>SUM(J1341:J1344)</f>
        <v>0</v>
      </c>
    </row>
    <row r="1346" spans="1:10" ht="15" thickBot="1" x14ac:dyDescent="0.35">
      <c r="A1346" s="253" t="s">
        <v>380</v>
      </c>
      <c r="B1346" s="303"/>
      <c r="C1346" s="331"/>
      <c r="D1346" s="332"/>
      <c r="E1346" s="307"/>
      <c r="F1346" s="308" t="s">
        <v>381</v>
      </c>
      <c r="G1346" s="333">
        <f>H1345+H1339</f>
        <v>0</v>
      </c>
      <c r="H1346" s="310">
        <f>IF($A$3=2,ROUND((H1339+H1345),2),IF($A$3=3,ROUND((H1339+H1345),-1),ROUND((H1339+H1345),0)))</f>
        <v>0</v>
      </c>
      <c r="I1346" s="311"/>
      <c r="J1346" s="312">
        <f>IF($A$3=2,ROUND((J1339+J1345),2),IF($A$3=3,ROUND((J1339+J1345),-1),ROUND((J1339+J1345),0)))</f>
        <v>0</v>
      </c>
    </row>
    <row r="1347" spans="1:10" ht="15" thickTop="1" x14ac:dyDescent="0.3">
      <c r="C1347" s="19"/>
      <c r="D1347" s="264"/>
      <c r="E1347" s="19"/>
      <c r="F1347" s="19"/>
      <c r="G1347" s="19"/>
      <c r="H1347" s="19"/>
      <c r="I1347" s="265"/>
      <c r="J1347" s="266"/>
    </row>
    <row r="1348" spans="1:10" x14ac:dyDescent="0.3">
      <c r="C1348" s="19"/>
      <c r="D1348" s="264"/>
      <c r="E1348" s="19"/>
      <c r="F1348" s="19"/>
      <c r="G1348" s="19"/>
      <c r="H1348" s="19"/>
      <c r="I1348" s="265"/>
      <c r="J1348" s="266"/>
    </row>
    <row r="1349" spans="1:10" ht="15" thickBot="1" x14ac:dyDescent="0.35">
      <c r="C1349" s="19"/>
      <c r="D1349" s="264"/>
      <c r="E1349" s="19"/>
      <c r="F1349" s="19"/>
      <c r="G1349" s="19"/>
      <c r="H1349" s="19"/>
      <c r="I1349" s="265"/>
      <c r="J1349" s="266"/>
    </row>
    <row r="1350" spans="1:10" ht="15" thickTop="1" x14ac:dyDescent="0.3">
      <c r="A1350" s="253" t="s">
        <v>538</v>
      </c>
      <c r="B1350" s="267"/>
      <c r="C1350" s="933" t="s">
        <v>910</v>
      </c>
      <c r="D1350" s="934"/>
      <c r="E1350" s="934"/>
      <c r="F1350" s="934"/>
      <c r="G1350" s="314"/>
      <c r="H1350" s="269" t="s">
        <v>383</v>
      </c>
      <c r="I1350" s="270" t="s">
        <v>310</v>
      </c>
      <c r="J1350" s="271" t="s">
        <v>79</v>
      </c>
    </row>
    <row r="1351" spans="1:10" x14ac:dyDescent="0.3">
      <c r="A1351" s="253"/>
      <c r="B1351" s="267"/>
      <c r="C1351" s="935"/>
      <c r="D1351" s="936"/>
      <c r="E1351" s="936"/>
      <c r="F1351" s="936"/>
      <c r="G1351" s="315"/>
      <c r="H1351" s="273" t="str">
        <f>"ITEM:   "&amp;PRESUPUESTO!$B$76</f>
        <v>ITEM:   8.11</v>
      </c>
      <c r="I1351" s="274">
        <f>PRESUPUESTO!$E$76</f>
        <v>2</v>
      </c>
      <c r="J1351" s="275"/>
    </row>
    <row r="1352" spans="1:10" x14ac:dyDescent="0.3">
      <c r="A1352" s="276" t="s">
        <v>312</v>
      </c>
      <c r="B1352" s="267"/>
      <c r="C1352" s="277" t="str">
        <f>INSUMOS!$C$300</f>
        <v>DESCRIPCION</v>
      </c>
      <c r="D1352" s="278" t="str">
        <f>INSUMOS!$D$300</f>
        <v>UND</v>
      </c>
      <c r="E1352" s="279" t="s">
        <v>74</v>
      </c>
      <c r="F1352" s="279" t="s">
        <v>313</v>
      </c>
      <c r="G1352" s="280" t="str">
        <f>INSUMOS!$I$300</f>
        <v>VR. UNIT.</v>
      </c>
      <c r="H1352" s="281" t="s">
        <v>315</v>
      </c>
      <c r="I1352" s="340"/>
      <c r="J1352" s="350" t="s">
        <v>315</v>
      </c>
    </row>
    <row r="1353" spans="1:10" x14ac:dyDescent="0.3">
      <c r="A1353" s="276"/>
      <c r="B1353" s="267"/>
      <c r="C1353" s="284"/>
      <c r="D1353" s="253"/>
      <c r="E1353" s="285"/>
      <c r="F1353" s="285"/>
      <c r="G1353" s="286"/>
      <c r="H1353" s="287"/>
      <c r="I1353" s="288"/>
      <c r="J1353" s="289"/>
    </row>
    <row r="1354" spans="1:10" x14ac:dyDescent="0.3">
      <c r="A1354" s="276" t="s">
        <v>316</v>
      </c>
      <c r="B1354" s="267"/>
      <c r="C1354" s="290" t="s">
        <v>317</v>
      </c>
      <c r="D1354" s="253"/>
      <c r="E1354" s="285"/>
      <c r="F1354" s="285"/>
      <c r="G1354" s="286"/>
      <c r="H1354" s="287"/>
      <c r="I1354" s="288"/>
      <c r="J1354" s="289"/>
    </row>
    <row r="1355" spans="1:10" x14ac:dyDescent="0.3">
      <c r="A1355" s="276">
        <v>100666</v>
      </c>
      <c r="B1355" s="267" t="s">
        <v>503</v>
      </c>
      <c r="C1355" s="277"/>
      <c r="D1355" s="278"/>
      <c r="E1355" s="279"/>
      <c r="F1355" s="279"/>
      <c r="G1355" s="280"/>
      <c r="H1355" s="281">
        <f>TRUNC(E1355* (1 + F1355 / 100) * G1355,2)</f>
        <v>0</v>
      </c>
      <c r="I1355" s="340">
        <f>I1351 * (E1355 * (1+F1355/100))</f>
        <v>0</v>
      </c>
      <c r="J1355" s="350">
        <f>H1355 * I1351</f>
        <v>0</v>
      </c>
    </row>
    <row r="1356" spans="1:10" x14ac:dyDescent="0.3">
      <c r="A1356" s="276">
        <v>101658</v>
      </c>
      <c r="B1356" s="267" t="s">
        <v>318</v>
      </c>
      <c r="C1356" s="277"/>
      <c r="D1356" s="278"/>
      <c r="E1356" s="279"/>
      <c r="F1356" s="279"/>
      <c r="G1356" s="280"/>
      <c r="H1356" s="281">
        <f>TRUNC(E1356* (1 + F1356 / 100) * G1356,2)</f>
        <v>0</v>
      </c>
      <c r="I1356" s="340">
        <f>I1351 * (E1356 * (1+F1356/100))</f>
        <v>0</v>
      </c>
      <c r="J1356" s="350">
        <f>H1356 * I1351</f>
        <v>0</v>
      </c>
    </row>
    <row r="1357" spans="1:10" x14ac:dyDescent="0.3">
      <c r="A1357" s="276">
        <v>101128</v>
      </c>
      <c r="B1357" s="267" t="s">
        <v>318</v>
      </c>
      <c r="C1357" s="277"/>
      <c r="D1357" s="278"/>
      <c r="E1357" s="279"/>
      <c r="F1357" s="279"/>
      <c r="G1357" s="280"/>
      <c r="H1357" s="281">
        <f>TRUNC(E1357* (1 + F1357 / 100) * G1357,2)</f>
        <v>0</v>
      </c>
      <c r="I1357" s="340">
        <f>I1351 * (E1357 * (1+F1357/100))</f>
        <v>0</v>
      </c>
      <c r="J1357" s="350">
        <f>H1357 * I1351</f>
        <v>0</v>
      </c>
    </row>
    <row r="1358" spans="1:10" x14ac:dyDescent="0.3">
      <c r="A1358" s="253" t="s">
        <v>330</v>
      </c>
      <c r="B1358" s="267"/>
      <c r="C1358" s="284"/>
      <c r="D1358" s="253"/>
      <c r="E1358" s="285"/>
      <c r="F1358" s="285"/>
      <c r="G1358" s="286" t="s">
        <v>331</v>
      </c>
      <c r="H1358" s="292">
        <f>SUM(H1354:H1357)</f>
        <v>0</v>
      </c>
      <c r="I1358" s="288"/>
      <c r="J1358" s="293">
        <f>SUM(J1354:J1357)</f>
        <v>0</v>
      </c>
    </row>
    <row r="1359" spans="1:10" x14ac:dyDescent="0.3">
      <c r="A1359" s="276" t="s">
        <v>332</v>
      </c>
      <c r="B1359" s="267"/>
      <c r="C1359" s="294" t="s">
        <v>333</v>
      </c>
      <c r="D1359" s="253" t="s">
        <v>334</v>
      </c>
      <c r="E1359" s="253" t="s">
        <v>335</v>
      </c>
      <c r="F1359" s="253" t="s">
        <v>336</v>
      </c>
      <c r="G1359" s="295" t="s">
        <v>337</v>
      </c>
      <c r="H1359" s="296" t="s">
        <v>338</v>
      </c>
      <c r="I1359" s="288"/>
      <c r="J1359" s="289"/>
    </row>
    <row r="1360" spans="1:10" x14ac:dyDescent="0.3">
      <c r="A1360" s="276">
        <v>200021</v>
      </c>
      <c r="B1360" s="267" t="s">
        <v>333</v>
      </c>
      <c r="C1360" s="277"/>
      <c r="D1360" s="297"/>
      <c r="E1360" s="298"/>
      <c r="F1360" s="299"/>
      <c r="G1360" s="300"/>
      <c r="H1360" s="281"/>
      <c r="I1360" s="340" t="e">
        <f>I1351 / G1360</f>
        <v>#DIV/0!</v>
      </c>
      <c r="J1360" s="350">
        <f>H1360 * I1351</f>
        <v>0</v>
      </c>
    </row>
    <row r="1361" spans="1:10" x14ac:dyDescent="0.3">
      <c r="A1361" s="253" t="s">
        <v>340</v>
      </c>
      <c r="B1361" s="267"/>
      <c r="C1361" s="284"/>
      <c r="D1361" s="253"/>
      <c r="E1361" s="285"/>
      <c r="F1361" s="285"/>
      <c r="G1361" s="286" t="s">
        <v>341</v>
      </c>
      <c r="H1361" s="292">
        <f>SUM(H1359:H1360)</f>
        <v>0</v>
      </c>
      <c r="I1361" s="288"/>
      <c r="J1361" s="293">
        <f>SUM(J1359:J1360)</f>
        <v>0</v>
      </c>
    </row>
    <row r="1362" spans="1:10" x14ac:dyDescent="0.3">
      <c r="A1362" s="276" t="s">
        <v>342</v>
      </c>
      <c r="B1362" s="267"/>
      <c r="C1362" s="301" t="s">
        <v>343</v>
      </c>
      <c r="D1362" s="253"/>
      <c r="E1362" s="285"/>
      <c r="F1362" s="285"/>
      <c r="G1362" s="286"/>
      <c r="H1362" s="287"/>
      <c r="I1362" s="288"/>
      <c r="J1362" s="289"/>
    </row>
    <row r="1363" spans="1:10" x14ac:dyDescent="0.3">
      <c r="A1363" s="276">
        <v>300026</v>
      </c>
      <c r="B1363" s="267" t="s">
        <v>343</v>
      </c>
      <c r="C1363" s="277"/>
      <c r="D1363" s="278"/>
      <c r="E1363" s="302"/>
      <c r="F1363" s="279">
        <v>0</v>
      </c>
      <c r="G1363" s="280">
        <f>H1361</f>
        <v>0</v>
      </c>
      <c r="H1363" s="281">
        <f>TRUNC(E1363* (1 + F1363 / 100) * G1363,2)</f>
        <v>0</v>
      </c>
      <c r="I1363" s="340">
        <f>I1351 * H1363</f>
        <v>0</v>
      </c>
      <c r="J1363" s="350">
        <f>H1363 * I1351</f>
        <v>0</v>
      </c>
    </row>
    <row r="1364" spans="1:10" x14ac:dyDescent="0.3">
      <c r="A1364" s="253" t="s">
        <v>348</v>
      </c>
      <c r="B1364" s="267"/>
      <c r="C1364" s="284"/>
      <c r="D1364" s="253"/>
      <c r="E1364" s="285"/>
      <c r="F1364" s="285"/>
      <c r="G1364" s="286" t="s">
        <v>349</v>
      </c>
      <c r="H1364" s="292">
        <f>SUM(H1362:H1363)</f>
        <v>0</v>
      </c>
      <c r="I1364" s="304"/>
      <c r="J1364" s="293">
        <f>SUM(J1362:J1363)</f>
        <v>0</v>
      </c>
    </row>
    <row r="1365" spans="1:10" x14ac:dyDescent="0.3">
      <c r="A1365" s="253" t="s">
        <v>350</v>
      </c>
      <c r="B1365" s="19"/>
      <c r="C1365" s="290" t="s">
        <v>351</v>
      </c>
      <c r="D1365" s="253"/>
      <c r="E1365" s="285"/>
      <c r="F1365" s="285"/>
      <c r="G1365" s="286"/>
      <c r="H1365" s="287"/>
      <c r="I1365" s="288"/>
      <c r="J1365" s="289"/>
    </row>
    <row r="1366" spans="1:10" x14ac:dyDescent="0.3">
      <c r="A1366" s="276"/>
      <c r="B1366" s="267"/>
      <c r="C1366" s="277"/>
      <c r="D1366" s="278"/>
      <c r="E1366" s="279"/>
      <c r="F1366" s="279"/>
      <c r="G1366" s="280"/>
      <c r="H1366" s="281"/>
      <c r="I1366" s="340"/>
      <c r="J1366" s="350"/>
    </row>
    <row r="1367" spans="1:10" x14ac:dyDescent="0.3">
      <c r="A1367" s="291" t="s">
        <v>352</v>
      </c>
      <c r="B1367" s="19"/>
      <c r="C1367" s="284"/>
      <c r="D1367" s="253"/>
      <c r="E1367" s="285"/>
      <c r="F1367" s="285"/>
      <c r="G1367" s="286" t="s">
        <v>353</v>
      </c>
      <c r="H1367" s="281">
        <f>SUM(H1365:H1366)</f>
        <v>0</v>
      </c>
      <c r="I1367" s="288"/>
      <c r="J1367" s="350">
        <f>SUM(J1365:J1366)</f>
        <v>0</v>
      </c>
    </row>
    <row r="1368" spans="1:10" x14ac:dyDescent="0.3">
      <c r="A1368" s="253"/>
      <c r="B1368" s="303"/>
      <c r="C1368" s="284"/>
      <c r="D1368" s="253"/>
      <c r="E1368" s="285"/>
      <c r="F1368" s="285"/>
      <c r="G1368" s="286"/>
      <c r="H1368" s="287"/>
      <c r="I1368" s="288"/>
      <c r="J1368" s="289"/>
    </row>
    <row r="1369" spans="1:10" ht="15" thickBot="1" x14ac:dyDescent="0.35">
      <c r="A1369" s="253" t="s">
        <v>76</v>
      </c>
      <c r="B1369" s="303"/>
      <c r="C1369" s="305"/>
      <c r="D1369" s="306"/>
      <c r="E1369" s="307"/>
      <c r="F1369" s="308" t="s">
        <v>354</v>
      </c>
      <c r="G1369" s="309">
        <f>SUM(H1352:H1368)/2</f>
        <v>0</v>
      </c>
      <c r="H1369" s="310">
        <f>IF($A$2="CD",IF($A$3=1,ROUND(SUM(H1352:H1368)/2,0),IF($A$3=3,ROUND(SUM(H1352:H1368)/2,-1),SUM(H1352:H1368)/2)),SUM(H1352:H1368)/2)</f>
        <v>0</v>
      </c>
      <c r="I1369" s="311">
        <f>SUM(J1352:J1368)/2</f>
        <v>0</v>
      </c>
      <c r="J1369" s="312">
        <f>IF($A$2="CD",IF($A$3=1,ROUND(SUM(J1352:J1368)/2,0),IF($A$3=3,ROUND(SUM(J1352:J1368)/2,-1),SUM(J1352:J1368)/2)),SUM(J1352:J1368)/2)</f>
        <v>0</v>
      </c>
    </row>
    <row r="1370" spans="1:10" ht="15" thickTop="1" x14ac:dyDescent="0.3">
      <c r="A1370" s="253" t="s">
        <v>376</v>
      </c>
      <c r="B1370" s="303"/>
      <c r="C1370" s="316" t="s">
        <v>280</v>
      </c>
      <c r="D1370" s="317"/>
      <c r="E1370" s="318"/>
      <c r="F1370" s="318"/>
      <c r="G1370" s="319"/>
      <c r="H1370" s="320"/>
      <c r="I1370" s="288"/>
      <c r="J1370" s="321"/>
    </row>
    <row r="1371" spans="1:10" x14ac:dyDescent="0.3">
      <c r="A1371" s="276" t="s">
        <v>287</v>
      </c>
      <c r="B1371" s="303"/>
      <c r="C1371" s="351" t="s">
        <v>258</v>
      </c>
      <c r="D1371" s="352"/>
      <c r="E1371" s="353"/>
      <c r="F1371" s="325">
        <f>$F$3</f>
        <v>0</v>
      </c>
      <c r="G1371" s="354"/>
      <c r="H1371" s="355">
        <f>ROUND(H1369*F1371,2)</f>
        <v>0</v>
      </c>
      <c r="I1371" s="288"/>
      <c r="J1371" s="350">
        <f>ROUND(J1369*F1371,2)</f>
        <v>0</v>
      </c>
    </row>
    <row r="1372" spans="1:10" x14ac:dyDescent="0.3">
      <c r="A1372" s="276" t="s">
        <v>377</v>
      </c>
      <c r="B1372" s="303"/>
      <c r="C1372" s="351" t="s">
        <v>260</v>
      </c>
      <c r="D1372" s="352"/>
      <c r="E1372" s="353"/>
      <c r="F1372" s="325">
        <f>$G$3</f>
        <v>0</v>
      </c>
      <c r="G1372" s="354"/>
      <c r="H1372" s="355">
        <f>ROUND(H1369*F1372,2)</f>
        <v>0</v>
      </c>
      <c r="I1372" s="288"/>
      <c r="J1372" s="350">
        <f>ROUND(J1369*F1372,2)</f>
        <v>0</v>
      </c>
    </row>
    <row r="1373" spans="1:10" x14ac:dyDescent="0.3">
      <c r="A1373" s="276" t="s">
        <v>289</v>
      </c>
      <c r="B1373" s="303"/>
      <c r="C1373" s="351" t="s">
        <v>262</v>
      </c>
      <c r="D1373" s="352"/>
      <c r="E1373" s="353"/>
      <c r="F1373" s="325">
        <f>$H$3</f>
        <v>0</v>
      </c>
      <c r="G1373" s="354"/>
      <c r="H1373" s="355">
        <f>ROUND(H1369*F1373,2)</f>
        <v>0</v>
      </c>
      <c r="I1373" s="288"/>
      <c r="J1373" s="350">
        <f>ROUND(J1369*F1373,2)</f>
        <v>0</v>
      </c>
    </row>
    <row r="1374" spans="1:10" x14ac:dyDescent="0.3">
      <c r="A1374" s="276" t="s">
        <v>291</v>
      </c>
      <c r="B1374" s="303"/>
      <c r="C1374" s="351" t="s">
        <v>266</v>
      </c>
      <c r="D1374" s="352"/>
      <c r="E1374" s="353"/>
      <c r="F1374" s="325">
        <f>$I$3</f>
        <v>0</v>
      </c>
      <c r="G1374" s="354"/>
      <c r="H1374" s="355">
        <f>ROUND(H1373*F1374,2)</f>
        <v>0</v>
      </c>
      <c r="I1374" s="288"/>
      <c r="J1374" s="350">
        <f>ROUND(J1373*F1374,2)</f>
        <v>0</v>
      </c>
    </row>
    <row r="1375" spans="1:10" x14ac:dyDescent="0.3">
      <c r="A1375" s="253" t="s">
        <v>378</v>
      </c>
      <c r="B1375" s="303"/>
      <c r="C1375" s="290" t="s">
        <v>379</v>
      </c>
      <c r="D1375" s="253"/>
      <c r="E1375" s="285"/>
      <c r="F1375" s="285"/>
      <c r="G1375" s="328"/>
      <c r="H1375" s="329">
        <f>SUM(H1371:H1374)</f>
        <v>0</v>
      </c>
      <c r="I1375" s="304"/>
      <c r="J1375" s="330">
        <f>SUM(J1371:J1374)</f>
        <v>0</v>
      </c>
    </row>
    <row r="1376" spans="1:10" ht="15" thickBot="1" x14ac:dyDescent="0.35">
      <c r="A1376" s="253" t="s">
        <v>380</v>
      </c>
      <c r="B1376" s="303"/>
      <c r="C1376" s="331"/>
      <c r="D1376" s="332"/>
      <c r="E1376" s="307"/>
      <c r="F1376" s="308" t="s">
        <v>381</v>
      </c>
      <c r="G1376" s="333">
        <f>H1375+H1369</f>
        <v>0</v>
      </c>
      <c r="H1376" s="310">
        <f>IF($A$3=2,ROUND((H1369+H1375),2),IF($A$3=3,ROUND((H1369+H1375),-1),ROUND((H1369+H1375),0)))</f>
        <v>0</v>
      </c>
      <c r="I1376" s="311"/>
      <c r="J1376" s="312">
        <f>IF($A$3=2,ROUND((J1369+J1375),2),IF($A$3=3,ROUND((J1369+J1375),-1),ROUND((J1369+J1375),0)))</f>
        <v>0</v>
      </c>
    </row>
    <row r="1377" spans="1:10" ht="15" thickTop="1" x14ac:dyDescent="0.3">
      <c r="C1377" s="19"/>
      <c r="D1377" s="264"/>
      <c r="E1377" s="19"/>
      <c r="F1377" s="19"/>
      <c r="G1377" s="19"/>
      <c r="H1377" s="19"/>
      <c r="I1377" s="265"/>
      <c r="J1377" s="266"/>
    </row>
    <row r="1378" spans="1:10" x14ac:dyDescent="0.3">
      <c r="C1378" s="19"/>
      <c r="D1378" s="264"/>
      <c r="E1378" s="19"/>
      <c r="F1378" s="19"/>
      <c r="G1378" s="19"/>
      <c r="H1378" s="19"/>
      <c r="I1378" s="265"/>
      <c r="J1378" s="266"/>
    </row>
    <row r="1379" spans="1:10" ht="15" thickBot="1" x14ac:dyDescent="0.35">
      <c r="C1379" s="19"/>
      <c r="D1379" s="264"/>
      <c r="E1379" s="19"/>
      <c r="F1379" s="19"/>
      <c r="G1379" s="19"/>
      <c r="H1379" s="19"/>
      <c r="I1379" s="265"/>
      <c r="J1379" s="266"/>
    </row>
    <row r="1380" spans="1:10" ht="15" thickTop="1" x14ac:dyDescent="0.3">
      <c r="A1380" s="253" t="s">
        <v>540</v>
      </c>
      <c r="B1380" s="267"/>
      <c r="C1380" s="933" t="s">
        <v>911</v>
      </c>
      <c r="D1380" s="934"/>
      <c r="E1380" s="934"/>
      <c r="F1380" s="934"/>
      <c r="G1380" s="314"/>
      <c r="H1380" s="269" t="s">
        <v>383</v>
      </c>
      <c r="I1380" s="270" t="s">
        <v>310</v>
      </c>
      <c r="J1380" s="271" t="s">
        <v>79</v>
      </c>
    </row>
    <row r="1381" spans="1:10" x14ac:dyDescent="0.3">
      <c r="A1381" s="253"/>
      <c r="B1381" s="267"/>
      <c r="C1381" s="935"/>
      <c r="D1381" s="936"/>
      <c r="E1381" s="936"/>
      <c r="F1381" s="936"/>
      <c r="G1381" s="315"/>
      <c r="H1381" s="273" t="str">
        <f>"ITEM:   "&amp;PRESUPUESTO!$B$77</f>
        <v>ITEM:   8.12</v>
      </c>
      <c r="I1381" s="274">
        <f>PRESUPUESTO!$E$77</f>
        <v>6</v>
      </c>
      <c r="J1381" s="275"/>
    </row>
    <row r="1382" spans="1:10" x14ac:dyDescent="0.3">
      <c r="A1382" s="276" t="s">
        <v>312</v>
      </c>
      <c r="B1382" s="267"/>
      <c r="C1382" s="277" t="str">
        <f>INSUMOS!$C$300</f>
        <v>DESCRIPCION</v>
      </c>
      <c r="D1382" s="278" t="str">
        <f>INSUMOS!$D$300</f>
        <v>UND</v>
      </c>
      <c r="E1382" s="279" t="s">
        <v>74</v>
      </c>
      <c r="F1382" s="279" t="s">
        <v>313</v>
      </c>
      <c r="G1382" s="280" t="str">
        <f>INSUMOS!$I$300</f>
        <v>VR. UNIT.</v>
      </c>
      <c r="H1382" s="281" t="s">
        <v>315</v>
      </c>
      <c r="I1382" s="340"/>
      <c r="J1382" s="350" t="s">
        <v>315</v>
      </c>
    </row>
    <row r="1383" spans="1:10" x14ac:dyDescent="0.3">
      <c r="A1383" s="276"/>
      <c r="B1383" s="267"/>
      <c r="C1383" s="284"/>
      <c r="D1383" s="253"/>
      <c r="E1383" s="285"/>
      <c r="F1383" s="285"/>
      <c r="G1383" s="286"/>
      <c r="H1383" s="287"/>
      <c r="I1383" s="288"/>
      <c r="J1383" s="289"/>
    </row>
    <row r="1384" spans="1:10" x14ac:dyDescent="0.3">
      <c r="A1384" s="276" t="s">
        <v>316</v>
      </c>
      <c r="B1384" s="267"/>
      <c r="C1384" s="290" t="s">
        <v>317</v>
      </c>
      <c r="D1384" s="253"/>
      <c r="E1384" s="285"/>
      <c r="F1384" s="285"/>
      <c r="G1384" s="286"/>
      <c r="H1384" s="287"/>
      <c r="I1384" s="288"/>
      <c r="J1384" s="289"/>
    </row>
    <row r="1385" spans="1:10" x14ac:dyDescent="0.3">
      <c r="A1385" s="276">
        <v>100662</v>
      </c>
      <c r="B1385" s="267" t="s">
        <v>503</v>
      </c>
      <c r="C1385" s="277"/>
      <c r="D1385" s="278"/>
      <c r="E1385" s="279"/>
      <c r="F1385" s="279"/>
      <c r="G1385" s="280"/>
      <c r="H1385" s="281"/>
      <c r="I1385" s="340">
        <f>I1381 * (E1385 * (1+F1385/100))</f>
        <v>0</v>
      </c>
      <c r="J1385" s="350">
        <f>H1385 * I1381</f>
        <v>0</v>
      </c>
    </row>
    <row r="1386" spans="1:10" x14ac:dyDescent="0.3">
      <c r="A1386" s="276">
        <v>101658</v>
      </c>
      <c r="B1386" s="267" t="s">
        <v>318</v>
      </c>
      <c r="C1386" s="277"/>
      <c r="D1386" s="278"/>
      <c r="E1386" s="279"/>
      <c r="F1386" s="279"/>
      <c r="G1386" s="280"/>
      <c r="H1386" s="281"/>
      <c r="I1386" s="340">
        <f>I1381 * (E1386 * (1+F1386/100))</f>
        <v>0</v>
      </c>
      <c r="J1386" s="350">
        <f>H1386 * I1381</f>
        <v>0</v>
      </c>
    </row>
    <row r="1387" spans="1:10" x14ac:dyDescent="0.3">
      <c r="A1387" s="276">
        <v>101128</v>
      </c>
      <c r="B1387" s="267" t="s">
        <v>318</v>
      </c>
      <c r="C1387" s="277"/>
      <c r="D1387" s="278"/>
      <c r="E1387" s="279"/>
      <c r="F1387" s="279"/>
      <c r="G1387" s="280"/>
      <c r="H1387" s="281"/>
      <c r="I1387" s="340">
        <f>I1381 * (E1387 * (1+F1387/100))</f>
        <v>0</v>
      </c>
      <c r="J1387" s="350">
        <f>H1387 * I1381</f>
        <v>0</v>
      </c>
    </row>
    <row r="1388" spans="1:10" x14ac:dyDescent="0.3">
      <c r="A1388" s="253" t="s">
        <v>330</v>
      </c>
      <c r="B1388" s="267"/>
      <c r="C1388" s="284"/>
      <c r="D1388" s="253"/>
      <c r="E1388" s="285"/>
      <c r="F1388" s="285"/>
      <c r="G1388" s="286" t="s">
        <v>331</v>
      </c>
      <c r="H1388" s="292">
        <f>SUM(H1384:H1387)</f>
        <v>0</v>
      </c>
      <c r="I1388" s="288"/>
      <c r="J1388" s="293">
        <f>SUM(J1384:J1387)</f>
        <v>0</v>
      </c>
    </row>
    <row r="1389" spans="1:10" x14ac:dyDescent="0.3">
      <c r="A1389" s="276" t="s">
        <v>332</v>
      </c>
      <c r="B1389" s="267"/>
      <c r="C1389" s="294" t="s">
        <v>333</v>
      </c>
      <c r="D1389" s="253" t="s">
        <v>334</v>
      </c>
      <c r="E1389" s="253" t="s">
        <v>335</v>
      </c>
      <c r="F1389" s="253" t="s">
        <v>336</v>
      </c>
      <c r="G1389" s="295" t="s">
        <v>337</v>
      </c>
      <c r="H1389" s="296" t="s">
        <v>338</v>
      </c>
      <c r="I1389" s="288"/>
      <c r="J1389" s="289"/>
    </row>
    <row r="1390" spans="1:10" x14ac:dyDescent="0.3">
      <c r="A1390" s="276">
        <v>200021</v>
      </c>
      <c r="B1390" s="267" t="s">
        <v>333</v>
      </c>
      <c r="C1390" s="277"/>
      <c r="D1390" s="297"/>
      <c r="E1390" s="298"/>
      <c r="F1390" s="299"/>
      <c r="G1390" s="300"/>
      <c r="H1390" s="281"/>
      <c r="I1390" s="340" t="e">
        <f>I1381 / G1390</f>
        <v>#DIV/0!</v>
      </c>
      <c r="J1390" s="350">
        <f>H1390 * I1381</f>
        <v>0</v>
      </c>
    </row>
    <row r="1391" spans="1:10" x14ac:dyDescent="0.3">
      <c r="A1391" s="253" t="s">
        <v>340</v>
      </c>
      <c r="B1391" s="267"/>
      <c r="C1391" s="284"/>
      <c r="D1391" s="253"/>
      <c r="E1391" s="285"/>
      <c r="F1391" s="285"/>
      <c r="G1391" s="286" t="s">
        <v>341</v>
      </c>
      <c r="H1391" s="292">
        <f>SUM(H1389:H1390)</f>
        <v>0</v>
      </c>
      <c r="I1391" s="288"/>
      <c r="J1391" s="293">
        <f>SUM(J1389:J1390)</f>
        <v>0</v>
      </c>
    </row>
    <row r="1392" spans="1:10" x14ac:dyDescent="0.3">
      <c r="A1392" s="276" t="s">
        <v>342</v>
      </c>
      <c r="B1392" s="267"/>
      <c r="C1392" s="301" t="s">
        <v>343</v>
      </c>
      <c r="D1392" s="253"/>
      <c r="E1392" s="285"/>
      <c r="F1392" s="285"/>
      <c r="G1392" s="286"/>
      <c r="H1392" s="287"/>
      <c r="I1392" s="288"/>
      <c r="J1392" s="289"/>
    </row>
    <row r="1393" spans="1:10" x14ac:dyDescent="0.3">
      <c r="A1393" s="276">
        <v>300026</v>
      </c>
      <c r="B1393" s="267" t="s">
        <v>343</v>
      </c>
      <c r="C1393" s="277"/>
      <c r="D1393" s="278"/>
      <c r="E1393" s="302"/>
      <c r="F1393" s="279">
        <v>0</v>
      </c>
      <c r="G1393" s="280">
        <f>H1391</f>
        <v>0</v>
      </c>
      <c r="H1393" s="281">
        <f>TRUNC(E1393* (1 + F1393 / 100) * G1393,2)</f>
        <v>0</v>
      </c>
      <c r="I1393" s="340">
        <f>I1381 * H1393</f>
        <v>0</v>
      </c>
      <c r="J1393" s="350">
        <f>H1393 * I1381</f>
        <v>0</v>
      </c>
    </row>
    <row r="1394" spans="1:10" x14ac:dyDescent="0.3">
      <c r="A1394" s="253" t="s">
        <v>348</v>
      </c>
      <c r="B1394" s="267"/>
      <c r="C1394" s="284"/>
      <c r="D1394" s="253"/>
      <c r="E1394" s="285"/>
      <c r="F1394" s="285"/>
      <c r="G1394" s="286" t="s">
        <v>349</v>
      </c>
      <c r="H1394" s="292">
        <f>SUM(H1392:H1393)</f>
        <v>0</v>
      </c>
      <c r="I1394" s="288"/>
      <c r="J1394" s="293">
        <f>SUM(J1392:J1393)</f>
        <v>0</v>
      </c>
    </row>
    <row r="1395" spans="1:10" x14ac:dyDescent="0.3">
      <c r="A1395" s="253" t="s">
        <v>350</v>
      </c>
      <c r="B1395" s="19"/>
      <c r="C1395" s="290" t="s">
        <v>351</v>
      </c>
      <c r="D1395" s="253"/>
      <c r="E1395" s="285"/>
      <c r="F1395" s="285"/>
      <c r="G1395" s="286"/>
      <c r="H1395" s="287"/>
      <c r="I1395" s="288"/>
      <c r="J1395" s="289"/>
    </row>
    <row r="1396" spans="1:10" x14ac:dyDescent="0.3">
      <c r="A1396" s="276"/>
      <c r="B1396" s="267"/>
      <c r="C1396" s="277"/>
      <c r="D1396" s="278"/>
      <c r="E1396" s="279"/>
      <c r="F1396" s="279"/>
      <c r="G1396" s="280"/>
      <c r="H1396" s="281"/>
      <c r="I1396" s="340"/>
      <c r="J1396" s="350"/>
    </row>
    <row r="1397" spans="1:10" x14ac:dyDescent="0.3">
      <c r="A1397" s="291" t="s">
        <v>352</v>
      </c>
      <c r="B1397" s="19"/>
      <c r="C1397" s="284"/>
      <c r="D1397" s="253"/>
      <c r="E1397" s="285"/>
      <c r="F1397" s="285"/>
      <c r="G1397" s="286" t="s">
        <v>353</v>
      </c>
      <c r="H1397" s="281">
        <f>SUM(H1395:H1396)</f>
        <v>0</v>
      </c>
      <c r="I1397" s="288"/>
      <c r="J1397" s="350">
        <f>SUM(J1395:J1396)</f>
        <v>0</v>
      </c>
    </row>
    <row r="1398" spans="1:10" x14ac:dyDescent="0.3">
      <c r="A1398" s="253"/>
      <c r="B1398" s="303"/>
      <c r="C1398" s="284"/>
      <c r="D1398" s="253"/>
      <c r="E1398" s="285"/>
      <c r="F1398" s="285"/>
      <c r="G1398" s="286"/>
      <c r="H1398" s="287"/>
      <c r="I1398" s="288"/>
      <c r="J1398" s="289"/>
    </row>
    <row r="1399" spans="1:10" ht="15" thickBot="1" x14ac:dyDescent="0.35">
      <c r="A1399" s="253" t="s">
        <v>76</v>
      </c>
      <c r="B1399" s="303"/>
      <c r="C1399" s="305"/>
      <c r="D1399" s="306"/>
      <c r="E1399" s="307"/>
      <c r="F1399" s="308" t="s">
        <v>354</v>
      </c>
      <c r="G1399" s="309">
        <f>SUM(H1382:H1398)/2</f>
        <v>0</v>
      </c>
      <c r="H1399" s="310">
        <f>IF($A$2="CD",IF($A$3=1,ROUND(SUM(H1382:H1398)/2,0),IF($A$3=3,ROUND(SUM(H1382:H1398)/2,-1),SUM(H1382:H1398)/2)),SUM(H1382:H1398)/2)</f>
        <v>0</v>
      </c>
      <c r="I1399" s="311">
        <f>SUM(J1382:J1398)/2</f>
        <v>0</v>
      </c>
      <c r="J1399" s="312">
        <f>IF($A$2="CD",IF($A$3=1,ROUND(SUM(J1382:J1398)/2,0),IF($A$3=3,ROUND(SUM(J1382:J1398)/2,-1),SUM(J1382:J1398)/2)),SUM(J1382:J1398)/2)</f>
        <v>0</v>
      </c>
    </row>
    <row r="1400" spans="1:10" ht="15" thickTop="1" x14ac:dyDescent="0.3">
      <c r="A1400" s="253" t="s">
        <v>376</v>
      </c>
      <c r="B1400" s="303"/>
      <c r="C1400" s="316" t="s">
        <v>280</v>
      </c>
      <c r="D1400" s="317"/>
      <c r="E1400" s="318"/>
      <c r="F1400" s="318"/>
      <c r="G1400" s="319"/>
      <c r="H1400" s="320"/>
      <c r="I1400" s="288"/>
      <c r="J1400" s="321"/>
    </row>
    <row r="1401" spans="1:10" x14ac:dyDescent="0.3">
      <c r="A1401" s="276" t="s">
        <v>287</v>
      </c>
      <c r="B1401" s="303"/>
      <c r="C1401" s="351" t="s">
        <v>258</v>
      </c>
      <c r="D1401" s="352"/>
      <c r="E1401" s="353"/>
      <c r="F1401" s="325">
        <f>$F$3</f>
        <v>0</v>
      </c>
      <c r="G1401" s="354"/>
      <c r="H1401" s="355">
        <f>ROUND(H1399*F1401,2)</f>
        <v>0</v>
      </c>
      <c r="I1401" s="288"/>
      <c r="J1401" s="350">
        <f>ROUND(J1399*F1401,2)</f>
        <v>0</v>
      </c>
    </row>
    <row r="1402" spans="1:10" x14ac:dyDescent="0.3">
      <c r="A1402" s="276" t="s">
        <v>377</v>
      </c>
      <c r="B1402" s="303"/>
      <c r="C1402" s="351" t="s">
        <v>260</v>
      </c>
      <c r="D1402" s="352"/>
      <c r="E1402" s="353"/>
      <c r="F1402" s="325">
        <f>$G$3</f>
        <v>0</v>
      </c>
      <c r="G1402" s="354"/>
      <c r="H1402" s="355">
        <f>ROUND(H1399*F1402,2)</f>
        <v>0</v>
      </c>
      <c r="I1402" s="288"/>
      <c r="J1402" s="350">
        <f>ROUND(J1399*F1402,2)</f>
        <v>0</v>
      </c>
    </row>
    <row r="1403" spans="1:10" x14ac:dyDescent="0.3">
      <c r="A1403" s="276" t="s">
        <v>289</v>
      </c>
      <c r="B1403" s="303"/>
      <c r="C1403" s="351" t="s">
        <v>262</v>
      </c>
      <c r="D1403" s="352"/>
      <c r="E1403" s="353"/>
      <c r="F1403" s="325">
        <f>$H$3</f>
        <v>0</v>
      </c>
      <c r="G1403" s="354"/>
      <c r="H1403" s="355">
        <f>ROUND(H1399*F1403,2)</f>
        <v>0</v>
      </c>
      <c r="I1403" s="288"/>
      <c r="J1403" s="350">
        <f>ROUND(J1399*F1403,2)</f>
        <v>0</v>
      </c>
    </row>
    <row r="1404" spans="1:10" x14ac:dyDescent="0.3">
      <c r="A1404" s="276" t="s">
        <v>291</v>
      </c>
      <c r="B1404" s="303"/>
      <c r="C1404" s="351" t="s">
        <v>266</v>
      </c>
      <c r="D1404" s="352"/>
      <c r="E1404" s="353"/>
      <c r="F1404" s="325">
        <f>$I$3</f>
        <v>0</v>
      </c>
      <c r="G1404" s="354"/>
      <c r="H1404" s="355">
        <f>ROUND(H1403*F1404,2)</f>
        <v>0</v>
      </c>
      <c r="I1404" s="288"/>
      <c r="J1404" s="350">
        <f>ROUND(J1403*F1404,2)</f>
        <v>0</v>
      </c>
    </row>
    <row r="1405" spans="1:10" x14ac:dyDescent="0.3">
      <c r="A1405" s="253" t="s">
        <v>378</v>
      </c>
      <c r="B1405" s="303"/>
      <c r="C1405" s="290" t="s">
        <v>379</v>
      </c>
      <c r="D1405" s="253"/>
      <c r="E1405" s="285"/>
      <c r="F1405" s="285"/>
      <c r="G1405" s="328"/>
      <c r="H1405" s="329">
        <f>SUM(H1401:H1404)</f>
        <v>0</v>
      </c>
      <c r="I1405" s="304"/>
      <c r="J1405" s="330">
        <f>SUM(J1401:J1404)</f>
        <v>0</v>
      </c>
    </row>
    <row r="1406" spans="1:10" ht="15" thickBot="1" x14ac:dyDescent="0.35">
      <c r="A1406" s="253" t="s">
        <v>380</v>
      </c>
      <c r="B1406" s="303"/>
      <c r="C1406" s="331"/>
      <c r="D1406" s="332"/>
      <c r="E1406" s="307"/>
      <c r="F1406" s="308" t="s">
        <v>381</v>
      </c>
      <c r="G1406" s="333">
        <f>H1405+H1399</f>
        <v>0</v>
      </c>
      <c r="H1406" s="310">
        <f>IF($A$3=2,ROUND((H1399+H1405),2),IF($A$3=3,ROUND((H1399+H1405),-1),ROUND((H1399+H1405),0)))</f>
        <v>0</v>
      </c>
      <c r="I1406" s="311"/>
      <c r="J1406" s="312">
        <f>IF($A$3=2,ROUND((J1399+J1405),2),IF($A$3=3,ROUND((J1399+J1405),-1),ROUND((J1399+J1405),0)))</f>
        <v>0</v>
      </c>
    </row>
    <row r="1407" spans="1:10" ht="15" thickTop="1" x14ac:dyDescent="0.3">
      <c r="C1407" s="19"/>
      <c r="D1407" s="264"/>
      <c r="E1407" s="19"/>
      <c r="F1407" s="19"/>
      <c r="G1407" s="19"/>
      <c r="H1407" s="19"/>
      <c r="I1407" s="265"/>
      <c r="J1407" s="266"/>
    </row>
    <row r="1408" spans="1:10" x14ac:dyDescent="0.3">
      <c r="C1408" s="19"/>
      <c r="D1408" s="264"/>
      <c r="E1408" s="19"/>
      <c r="F1408" s="19"/>
      <c r="G1408" s="19"/>
      <c r="H1408" s="19"/>
      <c r="I1408" s="265"/>
      <c r="J1408" s="266"/>
    </row>
    <row r="1409" spans="1:10" ht="15" thickBot="1" x14ac:dyDescent="0.35">
      <c r="C1409" s="19"/>
      <c r="D1409" s="264"/>
      <c r="E1409" s="19"/>
      <c r="F1409" s="19"/>
      <c r="G1409" s="19"/>
      <c r="H1409" s="19"/>
      <c r="I1409" s="265"/>
      <c r="J1409" s="266"/>
    </row>
    <row r="1410" spans="1:10" ht="15" thickTop="1" x14ac:dyDescent="0.3">
      <c r="A1410" s="253" t="s">
        <v>541</v>
      </c>
      <c r="B1410" s="267"/>
      <c r="C1410" s="933" t="s">
        <v>912</v>
      </c>
      <c r="D1410" s="934"/>
      <c r="E1410" s="934"/>
      <c r="F1410" s="934"/>
      <c r="G1410" s="314"/>
      <c r="H1410" s="269" t="s">
        <v>383</v>
      </c>
      <c r="I1410" s="396" t="s">
        <v>310</v>
      </c>
      <c r="J1410" s="271" t="s">
        <v>79</v>
      </c>
    </row>
    <row r="1411" spans="1:10" x14ac:dyDescent="0.3">
      <c r="A1411" s="253"/>
      <c r="B1411" s="267"/>
      <c r="C1411" s="935"/>
      <c r="D1411" s="936"/>
      <c r="E1411" s="936"/>
      <c r="F1411" s="936"/>
      <c r="G1411" s="315"/>
      <c r="H1411" s="273" t="str">
        <f>"ITEM:   "&amp;PRESUPUESTO!$B$78</f>
        <v>ITEM:   8.13</v>
      </c>
      <c r="I1411" s="274">
        <f>PRESUPUESTO!$E$78</f>
        <v>3</v>
      </c>
      <c r="J1411" s="275"/>
    </row>
    <row r="1412" spans="1:10" x14ac:dyDescent="0.3">
      <c r="A1412" s="276" t="s">
        <v>312</v>
      </c>
      <c r="B1412" s="267"/>
      <c r="C1412" s="277" t="str">
        <f>INSUMOS!$C$300</f>
        <v>DESCRIPCION</v>
      </c>
      <c r="D1412" s="278" t="str">
        <f>INSUMOS!$D$300</f>
        <v>UND</v>
      </c>
      <c r="E1412" s="279" t="s">
        <v>74</v>
      </c>
      <c r="F1412" s="279" t="s">
        <v>313</v>
      </c>
      <c r="G1412" s="280" t="str">
        <f>INSUMOS!$I$300</f>
        <v>VR. UNIT.</v>
      </c>
      <c r="H1412" s="281" t="s">
        <v>315</v>
      </c>
      <c r="I1412" s="340"/>
      <c r="J1412" s="350" t="s">
        <v>315</v>
      </c>
    </row>
    <row r="1413" spans="1:10" x14ac:dyDescent="0.3">
      <c r="A1413" s="276"/>
      <c r="B1413" s="267"/>
      <c r="C1413" s="284"/>
      <c r="D1413" s="253"/>
      <c r="E1413" s="285"/>
      <c r="F1413" s="285"/>
      <c r="G1413" s="286"/>
      <c r="H1413" s="287"/>
      <c r="I1413" s="288"/>
      <c r="J1413" s="289"/>
    </row>
    <row r="1414" spans="1:10" x14ac:dyDescent="0.3">
      <c r="A1414" s="276" t="s">
        <v>316</v>
      </c>
      <c r="B1414" s="267"/>
      <c r="C1414" s="290" t="s">
        <v>317</v>
      </c>
      <c r="D1414" s="253"/>
      <c r="E1414" s="285"/>
      <c r="F1414" s="285"/>
      <c r="G1414" s="286"/>
      <c r="H1414" s="287"/>
      <c r="I1414" s="288"/>
      <c r="J1414" s="289"/>
    </row>
    <row r="1415" spans="1:10" x14ac:dyDescent="0.3">
      <c r="A1415" s="276">
        <v>101658</v>
      </c>
      <c r="B1415" s="267" t="s">
        <v>318</v>
      </c>
      <c r="C1415" s="277"/>
      <c r="D1415" s="278"/>
      <c r="E1415" s="279"/>
      <c r="F1415" s="279"/>
      <c r="G1415" s="280"/>
      <c r="H1415" s="281">
        <f>TRUNC(E1415* (1 + F1415 / 100) * G1415,2)</f>
        <v>0</v>
      </c>
      <c r="I1415" s="340">
        <f>I1411 * (E1415 * (1+F1415/100))</f>
        <v>0</v>
      </c>
      <c r="J1415" s="350">
        <f>H1415 * I1411</f>
        <v>0</v>
      </c>
    </row>
    <row r="1416" spans="1:10" x14ac:dyDescent="0.3">
      <c r="A1416" s="276">
        <v>101825</v>
      </c>
      <c r="B1416" s="267" t="s">
        <v>524</v>
      </c>
      <c r="C1416" s="277"/>
      <c r="D1416" s="278"/>
      <c r="E1416" s="279"/>
      <c r="F1416" s="279"/>
      <c r="G1416" s="280"/>
      <c r="H1416" s="281">
        <f>TRUNC(E1416* (1 + F1416 / 100) * G1416,2)</f>
        <v>0</v>
      </c>
      <c r="I1416" s="340">
        <f>I1411 * (E1416 * (1+F1416/100))</f>
        <v>0</v>
      </c>
      <c r="J1416" s="350">
        <f>H1416 * I1411</f>
        <v>0</v>
      </c>
    </row>
    <row r="1417" spans="1:10" x14ac:dyDescent="0.3">
      <c r="A1417" s="276">
        <v>101128</v>
      </c>
      <c r="B1417" s="267" t="s">
        <v>318</v>
      </c>
      <c r="C1417" s="277"/>
      <c r="D1417" s="278"/>
      <c r="E1417" s="279"/>
      <c r="F1417" s="279"/>
      <c r="G1417" s="280"/>
      <c r="H1417" s="281">
        <f>TRUNC(E1417* (1 + F1417 / 100) * G1417,2)</f>
        <v>0</v>
      </c>
      <c r="I1417" s="340">
        <f>I1411 * (E1417 * (1+F1417/100))</f>
        <v>0</v>
      </c>
      <c r="J1417" s="350">
        <f>H1417 * I1411</f>
        <v>0</v>
      </c>
    </row>
    <row r="1418" spans="1:10" x14ac:dyDescent="0.3">
      <c r="A1418" s="253" t="s">
        <v>330</v>
      </c>
      <c r="B1418" s="267"/>
      <c r="C1418" s="284"/>
      <c r="D1418" s="253"/>
      <c r="E1418" s="285"/>
      <c r="F1418" s="285"/>
      <c r="G1418" s="286" t="s">
        <v>331</v>
      </c>
      <c r="H1418" s="292">
        <f>SUM(H1414:H1417)</f>
        <v>0</v>
      </c>
      <c r="I1418" s="288"/>
      <c r="J1418" s="293">
        <f>SUM(J1414:J1417)</f>
        <v>0</v>
      </c>
    </row>
    <row r="1419" spans="1:10" x14ac:dyDescent="0.3">
      <c r="A1419" s="276" t="s">
        <v>332</v>
      </c>
      <c r="B1419" s="267"/>
      <c r="C1419" s="294" t="s">
        <v>333</v>
      </c>
      <c r="D1419" s="253" t="s">
        <v>334</v>
      </c>
      <c r="E1419" s="253" t="s">
        <v>335</v>
      </c>
      <c r="F1419" s="253" t="s">
        <v>336</v>
      </c>
      <c r="G1419" s="295" t="s">
        <v>337</v>
      </c>
      <c r="H1419" s="296" t="s">
        <v>338</v>
      </c>
      <c r="I1419" s="288"/>
      <c r="J1419" s="289"/>
    </row>
    <row r="1420" spans="1:10" x14ac:dyDescent="0.3">
      <c r="A1420" s="276">
        <v>200021</v>
      </c>
      <c r="B1420" s="267" t="s">
        <v>333</v>
      </c>
      <c r="C1420" s="277"/>
      <c r="D1420" s="297"/>
      <c r="E1420" s="298"/>
      <c r="F1420" s="299"/>
      <c r="G1420" s="300"/>
      <c r="H1420" s="281"/>
      <c r="I1420" s="340" t="e">
        <f>I1411 / G1420</f>
        <v>#DIV/0!</v>
      </c>
      <c r="J1420" s="350">
        <f>H1420 * I1411</f>
        <v>0</v>
      </c>
    </row>
    <row r="1421" spans="1:10" x14ac:dyDescent="0.3">
      <c r="A1421" s="253" t="s">
        <v>340</v>
      </c>
      <c r="B1421" s="267"/>
      <c r="C1421" s="284"/>
      <c r="D1421" s="253"/>
      <c r="E1421" s="285"/>
      <c r="F1421" s="285"/>
      <c r="G1421" s="286" t="s">
        <v>341</v>
      </c>
      <c r="H1421" s="292">
        <f>SUM(H1419:H1420)</f>
        <v>0</v>
      </c>
      <c r="I1421" s="288"/>
      <c r="J1421" s="293">
        <f>SUM(J1419:J1420)</f>
        <v>0</v>
      </c>
    </row>
    <row r="1422" spans="1:10" x14ac:dyDescent="0.3">
      <c r="A1422" s="276" t="s">
        <v>342</v>
      </c>
      <c r="B1422" s="267"/>
      <c r="C1422" s="301" t="s">
        <v>343</v>
      </c>
      <c r="D1422" s="253"/>
      <c r="E1422" s="285"/>
      <c r="F1422" s="285"/>
      <c r="G1422" s="286"/>
      <c r="H1422" s="287"/>
      <c r="I1422" s="288"/>
      <c r="J1422" s="289"/>
    </row>
    <row r="1423" spans="1:10" x14ac:dyDescent="0.3">
      <c r="A1423" s="276">
        <v>300026</v>
      </c>
      <c r="B1423" s="267" t="s">
        <v>343</v>
      </c>
      <c r="C1423" s="277"/>
      <c r="D1423" s="278"/>
      <c r="E1423" s="302"/>
      <c r="F1423" s="279">
        <v>0</v>
      </c>
      <c r="G1423" s="280">
        <f>H1421</f>
        <v>0</v>
      </c>
      <c r="H1423" s="281">
        <f>TRUNC(E1423* (1 + F1423 / 100) * G1423,2)</f>
        <v>0</v>
      </c>
      <c r="I1423" s="340">
        <f>I1411 * H1423</f>
        <v>0</v>
      </c>
      <c r="J1423" s="350">
        <f>H1423 * I1411</f>
        <v>0</v>
      </c>
    </row>
    <row r="1424" spans="1:10" x14ac:dyDescent="0.3">
      <c r="A1424" s="253" t="s">
        <v>348</v>
      </c>
      <c r="B1424" s="267"/>
      <c r="C1424" s="284"/>
      <c r="D1424" s="253"/>
      <c r="E1424" s="285"/>
      <c r="F1424" s="285"/>
      <c r="G1424" s="286" t="s">
        <v>349</v>
      </c>
      <c r="H1424" s="292">
        <f>SUM(H1422:H1423)</f>
        <v>0</v>
      </c>
      <c r="I1424" s="288"/>
      <c r="J1424" s="293">
        <f>SUM(J1422:J1423)</f>
        <v>0</v>
      </c>
    </row>
    <row r="1425" spans="1:10" x14ac:dyDescent="0.3">
      <c r="A1425" s="253" t="s">
        <v>350</v>
      </c>
      <c r="B1425" s="19"/>
      <c r="C1425" s="290" t="s">
        <v>351</v>
      </c>
      <c r="D1425" s="253"/>
      <c r="E1425" s="285"/>
      <c r="F1425" s="285"/>
      <c r="G1425" s="286"/>
      <c r="H1425" s="287"/>
      <c r="I1425" s="288"/>
      <c r="J1425" s="289"/>
    </row>
    <row r="1426" spans="1:10" x14ac:dyDescent="0.3">
      <c r="A1426" s="276"/>
      <c r="B1426" s="267"/>
      <c r="C1426" s="277"/>
      <c r="D1426" s="278"/>
      <c r="E1426" s="279"/>
      <c r="F1426" s="279"/>
      <c r="G1426" s="280"/>
      <c r="H1426" s="281"/>
      <c r="I1426" s="340"/>
      <c r="J1426" s="350"/>
    </row>
    <row r="1427" spans="1:10" x14ac:dyDescent="0.3">
      <c r="A1427" s="291" t="s">
        <v>352</v>
      </c>
      <c r="B1427" s="19"/>
      <c r="C1427" s="284"/>
      <c r="D1427" s="253"/>
      <c r="E1427" s="285"/>
      <c r="F1427" s="285"/>
      <c r="G1427" s="286" t="s">
        <v>353</v>
      </c>
      <c r="H1427" s="281">
        <f>SUM(H1425:H1426)</f>
        <v>0</v>
      </c>
      <c r="I1427" s="288"/>
      <c r="J1427" s="350">
        <f>SUM(J1425:J1426)</f>
        <v>0</v>
      </c>
    </row>
    <row r="1428" spans="1:10" x14ac:dyDescent="0.3">
      <c r="A1428" s="253"/>
      <c r="B1428" s="303"/>
      <c r="C1428" s="284"/>
      <c r="D1428" s="253"/>
      <c r="E1428" s="285"/>
      <c r="F1428" s="285"/>
      <c r="G1428" s="286"/>
      <c r="H1428" s="287"/>
      <c r="I1428" s="288"/>
      <c r="J1428" s="289"/>
    </row>
    <row r="1429" spans="1:10" ht="15" thickBot="1" x14ac:dyDescent="0.35">
      <c r="A1429" s="253" t="s">
        <v>76</v>
      </c>
      <c r="B1429" s="303"/>
      <c r="C1429" s="305"/>
      <c r="D1429" s="306"/>
      <c r="E1429" s="307"/>
      <c r="F1429" s="308" t="s">
        <v>354</v>
      </c>
      <c r="G1429" s="309">
        <f>SUM(H1412:H1428)/2</f>
        <v>0</v>
      </c>
      <c r="H1429" s="310">
        <f>IF($A$2="CD",IF($A$3=1,ROUND(SUM(H1412:H1428)/2,0),IF($A$3=3,ROUND(SUM(H1412:H1428)/2,-1),SUM(H1412:H1428)/2)),SUM(H1412:H1428)/2)</f>
        <v>0</v>
      </c>
      <c r="I1429" s="311">
        <f>SUM(J1412:J1428)/2</f>
        <v>0</v>
      </c>
      <c r="J1429" s="312">
        <f>IF($A$2="CD",IF($A$3=1,ROUND(SUM(J1412:J1428)/2,0),IF($A$3=3,ROUND(SUM(J1412:J1428)/2,-1),SUM(J1412:J1428)/2)),SUM(J1412:J1428)/2)</f>
        <v>0</v>
      </c>
    </row>
    <row r="1430" spans="1:10" ht="15" thickTop="1" x14ac:dyDescent="0.3">
      <c r="A1430" s="253" t="s">
        <v>376</v>
      </c>
      <c r="B1430" s="303"/>
      <c r="C1430" s="316" t="s">
        <v>280</v>
      </c>
      <c r="D1430" s="317"/>
      <c r="E1430" s="318"/>
      <c r="F1430" s="318"/>
      <c r="G1430" s="319"/>
      <c r="H1430" s="320"/>
      <c r="I1430" s="288"/>
      <c r="J1430" s="321"/>
    </row>
    <row r="1431" spans="1:10" x14ac:dyDescent="0.3">
      <c r="A1431" s="276" t="s">
        <v>287</v>
      </c>
      <c r="B1431" s="303"/>
      <c r="C1431" s="351" t="s">
        <v>258</v>
      </c>
      <c r="D1431" s="352"/>
      <c r="E1431" s="353"/>
      <c r="F1431" s="325">
        <f>$F$3</f>
        <v>0</v>
      </c>
      <c r="G1431" s="354"/>
      <c r="H1431" s="355">
        <f>ROUND(H1429*F1431,2)</f>
        <v>0</v>
      </c>
      <c r="I1431" s="288"/>
      <c r="J1431" s="350">
        <f>ROUND(J1429*F1431,2)</f>
        <v>0</v>
      </c>
    </row>
    <row r="1432" spans="1:10" x14ac:dyDescent="0.3">
      <c r="A1432" s="276" t="s">
        <v>377</v>
      </c>
      <c r="B1432" s="303"/>
      <c r="C1432" s="351" t="s">
        <v>260</v>
      </c>
      <c r="D1432" s="352"/>
      <c r="E1432" s="353"/>
      <c r="F1432" s="325">
        <f>$G$3</f>
        <v>0</v>
      </c>
      <c r="G1432" s="354"/>
      <c r="H1432" s="355">
        <f>ROUND(H1429*F1432,2)</f>
        <v>0</v>
      </c>
      <c r="I1432" s="288"/>
      <c r="J1432" s="350">
        <f>ROUND(J1429*F1432,2)</f>
        <v>0</v>
      </c>
    </row>
    <row r="1433" spans="1:10" x14ac:dyDescent="0.3">
      <c r="A1433" s="276" t="s">
        <v>289</v>
      </c>
      <c r="B1433" s="303"/>
      <c r="C1433" s="351" t="s">
        <v>262</v>
      </c>
      <c r="D1433" s="352"/>
      <c r="E1433" s="353"/>
      <c r="F1433" s="325">
        <f>$H$3</f>
        <v>0</v>
      </c>
      <c r="G1433" s="354"/>
      <c r="H1433" s="355">
        <f>ROUND(H1429*F1433,2)</f>
        <v>0</v>
      </c>
      <c r="I1433" s="288"/>
      <c r="J1433" s="350">
        <f>ROUND(J1429*F1433,2)</f>
        <v>0</v>
      </c>
    </row>
    <row r="1434" spans="1:10" x14ac:dyDescent="0.3">
      <c r="A1434" s="276" t="s">
        <v>291</v>
      </c>
      <c r="B1434" s="303"/>
      <c r="C1434" s="351" t="s">
        <v>266</v>
      </c>
      <c r="D1434" s="352"/>
      <c r="E1434" s="353"/>
      <c r="F1434" s="325">
        <f>$I$3</f>
        <v>0</v>
      </c>
      <c r="G1434" s="354"/>
      <c r="H1434" s="355">
        <f>ROUND(H1433*F1434,2)</f>
        <v>0</v>
      </c>
      <c r="I1434" s="288"/>
      <c r="J1434" s="350">
        <f>ROUND(J1433*F1434,2)</f>
        <v>0</v>
      </c>
    </row>
    <row r="1435" spans="1:10" x14ac:dyDescent="0.3">
      <c r="A1435" s="253" t="s">
        <v>378</v>
      </c>
      <c r="B1435" s="303"/>
      <c r="C1435" s="290" t="s">
        <v>379</v>
      </c>
      <c r="D1435" s="253"/>
      <c r="E1435" s="285"/>
      <c r="F1435" s="285"/>
      <c r="G1435" s="328"/>
      <c r="H1435" s="329">
        <f>SUM(H1431:H1434)</f>
        <v>0</v>
      </c>
      <c r="I1435" s="304"/>
      <c r="J1435" s="330">
        <f>SUM(J1431:J1434)</f>
        <v>0</v>
      </c>
    </row>
    <row r="1436" spans="1:10" ht="15" thickBot="1" x14ac:dyDescent="0.35">
      <c r="A1436" s="253" t="s">
        <v>380</v>
      </c>
      <c r="B1436" s="303"/>
      <c r="C1436" s="331"/>
      <c r="D1436" s="332"/>
      <c r="E1436" s="307"/>
      <c r="F1436" s="308" t="s">
        <v>381</v>
      </c>
      <c r="G1436" s="333">
        <f>H1435+H1429</f>
        <v>0</v>
      </c>
      <c r="H1436" s="310">
        <f>IF($A$3=2,ROUND((H1429+H1435),2),IF($A$3=3,ROUND((H1429+H1435),-1),ROUND((H1429+H1435),0)))</f>
        <v>0</v>
      </c>
      <c r="I1436" s="311"/>
      <c r="J1436" s="312">
        <f>IF($A$3=2,ROUND((J1429+J1435),2),IF($A$3=3,ROUND((J1429+J1435),-1),ROUND((J1429+J1435),0)))</f>
        <v>0</v>
      </c>
    </row>
    <row r="1437" spans="1:10" ht="15" thickTop="1" x14ac:dyDescent="0.3">
      <c r="C1437" s="19"/>
      <c r="D1437" s="264"/>
      <c r="E1437" s="19"/>
      <c r="F1437" s="19"/>
      <c r="G1437" s="19"/>
      <c r="H1437" s="19"/>
      <c r="I1437" s="265"/>
      <c r="J1437" s="266"/>
    </row>
    <row r="1438" spans="1:10" x14ac:dyDescent="0.3">
      <c r="C1438" s="19"/>
      <c r="D1438" s="264"/>
      <c r="E1438" s="19"/>
      <c r="F1438" s="19"/>
      <c r="G1438" s="19"/>
      <c r="H1438" s="19"/>
      <c r="I1438" s="265"/>
      <c r="J1438" s="266"/>
    </row>
    <row r="1439" spans="1:10" ht="15" thickBot="1" x14ac:dyDescent="0.35">
      <c r="C1439" s="19"/>
      <c r="D1439" s="264"/>
      <c r="E1439" s="19"/>
      <c r="F1439" s="19"/>
      <c r="G1439" s="19"/>
      <c r="H1439" s="19"/>
      <c r="I1439" s="265"/>
      <c r="J1439" s="266"/>
    </row>
    <row r="1440" spans="1:10" ht="15" thickTop="1" x14ac:dyDescent="0.3">
      <c r="A1440" s="253" t="s">
        <v>543</v>
      </c>
      <c r="B1440" s="267"/>
      <c r="C1440" s="933" t="s">
        <v>913</v>
      </c>
      <c r="D1440" s="934"/>
      <c r="E1440" s="934"/>
      <c r="F1440" s="934"/>
      <c r="G1440" s="314"/>
      <c r="H1440" s="269" t="s">
        <v>383</v>
      </c>
      <c r="I1440" s="270" t="s">
        <v>310</v>
      </c>
      <c r="J1440" s="271" t="s">
        <v>79</v>
      </c>
    </row>
    <row r="1441" spans="1:10" x14ac:dyDescent="0.3">
      <c r="A1441" s="253"/>
      <c r="B1441" s="267"/>
      <c r="C1441" s="935"/>
      <c r="D1441" s="936"/>
      <c r="E1441" s="936"/>
      <c r="F1441" s="936"/>
      <c r="G1441" s="315"/>
      <c r="H1441" s="273" t="str">
        <f>"ITEM:   "&amp;PRESUPUESTO!$B$79</f>
        <v>ITEM:   8.14</v>
      </c>
      <c r="I1441" s="274">
        <f>PRESUPUESTO!$E$79</f>
        <v>2</v>
      </c>
      <c r="J1441" s="275"/>
    </row>
    <row r="1442" spans="1:10" x14ac:dyDescent="0.3">
      <c r="A1442" s="276" t="s">
        <v>312</v>
      </c>
      <c r="B1442" s="267"/>
      <c r="C1442" s="277" t="str">
        <f>INSUMOS!$C$300</f>
        <v>DESCRIPCION</v>
      </c>
      <c r="D1442" s="278" t="str">
        <f>INSUMOS!$D$300</f>
        <v>UND</v>
      </c>
      <c r="E1442" s="279" t="s">
        <v>74</v>
      </c>
      <c r="F1442" s="279" t="s">
        <v>313</v>
      </c>
      <c r="G1442" s="280" t="str">
        <f>INSUMOS!$I$300</f>
        <v>VR. UNIT.</v>
      </c>
      <c r="H1442" s="281" t="s">
        <v>315</v>
      </c>
      <c r="I1442" s="340"/>
      <c r="J1442" s="350" t="s">
        <v>315</v>
      </c>
    </row>
    <row r="1443" spans="1:10" x14ac:dyDescent="0.3">
      <c r="A1443" s="276"/>
      <c r="B1443" s="267"/>
      <c r="C1443" s="284"/>
      <c r="D1443" s="253"/>
      <c r="E1443" s="285"/>
      <c r="F1443" s="285"/>
      <c r="G1443" s="286"/>
      <c r="H1443" s="287"/>
      <c r="I1443" s="288"/>
      <c r="J1443" s="289"/>
    </row>
    <row r="1444" spans="1:10" x14ac:dyDescent="0.3">
      <c r="A1444" s="276" t="s">
        <v>316</v>
      </c>
      <c r="B1444" s="267"/>
      <c r="C1444" s="290" t="s">
        <v>317</v>
      </c>
      <c r="D1444" s="253"/>
      <c r="E1444" s="285"/>
      <c r="F1444" s="285"/>
      <c r="G1444" s="286"/>
      <c r="H1444" s="287"/>
      <c r="I1444" s="288"/>
      <c r="J1444" s="289"/>
    </row>
    <row r="1445" spans="1:10" x14ac:dyDescent="0.3">
      <c r="A1445" s="276">
        <v>101658</v>
      </c>
      <c r="B1445" s="267" t="s">
        <v>318</v>
      </c>
      <c r="C1445" s="277"/>
      <c r="D1445" s="278"/>
      <c r="E1445" s="279"/>
      <c r="F1445" s="279"/>
      <c r="G1445" s="280"/>
      <c r="H1445" s="281">
        <f>TRUNC(E1445* (1 + F1445 / 100) * G1445,2)</f>
        <v>0</v>
      </c>
      <c r="I1445" s="340">
        <f>I1441 * (E1445 * (1+F1445/100))</f>
        <v>0</v>
      </c>
      <c r="J1445" s="350">
        <f>H1445 * I1441</f>
        <v>0</v>
      </c>
    </row>
    <row r="1446" spans="1:10" x14ac:dyDescent="0.3">
      <c r="A1446" s="276">
        <v>101820</v>
      </c>
      <c r="B1446" s="267" t="s">
        <v>503</v>
      </c>
      <c r="C1446" s="277"/>
      <c r="D1446" s="278"/>
      <c r="E1446" s="279"/>
      <c r="F1446" s="279"/>
      <c r="G1446" s="280"/>
      <c r="H1446" s="281">
        <f>TRUNC(E1446* (1 + F1446 / 100) * G1446,2)</f>
        <v>0</v>
      </c>
      <c r="I1446" s="340">
        <f>I1441 * (E1446 * (1+F1446/100))</f>
        <v>0</v>
      </c>
      <c r="J1446" s="350">
        <f>H1446 * I1441</f>
        <v>0</v>
      </c>
    </row>
    <row r="1447" spans="1:10" x14ac:dyDescent="0.3">
      <c r="A1447" s="276">
        <v>101128</v>
      </c>
      <c r="B1447" s="267" t="s">
        <v>318</v>
      </c>
      <c r="C1447" s="277"/>
      <c r="D1447" s="278"/>
      <c r="E1447" s="279"/>
      <c r="F1447" s="279"/>
      <c r="G1447" s="280"/>
      <c r="H1447" s="281">
        <f>TRUNC(E1447* (1 + F1447 / 100) * G1447,2)</f>
        <v>0</v>
      </c>
      <c r="I1447" s="340">
        <f>I1441 * (E1447 * (1+F1447/100))</f>
        <v>0</v>
      </c>
      <c r="J1447" s="350">
        <f>H1447 * I1441</f>
        <v>0</v>
      </c>
    </row>
    <row r="1448" spans="1:10" x14ac:dyDescent="0.3">
      <c r="A1448" s="253" t="s">
        <v>330</v>
      </c>
      <c r="B1448" s="267"/>
      <c r="C1448" s="284"/>
      <c r="D1448" s="253"/>
      <c r="E1448" s="285"/>
      <c r="F1448" s="285"/>
      <c r="G1448" s="286" t="s">
        <v>331</v>
      </c>
      <c r="H1448" s="292">
        <f>SUM(H1444:H1447)</f>
        <v>0</v>
      </c>
      <c r="I1448" s="288"/>
      <c r="J1448" s="293">
        <f>SUM(J1444:J1447)</f>
        <v>0</v>
      </c>
    </row>
    <row r="1449" spans="1:10" x14ac:dyDescent="0.3">
      <c r="A1449" s="276" t="s">
        <v>332</v>
      </c>
      <c r="B1449" s="267"/>
      <c r="C1449" s="294" t="s">
        <v>333</v>
      </c>
      <c r="D1449" s="253" t="s">
        <v>334</v>
      </c>
      <c r="E1449" s="253" t="s">
        <v>335</v>
      </c>
      <c r="F1449" s="253" t="s">
        <v>336</v>
      </c>
      <c r="G1449" s="295" t="s">
        <v>337</v>
      </c>
      <c r="H1449" s="296" t="s">
        <v>338</v>
      </c>
      <c r="I1449" s="288"/>
      <c r="J1449" s="289"/>
    </row>
    <row r="1450" spans="1:10" x14ac:dyDescent="0.3">
      <c r="A1450" s="276">
        <v>200021</v>
      </c>
      <c r="B1450" s="267" t="s">
        <v>333</v>
      </c>
      <c r="C1450" s="277"/>
      <c r="D1450" s="297"/>
      <c r="E1450" s="298"/>
      <c r="F1450" s="299"/>
      <c r="G1450" s="300"/>
      <c r="H1450" s="281"/>
      <c r="I1450" s="340" t="e">
        <f>I1441 / G1450</f>
        <v>#DIV/0!</v>
      </c>
      <c r="J1450" s="350">
        <f>H1450 * I1441</f>
        <v>0</v>
      </c>
    </row>
    <row r="1451" spans="1:10" x14ac:dyDescent="0.3">
      <c r="A1451" s="253" t="s">
        <v>340</v>
      </c>
      <c r="B1451" s="267"/>
      <c r="C1451" s="284"/>
      <c r="D1451" s="253"/>
      <c r="E1451" s="285"/>
      <c r="F1451" s="285"/>
      <c r="G1451" s="286" t="s">
        <v>341</v>
      </c>
      <c r="H1451" s="292">
        <f>SUM(H1449:H1450)</f>
        <v>0</v>
      </c>
      <c r="I1451" s="288"/>
      <c r="J1451" s="293">
        <f>SUM(J1449:J1450)</f>
        <v>0</v>
      </c>
    </row>
    <row r="1452" spans="1:10" x14ac:dyDescent="0.3">
      <c r="A1452" s="276" t="s">
        <v>342</v>
      </c>
      <c r="B1452" s="267"/>
      <c r="C1452" s="301" t="s">
        <v>343</v>
      </c>
      <c r="D1452" s="253"/>
      <c r="E1452" s="285"/>
      <c r="F1452" s="285"/>
      <c r="G1452" s="286"/>
      <c r="H1452" s="287"/>
      <c r="I1452" s="288"/>
      <c r="J1452" s="289"/>
    </row>
    <row r="1453" spans="1:10" x14ac:dyDescent="0.3">
      <c r="A1453" s="276">
        <v>300026</v>
      </c>
      <c r="B1453" s="267" t="s">
        <v>343</v>
      </c>
      <c r="C1453" s="277"/>
      <c r="D1453" s="278" t="s">
        <v>347</v>
      </c>
      <c r="E1453" s="302"/>
      <c r="F1453" s="279">
        <v>0</v>
      </c>
      <c r="G1453" s="280">
        <f>H1451</f>
        <v>0</v>
      </c>
      <c r="H1453" s="281">
        <f>TRUNC(E1453* (1 + F1453 / 100) * G1453,2)</f>
        <v>0</v>
      </c>
      <c r="I1453" s="340">
        <f>I1441 * H1453</f>
        <v>0</v>
      </c>
      <c r="J1453" s="350">
        <f>H1453 * I1441</f>
        <v>0</v>
      </c>
    </row>
    <row r="1454" spans="1:10" x14ac:dyDescent="0.3">
      <c r="A1454" s="253" t="s">
        <v>348</v>
      </c>
      <c r="B1454" s="267"/>
      <c r="C1454" s="284"/>
      <c r="D1454" s="253"/>
      <c r="E1454" s="285"/>
      <c r="F1454" s="285"/>
      <c r="G1454" s="286" t="s">
        <v>349</v>
      </c>
      <c r="H1454" s="292">
        <f>SUM(H1452:H1453)</f>
        <v>0</v>
      </c>
      <c r="I1454" s="288"/>
      <c r="J1454" s="293">
        <f>SUM(J1452:J1453)</f>
        <v>0</v>
      </c>
    </row>
    <row r="1455" spans="1:10" x14ac:dyDescent="0.3">
      <c r="A1455" s="253" t="s">
        <v>350</v>
      </c>
      <c r="B1455" s="19"/>
      <c r="C1455" s="290" t="s">
        <v>351</v>
      </c>
      <c r="D1455" s="253"/>
      <c r="E1455" s="285"/>
      <c r="F1455" s="285"/>
      <c r="G1455" s="286"/>
      <c r="H1455" s="287"/>
      <c r="I1455" s="288"/>
      <c r="J1455" s="289"/>
    </row>
    <row r="1456" spans="1:10" x14ac:dyDescent="0.3">
      <c r="A1456" s="276"/>
      <c r="B1456" s="267"/>
      <c r="C1456" s="277"/>
      <c r="D1456" s="278"/>
      <c r="E1456" s="279"/>
      <c r="F1456" s="279"/>
      <c r="G1456" s="280"/>
      <c r="H1456" s="281"/>
      <c r="I1456" s="340"/>
      <c r="J1456" s="350"/>
    </row>
    <row r="1457" spans="1:10" x14ac:dyDescent="0.3">
      <c r="A1457" s="291" t="s">
        <v>352</v>
      </c>
      <c r="B1457" s="19"/>
      <c r="C1457" s="284"/>
      <c r="D1457" s="253"/>
      <c r="E1457" s="285"/>
      <c r="F1457" s="285"/>
      <c r="G1457" s="286" t="s">
        <v>353</v>
      </c>
      <c r="H1457" s="281">
        <f>SUM(H1455:H1456)</f>
        <v>0</v>
      </c>
      <c r="I1457" s="288"/>
      <c r="J1457" s="350">
        <f>SUM(J1455:J1456)</f>
        <v>0</v>
      </c>
    </row>
    <row r="1458" spans="1:10" x14ac:dyDescent="0.3">
      <c r="A1458" s="253"/>
      <c r="B1458" s="303"/>
      <c r="C1458" s="284"/>
      <c r="D1458" s="253"/>
      <c r="E1458" s="285"/>
      <c r="F1458" s="285"/>
      <c r="G1458" s="286"/>
      <c r="H1458" s="287"/>
      <c r="I1458" s="288"/>
      <c r="J1458" s="289"/>
    </row>
    <row r="1459" spans="1:10" ht="15" thickBot="1" x14ac:dyDescent="0.35">
      <c r="A1459" s="253" t="s">
        <v>76</v>
      </c>
      <c r="B1459" s="303"/>
      <c r="C1459" s="305"/>
      <c r="D1459" s="306"/>
      <c r="E1459" s="307"/>
      <c r="F1459" s="308" t="s">
        <v>354</v>
      </c>
      <c r="G1459" s="309">
        <f>SUM(H1442:H1458)/2</f>
        <v>0</v>
      </c>
      <c r="H1459" s="310">
        <f>IF($A$2="CD",IF($A$3=1,ROUND(SUM(H1442:H1458)/2,0),IF($A$3=3,ROUND(SUM(H1442:H1458)/2,-1),SUM(H1442:H1458)/2)),SUM(H1442:H1458)/2)</f>
        <v>0</v>
      </c>
      <c r="I1459" s="311">
        <f>SUM(J1442:J1458)/2</f>
        <v>0</v>
      </c>
      <c r="J1459" s="312">
        <f>IF($A$2="CD",IF($A$3=1,ROUND(SUM(J1442:J1458)/2,0),IF($A$3=3,ROUND(SUM(J1442:J1458)/2,-1),SUM(J1442:J1458)/2)),SUM(J1442:J1458)/2)</f>
        <v>0</v>
      </c>
    </row>
    <row r="1460" spans="1:10" ht="15" thickTop="1" x14ac:dyDescent="0.3">
      <c r="A1460" s="253" t="s">
        <v>376</v>
      </c>
      <c r="B1460" s="303"/>
      <c r="C1460" s="316" t="s">
        <v>280</v>
      </c>
      <c r="D1460" s="317"/>
      <c r="E1460" s="318"/>
      <c r="F1460" s="318"/>
      <c r="G1460" s="319"/>
      <c r="H1460" s="320"/>
      <c r="I1460" s="288"/>
      <c r="J1460" s="321"/>
    </row>
    <row r="1461" spans="1:10" x14ac:dyDescent="0.3">
      <c r="A1461" s="276" t="s">
        <v>287</v>
      </c>
      <c r="B1461" s="303"/>
      <c r="C1461" s="351" t="s">
        <v>258</v>
      </c>
      <c r="D1461" s="352"/>
      <c r="E1461" s="353"/>
      <c r="F1461" s="325">
        <f>$F$3</f>
        <v>0</v>
      </c>
      <c r="G1461" s="354"/>
      <c r="H1461" s="355">
        <f>ROUND(H1459*F1461,2)</f>
        <v>0</v>
      </c>
      <c r="I1461" s="288"/>
      <c r="J1461" s="350">
        <f>ROUND(J1459*F1461,2)</f>
        <v>0</v>
      </c>
    </row>
    <row r="1462" spans="1:10" x14ac:dyDescent="0.3">
      <c r="A1462" s="276" t="s">
        <v>377</v>
      </c>
      <c r="B1462" s="303"/>
      <c r="C1462" s="351" t="s">
        <v>260</v>
      </c>
      <c r="D1462" s="352"/>
      <c r="E1462" s="353"/>
      <c r="F1462" s="325">
        <f>$G$3</f>
        <v>0</v>
      </c>
      <c r="G1462" s="354"/>
      <c r="H1462" s="355">
        <f>ROUND(H1459*F1462,2)</f>
        <v>0</v>
      </c>
      <c r="I1462" s="288"/>
      <c r="J1462" s="350">
        <f>ROUND(J1459*F1462,2)</f>
        <v>0</v>
      </c>
    </row>
    <row r="1463" spans="1:10" x14ac:dyDescent="0.3">
      <c r="A1463" s="276" t="s">
        <v>289</v>
      </c>
      <c r="B1463" s="303"/>
      <c r="C1463" s="351" t="s">
        <v>262</v>
      </c>
      <c r="D1463" s="352"/>
      <c r="E1463" s="353"/>
      <c r="F1463" s="325">
        <f>$H$3</f>
        <v>0</v>
      </c>
      <c r="G1463" s="354"/>
      <c r="H1463" s="355">
        <f>ROUND(H1459*F1463,2)</f>
        <v>0</v>
      </c>
      <c r="I1463" s="288"/>
      <c r="J1463" s="350">
        <f>ROUND(J1459*F1463,2)</f>
        <v>0</v>
      </c>
    </row>
    <row r="1464" spans="1:10" x14ac:dyDescent="0.3">
      <c r="A1464" s="276" t="s">
        <v>291</v>
      </c>
      <c r="B1464" s="303"/>
      <c r="C1464" s="351" t="s">
        <v>266</v>
      </c>
      <c r="D1464" s="352"/>
      <c r="E1464" s="353"/>
      <c r="F1464" s="325">
        <f>$I$3</f>
        <v>0</v>
      </c>
      <c r="G1464" s="354"/>
      <c r="H1464" s="355">
        <f>ROUND(H1463*F1464,2)</f>
        <v>0</v>
      </c>
      <c r="I1464" s="288"/>
      <c r="J1464" s="350">
        <f>ROUND(J1463*F1464,2)</f>
        <v>0</v>
      </c>
    </row>
    <row r="1465" spans="1:10" x14ac:dyDescent="0.3">
      <c r="A1465" s="253" t="s">
        <v>378</v>
      </c>
      <c r="B1465" s="303"/>
      <c r="C1465" s="290" t="s">
        <v>379</v>
      </c>
      <c r="D1465" s="253"/>
      <c r="E1465" s="285"/>
      <c r="F1465" s="285"/>
      <c r="G1465" s="328"/>
      <c r="H1465" s="329">
        <f>SUM(H1461:H1464)</f>
        <v>0</v>
      </c>
      <c r="I1465" s="304"/>
      <c r="J1465" s="330">
        <f>SUM(J1461:J1464)</f>
        <v>0</v>
      </c>
    </row>
    <row r="1466" spans="1:10" ht="15" thickBot="1" x14ac:dyDescent="0.35">
      <c r="A1466" s="253" t="s">
        <v>380</v>
      </c>
      <c r="B1466" s="303"/>
      <c r="C1466" s="331"/>
      <c r="D1466" s="332"/>
      <c r="E1466" s="307"/>
      <c r="F1466" s="308" t="s">
        <v>381</v>
      </c>
      <c r="G1466" s="333">
        <f>H1465+H1459</f>
        <v>0</v>
      </c>
      <c r="H1466" s="310">
        <f>IF($A$3=2,ROUND((H1459+H1465),2),IF($A$3=3,ROUND((H1459+H1465),-1),ROUND((H1459+H1465),0)))</f>
        <v>0</v>
      </c>
      <c r="I1466" s="311"/>
      <c r="J1466" s="312">
        <f>IF($A$3=2,ROUND((J1459+J1465),2),IF($A$3=3,ROUND((J1459+J1465),-1),ROUND((J1459+J1465),0)))</f>
        <v>0</v>
      </c>
    </row>
    <row r="1467" spans="1:10" ht="15" thickTop="1" x14ac:dyDescent="0.3">
      <c r="C1467" s="19"/>
      <c r="D1467" s="264"/>
      <c r="E1467" s="19"/>
      <c r="F1467" s="19"/>
      <c r="G1467" s="19"/>
      <c r="H1467" s="19"/>
      <c r="I1467" s="265"/>
      <c r="J1467" s="266"/>
    </row>
    <row r="1468" spans="1:10" x14ac:dyDescent="0.3">
      <c r="C1468" s="19"/>
      <c r="D1468" s="264"/>
      <c r="E1468" s="19"/>
      <c r="F1468" s="19"/>
      <c r="G1468" s="19"/>
      <c r="H1468" s="19"/>
      <c r="I1468" s="265"/>
      <c r="J1468" s="266"/>
    </row>
    <row r="1469" spans="1:10" ht="15" thickBot="1" x14ac:dyDescent="0.35">
      <c r="C1469" s="19"/>
      <c r="D1469" s="264"/>
      <c r="E1469" s="19"/>
      <c r="F1469" s="19"/>
      <c r="G1469" s="19"/>
      <c r="H1469" s="19"/>
      <c r="I1469" s="265"/>
      <c r="J1469" s="266"/>
    </row>
    <row r="1470" spans="1:10" ht="15" thickTop="1" x14ac:dyDescent="0.3">
      <c r="A1470" s="253" t="s">
        <v>545</v>
      </c>
      <c r="B1470" s="267"/>
      <c r="C1470" s="933" t="s">
        <v>914</v>
      </c>
      <c r="D1470" s="934"/>
      <c r="E1470" s="934"/>
      <c r="F1470" s="934"/>
      <c r="G1470" s="314"/>
      <c r="H1470" s="269" t="s">
        <v>383</v>
      </c>
      <c r="I1470" s="270" t="s">
        <v>310</v>
      </c>
      <c r="J1470" s="271" t="s">
        <v>79</v>
      </c>
    </row>
    <row r="1471" spans="1:10" x14ac:dyDescent="0.3">
      <c r="A1471" s="253"/>
      <c r="B1471" s="267"/>
      <c r="C1471" s="935"/>
      <c r="D1471" s="936"/>
      <c r="E1471" s="936"/>
      <c r="F1471" s="936"/>
      <c r="G1471" s="315"/>
      <c r="H1471" s="273" t="str">
        <f>"ITEM:   "&amp;PRESUPUESTO!$B$80</f>
        <v>ITEM:   8.15</v>
      </c>
      <c r="I1471" s="274">
        <f>PRESUPUESTO!$E$80</f>
        <v>2</v>
      </c>
      <c r="J1471" s="275"/>
    </row>
    <row r="1472" spans="1:10" x14ac:dyDescent="0.3">
      <c r="A1472" s="276" t="s">
        <v>312</v>
      </c>
      <c r="B1472" s="267"/>
      <c r="C1472" s="277" t="str">
        <f>INSUMOS!$C$300</f>
        <v>DESCRIPCION</v>
      </c>
      <c r="D1472" s="278" t="str">
        <f>INSUMOS!$D$300</f>
        <v>UND</v>
      </c>
      <c r="E1472" s="279" t="s">
        <v>74</v>
      </c>
      <c r="F1472" s="279" t="s">
        <v>313</v>
      </c>
      <c r="G1472" s="280" t="str">
        <f>INSUMOS!$I$300</f>
        <v>VR. UNIT.</v>
      </c>
      <c r="H1472" s="281" t="s">
        <v>315</v>
      </c>
      <c r="I1472" s="340"/>
      <c r="J1472" s="350" t="s">
        <v>315</v>
      </c>
    </row>
    <row r="1473" spans="1:10" x14ac:dyDescent="0.3">
      <c r="A1473" s="276"/>
      <c r="B1473" s="267"/>
      <c r="C1473" s="284"/>
      <c r="D1473" s="253"/>
      <c r="E1473" s="285"/>
      <c r="F1473" s="285"/>
      <c r="G1473" s="286"/>
      <c r="H1473" s="287"/>
      <c r="I1473" s="288"/>
      <c r="J1473" s="289"/>
    </row>
    <row r="1474" spans="1:10" x14ac:dyDescent="0.3">
      <c r="A1474" s="276" t="s">
        <v>316</v>
      </c>
      <c r="B1474" s="267"/>
      <c r="C1474" s="290" t="s">
        <v>317</v>
      </c>
      <c r="D1474" s="253"/>
      <c r="E1474" s="285"/>
      <c r="F1474" s="285"/>
      <c r="G1474" s="286"/>
      <c r="H1474" s="287"/>
      <c r="I1474" s="288"/>
      <c r="J1474" s="289"/>
    </row>
    <row r="1475" spans="1:10" x14ac:dyDescent="0.3">
      <c r="A1475" s="276">
        <v>101658</v>
      </c>
      <c r="B1475" s="267" t="s">
        <v>318</v>
      </c>
      <c r="C1475" s="277"/>
      <c r="D1475" s="278" t="str">
        <f>INSUMOS!$D$106</f>
        <v>UND</v>
      </c>
      <c r="E1475" s="279"/>
      <c r="F1475" s="279"/>
      <c r="G1475" s="280"/>
      <c r="H1475" s="281">
        <f>TRUNC(E1475* (1 + F1475 / 100) * G1475,2)</f>
        <v>0</v>
      </c>
      <c r="I1475" s="340">
        <f>I1471 * (E1475 * (1+F1475/100))</f>
        <v>0</v>
      </c>
      <c r="J1475" s="350">
        <f>H1475 * I1471</f>
        <v>0</v>
      </c>
    </row>
    <row r="1476" spans="1:10" x14ac:dyDescent="0.3">
      <c r="A1476" s="276">
        <v>101823</v>
      </c>
      <c r="B1476" s="267" t="s">
        <v>503</v>
      </c>
      <c r="C1476" s="277"/>
      <c r="D1476" s="278" t="str">
        <f>INSUMOS!$D$119</f>
        <v>UND</v>
      </c>
      <c r="E1476" s="279"/>
      <c r="F1476" s="279"/>
      <c r="G1476" s="280"/>
      <c r="H1476" s="281">
        <f>TRUNC(E1476* (1 + F1476 / 100) * G1476,2)</f>
        <v>0</v>
      </c>
      <c r="I1476" s="340">
        <f>I1471 * (E1476 * (1+F1476/100))</f>
        <v>0</v>
      </c>
      <c r="J1476" s="350">
        <f>H1476 * I1471</f>
        <v>0</v>
      </c>
    </row>
    <row r="1477" spans="1:10" x14ac:dyDescent="0.3">
      <c r="A1477" s="276">
        <v>101128</v>
      </c>
      <c r="B1477" s="267" t="s">
        <v>318</v>
      </c>
      <c r="C1477" s="277"/>
      <c r="D1477" s="278" t="str">
        <f>INSUMOS!$D$73</f>
        <v>UND</v>
      </c>
      <c r="E1477" s="279"/>
      <c r="F1477" s="279"/>
      <c r="G1477" s="280"/>
      <c r="H1477" s="281">
        <f>TRUNC(E1477* (1 + F1477 / 100) * G1477,2)</f>
        <v>0</v>
      </c>
      <c r="I1477" s="340">
        <f>I1471 * (E1477 * (1+F1477/100))</f>
        <v>0</v>
      </c>
      <c r="J1477" s="350">
        <f>H1477 * I1471</f>
        <v>0</v>
      </c>
    </row>
    <row r="1478" spans="1:10" x14ac:dyDescent="0.3">
      <c r="A1478" s="253" t="s">
        <v>330</v>
      </c>
      <c r="B1478" s="267"/>
      <c r="C1478" s="284"/>
      <c r="D1478" s="253"/>
      <c r="E1478" s="285"/>
      <c r="F1478" s="285"/>
      <c r="G1478" s="286" t="s">
        <v>331</v>
      </c>
      <c r="H1478" s="292">
        <f>SUM(H1474:H1477)</f>
        <v>0</v>
      </c>
      <c r="I1478" s="288"/>
      <c r="J1478" s="293">
        <f>SUM(J1474:J1477)</f>
        <v>0</v>
      </c>
    </row>
    <row r="1479" spans="1:10" x14ac:dyDescent="0.3">
      <c r="A1479" s="276" t="s">
        <v>332</v>
      </c>
      <c r="B1479" s="267"/>
      <c r="C1479" s="294" t="s">
        <v>333</v>
      </c>
      <c r="D1479" s="253" t="s">
        <v>334</v>
      </c>
      <c r="E1479" s="253" t="s">
        <v>335</v>
      </c>
      <c r="F1479" s="253" t="s">
        <v>336</v>
      </c>
      <c r="G1479" s="295" t="s">
        <v>337</v>
      </c>
      <c r="H1479" s="296" t="s">
        <v>338</v>
      </c>
      <c r="I1479" s="288"/>
      <c r="J1479" s="289"/>
    </row>
    <row r="1480" spans="1:10" x14ac:dyDescent="0.3">
      <c r="A1480" s="276">
        <v>200021</v>
      </c>
      <c r="B1480" s="267" t="s">
        <v>333</v>
      </c>
      <c r="C1480" s="277"/>
      <c r="D1480" s="297"/>
      <c r="E1480" s="298"/>
      <c r="F1480" s="299"/>
      <c r="G1480" s="300"/>
      <c r="H1480" s="281"/>
      <c r="I1480" s="340" t="e">
        <f>I1471 / G1480</f>
        <v>#DIV/0!</v>
      </c>
      <c r="J1480" s="350">
        <f>H1480 * I1471</f>
        <v>0</v>
      </c>
    </row>
    <row r="1481" spans="1:10" x14ac:dyDescent="0.3">
      <c r="A1481" s="253" t="s">
        <v>340</v>
      </c>
      <c r="B1481" s="267"/>
      <c r="C1481" s="284"/>
      <c r="D1481" s="253"/>
      <c r="E1481" s="285"/>
      <c r="F1481" s="285"/>
      <c r="G1481" s="286" t="s">
        <v>341</v>
      </c>
      <c r="H1481" s="292">
        <f>SUM(H1479:H1480)</f>
        <v>0</v>
      </c>
      <c r="I1481" s="288"/>
      <c r="J1481" s="293">
        <f>SUM(J1479:J1480)</f>
        <v>0</v>
      </c>
    </row>
    <row r="1482" spans="1:10" x14ac:dyDescent="0.3">
      <c r="A1482" s="276" t="s">
        <v>342</v>
      </c>
      <c r="B1482" s="267"/>
      <c r="C1482" s="301" t="s">
        <v>343</v>
      </c>
      <c r="D1482" s="253"/>
      <c r="E1482" s="285"/>
      <c r="F1482" s="285"/>
      <c r="G1482" s="286"/>
      <c r="H1482" s="287"/>
      <c r="I1482" s="288"/>
      <c r="J1482" s="289"/>
    </row>
    <row r="1483" spans="1:10" x14ac:dyDescent="0.3">
      <c r="A1483" s="276">
        <v>300026</v>
      </c>
      <c r="B1483" s="267" t="s">
        <v>343</v>
      </c>
      <c r="C1483" s="277"/>
      <c r="D1483" s="278" t="s">
        <v>347</v>
      </c>
      <c r="E1483" s="302"/>
      <c r="F1483" s="279">
        <v>0</v>
      </c>
      <c r="G1483" s="280">
        <f>H1481</f>
        <v>0</v>
      </c>
      <c r="H1483" s="281">
        <f>TRUNC(E1483* (1 + F1483 / 100) * G1483,2)</f>
        <v>0</v>
      </c>
      <c r="I1483" s="340">
        <f>I1471 * H1483</f>
        <v>0</v>
      </c>
      <c r="J1483" s="350">
        <f>H1483 * I1471</f>
        <v>0</v>
      </c>
    </row>
    <row r="1484" spans="1:10" x14ac:dyDescent="0.3">
      <c r="A1484" s="253" t="s">
        <v>348</v>
      </c>
      <c r="B1484" s="267"/>
      <c r="C1484" s="284"/>
      <c r="D1484" s="253"/>
      <c r="E1484" s="285"/>
      <c r="F1484" s="285"/>
      <c r="G1484" s="286" t="s">
        <v>349</v>
      </c>
      <c r="H1484" s="292">
        <f>SUM(H1482:H1483)</f>
        <v>0</v>
      </c>
      <c r="I1484" s="288"/>
      <c r="J1484" s="293">
        <f>SUM(J1482:J1483)</f>
        <v>0</v>
      </c>
    </row>
    <row r="1485" spans="1:10" x14ac:dyDescent="0.3">
      <c r="A1485" s="253" t="s">
        <v>350</v>
      </c>
      <c r="B1485" s="19"/>
      <c r="C1485" s="290" t="s">
        <v>351</v>
      </c>
      <c r="D1485" s="253"/>
      <c r="E1485" s="285"/>
      <c r="F1485" s="285"/>
      <c r="G1485" s="286"/>
      <c r="H1485" s="287"/>
      <c r="I1485" s="288"/>
      <c r="J1485" s="289"/>
    </row>
    <row r="1486" spans="1:10" x14ac:dyDescent="0.3">
      <c r="A1486" s="276"/>
      <c r="B1486" s="267"/>
      <c r="C1486" s="277"/>
      <c r="D1486" s="278"/>
      <c r="E1486" s="279"/>
      <c r="F1486" s="279"/>
      <c r="G1486" s="280"/>
      <c r="H1486" s="281"/>
      <c r="I1486" s="340"/>
      <c r="J1486" s="350"/>
    </row>
    <row r="1487" spans="1:10" x14ac:dyDescent="0.3">
      <c r="A1487" s="291" t="s">
        <v>352</v>
      </c>
      <c r="B1487" s="19"/>
      <c r="C1487" s="284"/>
      <c r="D1487" s="253"/>
      <c r="E1487" s="285"/>
      <c r="F1487" s="285"/>
      <c r="G1487" s="286" t="s">
        <v>353</v>
      </c>
      <c r="H1487" s="281">
        <f>SUM(H1485:H1486)</f>
        <v>0</v>
      </c>
      <c r="I1487" s="288"/>
      <c r="J1487" s="350">
        <f>SUM(J1485:J1486)</f>
        <v>0</v>
      </c>
    </row>
    <row r="1488" spans="1:10" x14ac:dyDescent="0.3">
      <c r="A1488" s="253"/>
      <c r="B1488" s="303"/>
      <c r="C1488" s="284"/>
      <c r="D1488" s="253"/>
      <c r="E1488" s="285"/>
      <c r="F1488" s="285"/>
      <c r="G1488" s="286"/>
      <c r="H1488" s="287"/>
      <c r="I1488" s="288"/>
      <c r="J1488" s="289"/>
    </row>
    <row r="1489" spans="1:10" ht="15" thickBot="1" x14ac:dyDescent="0.35">
      <c r="A1489" s="253" t="s">
        <v>76</v>
      </c>
      <c r="B1489" s="303"/>
      <c r="C1489" s="305"/>
      <c r="D1489" s="306"/>
      <c r="E1489" s="307"/>
      <c r="F1489" s="308" t="s">
        <v>354</v>
      </c>
      <c r="G1489" s="309">
        <f>SUM(H1472:H1488)/2</f>
        <v>0</v>
      </c>
      <c r="H1489" s="310">
        <f>IF($A$2="CD",IF($A$3=1,ROUND(SUM(H1472:H1488)/2,0),IF($A$3=3,ROUND(SUM(H1472:H1488)/2,-1),SUM(H1472:H1488)/2)),SUM(H1472:H1488)/2)</f>
        <v>0</v>
      </c>
      <c r="I1489" s="311">
        <f>SUM(J1472:J1488)/2</f>
        <v>0</v>
      </c>
      <c r="J1489" s="312">
        <f>IF($A$2="CD",IF($A$3=1,ROUND(SUM(J1472:J1488)/2,0),IF($A$3=3,ROUND(SUM(J1472:J1488)/2,-1),SUM(J1472:J1488)/2)),SUM(J1472:J1488)/2)</f>
        <v>0</v>
      </c>
    </row>
    <row r="1490" spans="1:10" ht="15" thickTop="1" x14ac:dyDescent="0.3">
      <c r="A1490" s="253" t="s">
        <v>376</v>
      </c>
      <c r="B1490" s="303"/>
      <c r="C1490" s="316" t="s">
        <v>280</v>
      </c>
      <c r="D1490" s="317"/>
      <c r="E1490" s="318"/>
      <c r="F1490" s="318"/>
      <c r="G1490" s="319"/>
      <c r="H1490" s="320"/>
      <c r="I1490" s="288"/>
      <c r="J1490" s="321"/>
    </row>
    <row r="1491" spans="1:10" x14ac:dyDescent="0.3">
      <c r="A1491" s="276" t="s">
        <v>287</v>
      </c>
      <c r="B1491" s="303"/>
      <c r="C1491" s="351" t="s">
        <v>258</v>
      </c>
      <c r="D1491" s="352"/>
      <c r="E1491" s="353"/>
      <c r="F1491" s="325">
        <f>$F$3</f>
        <v>0</v>
      </c>
      <c r="G1491" s="354"/>
      <c r="H1491" s="355">
        <f>ROUND(H1489*F1491,2)</f>
        <v>0</v>
      </c>
      <c r="I1491" s="288"/>
      <c r="J1491" s="350">
        <f>ROUND(J1489*F1491,2)</f>
        <v>0</v>
      </c>
    </row>
    <row r="1492" spans="1:10" x14ac:dyDescent="0.3">
      <c r="A1492" s="276" t="s">
        <v>377</v>
      </c>
      <c r="B1492" s="303"/>
      <c r="C1492" s="351" t="s">
        <v>260</v>
      </c>
      <c r="D1492" s="352"/>
      <c r="E1492" s="353"/>
      <c r="F1492" s="325">
        <f>$G$3</f>
        <v>0</v>
      </c>
      <c r="G1492" s="354"/>
      <c r="H1492" s="355">
        <f>ROUND(H1489*F1492,2)</f>
        <v>0</v>
      </c>
      <c r="I1492" s="288"/>
      <c r="J1492" s="350">
        <f>ROUND(J1489*F1492,2)</f>
        <v>0</v>
      </c>
    </row>
    <row r="1493" spans="1:10" x14ac:dyDescent="0.3">
      <c r="A1493" s="276" t="s">
        <v>289</v>
      </c>
      <c r="B1493" s="303"/>
      <c r="C1493" s="351" t="s">
        <v>262</v>
      </c>
      <c r="D1493" s="352"/>
      <c r="E1493" s="353"/>
      <c r="F1493" s="325">
        <f>$H$3</f>
        <v>0</v>
      </c>
      <c r="G1493" s="354"/>
      <c r="H1493" s="355">
        <f>ROUND(H1489*F1493,2)</f>
        <v>0</v>
      </c>
      <c r="I1493" s="288"/>
      <c r="J1493" s="350">
        <f>ROUND(J1489*F1493,2)</f>
        <v>0</v>
      </c>
    </row>
    <row r="1494" spans="1:10" x14ac:dyDescent="0.3">
      <c r="A1494" s="276" t="s">
        <v>291</v>
      </c>
      <c r="B1494" s="303"/>
      <c r="C1494" s="351" t="s">
        <v>266</v>
      </c>
      <c r="D1494" s="352"/>
      <c r="E1494" s="353"/>
      <c r="F1494" s="325">
        <f>$I$3</f>
        <v>0</v>
      </c>
      <c r="G1494" s="354"/>
      <c r="H1494" s="355">
        <f>ROUND(H1493*F1494,2)</f>
        <v>0</v>
      </c>
      <c r="I1494" s="288"/>
      <c r="J1494" s="350">
        <f>ROUND(J1493*F1494,2)</f>
        <v>0</v>
      </c>
    </row>
    <row r="1495" spans="1:10" x14ac:dyDescent="0.3">
      <c r="A1495" s="253" t="s">
        <v>378</v>
      </c>
      <c r="B1495" s="303"/>
      <c r="C1495" s="290" t="s">
        <v>379</v>
      </c>
      <c r="D1495" s="253"/>
      <c r="E1495" s="285"/>
      <c r="F1495" s="285"/>
      <c r="G1495" s="328"/>
      <c r="H1495" s="329">
        <f>SUM(H1491:H1494)</f>
        <v>0</v>
      </c>
      <c r="I1495" s="304"/>
      <c r="J1495" s="330">
        <f>SUM(J1491:J1494)</f>
        <v>0</v>
      </c>
    </row>
    <row r="1496" spans="1:10" ht="15" thickBot="1" x14ac:dyDescent="0.35">
      <c r="A1496" s="253" t="s">
        <v>380</v>
      </c>
      <c r="B1496" s="303"/>
      <c r="C1496" s="331"/>
      <c r="D1496" s="332"/>
      <c r="E1496" s="307"/>
      <c r="F1496" s="308" t="s">
        <v>381</v>
      </c>
      <c r="G1496" s="333">
        <f>H1495+H1489</f>
        <v>0</v>
      </c>
      <c r="H1496" s="310">
        <f>IF($A$3=2,ROUND((H1489+H1495),2),IF($A$3=3,ROUND((H1489+H1495),-1),ROUND((H1489+H1495),0)))</f>
        <v>0</v>
      </c>
      <c r="I1496" s="311"/>
      <c r="J1496" s="312">
        <f>IF($A$3=2,ROUND((J1489+J1495),2),IF($A$3=3,ROUND((J1489+J1495),-1),ROUND((J1489+J1495),0)))</f>
        <v>0</v>
      </c>
    </row>
    <row r="1497" spans="1:10" ht="15" thickTop="1" x14ac:dyDescent="0.3">
      <c r="C1497" s="19"/>
      <c r="D1497" s="264"/>
      <c r="E1497" s="19"/>
      <c r="F1497" s="19"/>
      <c r="G1497" s="19"/>
      <c r="H1497" s="19"/>
      <c r="I1497" s="265"/>
      <c r="J1497" s="266"/>
    </row>
    <row r="1498" spans="1:10" x14ac:dyDescent="0.3">
      <c r="C1498" s="19"/>
      <c r="D1498" s="264"/>
      <c r="E1498" s="19"/>
      <c r="F1498" s="19"/>
      <c r="G1498" s="19"/>
      <c r="H1498" s="19"/>
      <c r="I1498" s="265"/>
      <c r="J1498" s="266"/>
    </row>
    <row r="1499" spans="1:10" ht="15" thickBot="1" x14ac:dyDescent="0.35">
      <c r="C1499" s="19"/>
      <c r="D1499" s="264"/>
      <c r="E1499" s="19"/>
      <c r="F1499" s="19"/>
      <c r="G1499" s="19"/>
      <c r="H1499" s="19"/>
      <c r="I1499" s="265"/>
      <c r="J1499" s="266"/>
    </row>
    <row r="1500" spans="1:10" ht="15" thickTop="1" x14ac:dyDescent="0.3">
      <c r="A1500" s="253" t="s">
        <v>547</v>
      </c>
      <c r="B1500" s="267"/>
      <c r="C1500" s="933" t="s">
        <v>915</v>
      </c>
      <c r="D1500" s="934"/>
      <c r="E1500" s="934"/>
      <c r="F1500" s="934"/>
      <c r="G1500" s="314"/>
      <c r="H1500" s="269" t="s">
        <v>383</v>
      </c>
      <c r="I1500" s="270" t="s">
        <v>310</v>
      </c>
      <c r="J1500" s="271" t="s">
        <v>79</v>
      </c>
    </row>
    <row r="1501" spans="1:10" x14ac:dyDescent="0.3">
      <c r="A1501" s="253"/>
      <c r="B1501" s="267"/>
      <c r="C1501" s="935"/>
      <c r="D1501" s="936"/>
      <c r="E1501" s="936"/>
      <c r="F1501" s="936"/>
      <c r="G1501" s="315"/>
      <c r="H1501" s="273" t="str">
        <f>"ITEM:   "&amp;PRESUPUESTO!$B$81</f>
        <v>ITEM:   8.16</v>
      </c>
      <c r="I1501" s="274">
        <f>PRESUPUESTO!$E$81</f>
        <v>16</v>
      </c>
      <c r="J1501" s="275"/>
    </row>
    <row r="1502" spans="1:10" x14ac:dyDescent="0.3">
      <c r="A1502" s="276" t="s">
        <v>312</v>
      </c>
      <c r="B1502" s="267"/>
      <c r="C1502" s="277" t="str">
        <f>INSUMOS!$C$300</f>
        <v>DESCRIPCION</v>
      </c>
      <c r="D1502" s="278" t="str">
        <f>INSUMOS!$D$300</f>
        <v>UND</v>
      </c>
      <c r="E1502" s="279" t="s">
        <v>74</v>
      </c>
      <c r="F1502" s="279" t="s">
        <v>313</v>
      </c>
      <c r="G1502" s="280" t="str">
        <f>INSUMOS!$I$300</f>
        <v>VR. UNIT.</v>
      </c>
      <c r="H1502" s="281" t="s">
        <v>315</v>
      </c>
      <c r="I1502" s="340"/>
      <c r="J1502" s="350" t="s">
        <v>315</v>
      </c>
    </row>
    <row r="1503" spans="1:10" x14ac:dyDescent="0.3">
      <c r="A1503" s="276"/>
      <c r="B1503" s="267"/>
      <c r="C1503" s="284"/>
      <c r="D1503" s="253"/>
      <c r="E1503" s="285"/>
      <c r="F1503" s="285"/>
      <c r="G1503" s="286"/>
      <c r="H1503" s="287"/>
      <c r="I1503" s="288"/>
      <c r="J1503" s="289"/>
    </row>
    <row r="1504" spans="1:10" x14ac:dyDescent="0.3">
      <c r="A1504" s="276" t="s">
        <v>316</v>
      </c>
      <c r="B1504" s="267"/>
      <c r="C1504" s="290" t="s">
        <v>317</v>
      </c>
      <c r="D1504" s="253"/>
      <c r="E1504" s="285"/>
      <c r="F1504" s="285"/>
      <c r="G1504" s="286"/>
      <c r="H1504" s="287"/>
      <c r="I1504" s="288"/>
      <c r="J1504" s="289"/>
    </row>
    <row r="1505" spans="1:10" x14ac:dyDescent="0.3">
      <c r="A1505" s="276">
        <v>101658</v>
      </c>
      <c r="B1505" s="267" t="s">
        <v>318</v>
      </c>
      <c r="C1505" s="277"/>
      <c r="D1505" s="278" t="str">
        <f>INSUMOS!$D$106</f>
        <v>UND</v>
      </c>
      <c r="E1505" s="279"/>
      <c r="F1505" s="279"/>
      <c r="G1505" s="280"/>
      <c r="H1505" s="281">
        <f>TRUNC(E1505* (1 + F1505 / 100) * G1505,2)</f>
        <v>0</v>
      </c>
      <c r="I1505" s="340">
        <f>I1501 * (E1505 * (1+F1505/100))</f>
        <v>0</v>
      </c>
      <c r="J1505" s="350">
        <f>H1505 * I1501</f>
        <v>0</v>
      </c>
    </row>
    <row r="1506" spans="1:10" x14ac:dyDescent="0.3">
      <c r="A1506" s="276">
        <v>101818</v>
      </c>
      <c r="B1506" s="267" t="s">
        <v>503</v>
      </c>
      <c r="C1506" s="277"/>
      <c r="D1506" s="278" t="str">
        <f>INSUMOS!$D$114</f>
        <v>UND</v>
      </c>
      <c r="E1506" s="279"/>
      <c r="F1506" s="279"/>
      <c r="G1506" s="280"/>
      <c r="H1506" s="281">
        <f>TRUNC(E1506* (1 + F1506 / 100) * G1506,2)</f>
        <v>0</v>
      </c>
      <c r="I1506" s="340">
        <f>I1501 * (E1506 * (1+F1506/100))</f>
        <v>0</v>
      </c>
      <c r="J1506" s="350">
        <f>H1506 * I1501</f>
        <v>0</v>
      </c>
    </row>
    <row r="1507" spans="1:10" x14ac:dyDescent="0.3">
      <c r="A1507" s="276">
        <v>101128</v>
      </c>
      <c r="B1507" s="267" t="s">
        <v>318</v>
      </c>
      <c r="C1507" s="277"/>
      <c r="D1507" s="278" t="str">
        <f>INSUMOS!$D$73</f>
        <v>UND</v>
      </c>
      <c r="E1507" s="279"/>
      <c r="F1507" s="279"/>
      <c r="G1507" s="280"/>
      <c r="H1507" s="281">
        <f>TRUNC(E1507* (1 + F1507 / 100) * G1507,2)</f>
        <v>0</v>
      </c>
      <c r="I1507" s="340">
        <f>I1501 * (E1507 * (1+F1507/100))</f>
        <v>0</v>
      </c>
      <c r="J1507" s="350">
        <f>H1507 * I1501</f>
        <v>0</v>
      </c>
    </row>
    <row r="1508" spans="1:10" x14ac:dyDescent="0.3">
      <c r="A1508" s="253" t="s">
        <v>330</v>
      </c>
      <c r="B1508" s="267"/>
      <c r="C1508" s="284"/>
      <c r="D1508" s="253"/>
      <c r="E1508" s="285"/>
      <c r="F1508" s="285"/>
      <c r="G1508" s="286" t="s">
        <v>331</v>
      </c>
      <c r="H1508" s="292">
        <f>SUM(H1504:H1507)</f>
        <v>0</v>
      </c>
      <c r="I1508" s="288"/>
      <c r="J1508" s="293">
        <f>SUM(J1504:J1507)</f>
        <v>0</v>
      </c>
    </row>
    <row r="1509" spans="1:10" x14ac:dyDescent="0.3">
      <c r="A1509" s="276" t="s">
        <v>332</v>
      </c>
      <c r="B1509" s="267"/>
      <c r="C1509" s="294" t="s">
        <v>333</v>
      </c>
      <c r="D1509" s="253" t="s">
        <v>334</v>
      </c>
      <c r="E1509" s="253" t="s">
        <v>335</v>
      </c>
      <c r="F1509" s="253" t="s">
        <v>336</v>
      </c>
      <c r="G1509" s="295" t="s">
        <v>337</v>
      </c>
      <c r="H1509" s="296" t="s">
        <v>338</v>
      </c>
      <c r="I1509" s="288"/>
      <c r="J1509" s="289"/>
    </row>
    <row r="1510" spans="1:10" x14ac:dyDescent="0.3">
      <c r="A1510" s="276">
        <v>200021</v>
      </c>
      <c r="B1510" s="267" t="s">
        <v>333</v>
      </c>
      <c r="C1510" s="277"/>
      <c r="D1510" s="297"/>
      <c r="E1510" s="298"/>
      <c r="F1510" s="299"/>
      <c r="G1510" s="300"/>
      <c r="H1510" s="281"/>
      <c r="I1510" s="340" t="e">
        <f>I1501 / G1510</f>
        <v>#DIV/0!</v>
      </c>
      <c r="J1510" s="350">
        <f>H1510 * I1501</f>
        <v>0</v>
      </c>
    </row>
    <row r="1511" spans="1:10" x14ac:dyDescent="0.3">
      <c r="A1511" s="253" t="s">
        <v>340</v>
      </c>
      <c r="B1511" s="267"/>
      <c r="C1511" s="284"/>
      <c r="D1511" s="253"/>
      <c r="E1511" s="285"/>
      <c r="F1511" s="285"/>
      <c r="G1511" s="286" t="s">
        <v>341</v>
      </c>
      <c r="H1511" s="292">
        <f>SUM(H1509:H1510)</f>
        <v>0</v>
      </c>
      <c r="I1511" s="288"/>
      <c r="J1511" s="293">
        <f>SUM(J1509:J1510)</f>
        <v>0</v>
      </c>
    </row>
    <row r="1512" spans="1:10" x14ac:dyDescent="0.3">
      <c r="A1512" s="276" t="s">
        <v>342</v>
      </c>
      <c r="B1512" s="267"/>
      <c r="C1512" s="301" t="s">
        <v>343</v>
      </c>
      <c r="D1512" s="253"/>
      <c r="E1512" s="285"/>
      <c r="F1512" s="285"/>
      <c r="G1512" s="286"/>
      <c r="H1512" s="287"/>
      <c r="I1512" s="288"/>
      <c r="J1512" s="289"/>
    </row>
    <row r="1513" spans="1:10" x14ac:dyDescent="0.3">
      <c r="A1513" s="276">
        <v>300026</v>
      </c>
      <c r="B1513" s="267" t="s">
        <v>343</v>
      </c>
      <c r="C1513" s="277"/>
      <c r="D1513" s="278" t="s">
        <v>347</v>
      </c>
      <c r="E1513" s="302"/>
      <c r="F1513" s="279">
        <v>0</v>
      </c>
      <c r="G1513" s="280">
        <f>H1511</f>
        <v>0</v>
      </c>
      <c r="H1513" s="281">
        <f>TRUNC(E1513* (1 + F1513 / 100) * G1513,2)</f>
        <v>0</v>
      </c>
      <c r="I1513" s="340">
        <f>I1501 * H1513</f>
        <v>0</v>
      </c>
      <c r="J1513" s="350">
        <f>H1513 * I1501</f>
        <v>0</v>
      </c>
    </row>
    <row r="1514" spans="1:10" x14ac:dyDescent="0.3">
      <c r="A1514" s="253" t="s">
        <v>348</v>
      </c>
      <c r="B1514" s="267"/>
      <c r="C1514" s="284"/>
      <c r="D1514" s="253"/>
      <c r="E1514" s="285"/>
      <c r="F1514" s="285"/>
      <c r="G1514" s="286" t="s">
        <v>349</v>
      </c>
      <c r="H1514" s="292">
        <f>SUM(H1512:H1513)</f>
        <v>0</v>
      </c>
      <c r="I1514" s="288"/>
      <c r="J1514" s="293">
        <f>SUM(J1512:J1513)</f>
        <v>0</v>
      </c>
    </row>
    <row r="1515" spans="1:10" x14ac:dyDescent="0.3">
      <c r="A1515" s="253" t="s">
        <v>350</v>
      </c>
      <c r="B1515" s="19"/>
      <c r="C1515" s="290" t="s">
        <v>351</v>
      </c>
      <c r="D1515" s="253"/>
      <c r="E1515" s="285"/>
      <c r="F1515" s="285"/>
      <c r="G1515" s="286"/>
      <c r="H1515" s="287"/>
      <c r="I1515" s="288"/>
      <c r="J1515" s="289"/>
    </row>
    <row r="1516" spans="1:10" x14ac:dyDescent="0.3">
      <c r="A1516" s="276"/>
      <c r="B1516" s="267"/>
      <c r="C1516" s="277"/>
      <c r="D1516" s="278"/>
      <c r="E1516" s="279"/>
      <c r="F1516" s="279"/>
      <c r="G1516" s="280"/>
      <c r="H1516" s="281"/>
      <c r="I1516" s="340"/>
      <c r="J1516" s="350"/>
    </row>
    <row r="1517" spans="1:10" x14ac:dyDescent="0.3">
      <c r="A1517" s="291" t="s">
        <v>352</v>
      </c>
      <c r="B1517" s="19"/>
      <c r="C1517" s="284"/>
      <c r="D1517" s="253"/>
      <c r="E1517" s="285"/>
      <c r="F1517" s="285"/>
      <c r="G1517" s="286" t="s">
        <v>353</v>
      </c>
      <c r="H1517" s="281">
        <f>SUM(H1515:H1516)</f>
        <v>0</v>
      </c>
      <c r="I1517" s="288"/>
      <c r="J1517" s="350">
        <f>SUM(J1515:J1516)</f>
        <v>0</v>
      </c>
    </row>
    <row r="1518" spans="1:10" x14ac:dyDescent="0.3">
      <c r="A1518" s="253"/>
      <c r="B1518" s="303"/>
      <c r="C1518" s="284"/>
      <c r="D1518" s="253"/>
      <c r="E1518" s="285"/>
      <c r="F1518" s="285"/>
      <c r="G1518" s="286"/>
      <c r="H1518" s="287"/>
      <c r="I1518" s="288"/>
      <c r="J1518" s="289"/>
    </row>
    <row r="1519" spans="1:10" ht="15" thickBot="1" x14ac:dyDescent="0.35">
      <c r="A1519" s="253" t="s">
        <v>76</v>
      </c>
      <c r="B1519" s="303"/>
      <c r="C1519" s="305"/>
      <c r="D1519" s="306"/>
      <c r="E1519" s="307"/>
      <c r="F1519" s="308" t="s">
        <v>354</v>
      </c>
      <c r="G1519" s="309">
        <f>SUM(H1502:H1518)/2</f>
        <v>0</v>
      </c>
      <c r="H1519" s="310">
        <f>IF($A$2="CD",IF($A$3=1,ROUND(SUM(H1502:H1518)/2,0),IF($A$3=3,ROUND(SUM(H1502:H1518)/2,-1),SUM(H1502:H1518)/2)),SUM(H1502:H1518)/2)</f>
        <v>0</v>
      </c>
      <c r="I1519" s="311">
        <f>SUM(J1502:J1518)/2</f>
        <v>0</v>
      </c>
      <c r="J1519" s="312">
        <f>IF($A$2="CD",IF($A$3=1,ROUND(SUM(J1502:J1518)/2,0),IF($A$3=3,ROUND(SUM(J1502:J1518)/2,-1),SUM(J1502:J1518)/2)),SUM(J1502:J1518)/2)</f>
        <v>0</v>
      </c>
    </row>
    <row r="1520" spans="1:10" ht="15" thickTop="1" x14ac:dyDescent="0.3">
      <c r="A1520" s="253" t="s">
        <v>376</v>
      </c>
      <c r="B1520" s="303"/>
      <c r="C1520" s="316" t="s">
        <v>280</v>
      </c>
      <c r="D1520" s="317"/>
      <c r="E1520" s="318"/>
      <c r="F1520" s="318"/>
      <c r="G1520" s="319"/>
      <c r="H1520" s="320"/>
      <c r="I1520" s="288"/>
      <c r="J1520" s="321"/>
    </row>
    <row r="1521" spans="1:10" x14ac:dyDescent="0.3">
      <c r="A1521" s="276" t="s">
        <v>287</v>
      </c>
      <c r="B1521" s="303"/>
      <c r="C1521" s="351" t="s">
        <v>258</v>
      </c>
      <c r="D1521" s="352"/>
      <c r="E1521" s="353"/>
      <c r="F1521" s="325">
        <f>$F$3</f>
        <v>0</v>
      </c>
      <c r="G1521" s="354"/>
      <c r="H1521" s="355">
        <f>ROUND(H1519*F1521,2)</f>
        <v>0</v>
      </c>
      <c r="I1521" s="288"/>
      <c r="J1521" s="350">
        <f>ROUND(J1519*F1521,2)</f>
        <v>0</v>
      </c>
    </row>
    <row r="1522" spans="1:10" x14ac:dyDescent="0.3">
      <c r="A1522" s="276" t="s">
        <v>377</v>
      </c>
      <c r="B1522" s="303"/>
      <c r="C1522" s="351" t="s">
        <v>260</v>
      </c>
      <c r="D1522" s="352"/>
      <c r="E1522" s="353"/>
      <c r="F1522" s="325">
        <f>$G$3</f>
        <v>0</v>
      </c>
      <c r="G1522" s="354"/>
      <c r="H1522" s="355">
        <f>ROUND(H1519*F1522,2)</f>
        <v>0</v>
      </c>
      <c r="I1522" s="288"/>
      <c r="J1522" s="350">
        <f>ROUND(J1519*F1522,2)</f>
        <v>0</v>
      </c>
    </row>
    <row r="1523" spans="1:10" x14ac:dyDescent="0.3">
      <c r="A1523" s="276" t="s">
        <v>289</v>
      </c>
      <c r="B1523" s="303"/>
      <c r="C1523" s="351" t="s">
        <v>262</v>
      </c>
      <c r="D1523" s="352"/>
      <c r="E1523" s="353"/>
      <c r="F1523" s="325">
        <f>$H$3</f>
        <v>0</v>
      </c>
      <c r="G1523" s="354"/>
      <c r="H1523" s="355">
        <f>ROUND(H1519*F1523,2)</f>
        <v>0</v>
      </c>
      <c r="I1523" s="288"/>
      <c r="J1523" s="350">
        <f>ROUND(J1519*F1523,2)</f>
        <v>0</v>
      </c>
    </row>
    <row r="1524" spans="1:10" x14ac:dyDescent="0.3">
      <c r="A1524" s="276" t="s">
        <v>291</v>
      </c>
      <c r="B1524" s="303"/>
      <c r="C1524" s="351" t="s">
        <v>266</v>
      </c>
      <c r="D1524" s="352"/>
      <c r="E1524" s="353"/>
      <c r="F1524" s="325">
        <f>$I$3</f>
        <v>0</v>
      </c>
      <c r="G1524" s="354"/>
      <c r="H1524" s="355">
        <f>ROUND(H1523*F1524,2)</f>
        <v>0</v>
      </c>
      <c r="I1524" s="288"/>
      <c r="J1524" s="350">
        <f>ROUND(J1523*F1524,2)</f>
        <v>0</v>
      </c>
    </row>
    <row r="1525" spans="1:10" x14ac:dyDescent="0.3">
      <c r="A1525" s="253" t="s">
        <v>378</v>
      </c>
      <c r="B1525" s="303"/>
      <c r="C1525" s="290" t="s">
        <v>379</v>
      </c>
      <c r="D1525" s="253"/>
      <c r="E1525" s="285"/>
      <c r="F1525" s="285"/>
      <c r="G1525" s="328"/>
      <c r="H1525" s="329">
        <f>SUM(H1521:H1524)</f>
        <v>0</v>
      </c>
      <c r="I1525" s="304"/>
      <c r="J1525" s="330">
        <f>SUM(J1521:J1524)</f>
        <v>0</v>
      </c>
    </row>
    <row r="1526" spans="1:10" ht="15" thickBot="1" x14ac:dyDescent="0.35">
      <c r="A1526" s="253" t="s">
        <v>380</v>
      </c>
      <c r="B1526" s="303"/>
      <c r="C1526" s="331"/>
      <c r="D1526" s="332"/>
      <c r="E1526" s="307"/>
      <c r="F1526" s="308" t="s">
        <v>381</v>
      </c>
      <c r="G1526" s="333">
        <f>H1525+H1519</f>
        <v>0</v>
      </c>
      <c r="H1526" s="310">
        <f>IF($A$3=2,ROUND((H1519+H1525),2),IF($A$3=3,ROUND((H1519+H1525),-1),ROUND((H1519+H1525),0)))</f>
        <v>0</v>
      </c>
      <c r="I1526" s="311"/>
      <c r="J1526" s="312">
        <f>IF($A$3=2,ROUND((J1519+J1525),2),IF($A$3=3,ROUND((J1519+J1525),-1),ROUND((J1519+J1525),0)))</f>
        <v>0</v>
      </c>
    </row>
    <row r="1527" spans="1:10" ht="15" thickTop="1" x14ac:dyDescent="0.3">
      <c r="C1527" s="19"/>
      <c r="D1527" s="264"/>
      <c r="E1527" s="19"/>
      <c r="F1527" s="19"/>
      <c r="G1527" s="19"/>
      <c r="H1527" s="19"/>
      <c r="I1527" s="265"/>
      <c r="J1527" s="266"/>
    </row>
    <row r="1528" spans="1:10" x14ac:dyDescent="0.3">
      <c r="C1528" s="19"/>
      <c r="D1528" s="264"/>
      <c r="E1528" s="19"/>
      <c r="F1528" s="19"/>
      <c r="G1528" s="19"/>
      <c r="H1528" s="19"/>
      <c r="I1528" s="265"/>
      <c r="J1528" s="266"/>
    </row>
    <row r="1529" spans="1:10" ht="15" thickBot="1" x14ac:dyDescent="0.35">
      <c r="C1529" s="19"/>
      <c r="D1529" s="264"/>
      <c r="E1529" s="19"/>
      <c r="F1529" s="19"/>
      <c r="G1529" s="19"/>
      <c r="H1529" s="19"/>
      <c r="I1529" s="265"/>
      <c r="J1529" s="266"/>
    </row>
    <row r="1530" spans="1:10" ht="15" thickTop="1" x14ac:dyDescent="0.3">
      <c r="A1530" s="253" t="s">
        <v>548</v>
      </c>
      <c r="B1530" s="267"/>
      <c r="C1530" s="933" t="s">
        <v>916</v>
      </c>
      <c r="D1530" s="934"/>
      <c r="E1530" s="934"/>
      <c r="F1530" s="934"/>
      <c r="G1530" s="314"/>
      <c r="H1530" s="269" t="s">
        <v>383</v>
      </c>
      <c r="I1530" s="270" t="s">
        <v>310</v>
      </c>
      <c r="J1530" s="271" t="s">
        <v>79</v>
      </c>
    </row>
    <row r="1531" spans="1:10" x14ac:dyDescent="0.3">
      <c r="A1531" s="253"/>
      <c r="B1531" s="267"/>
      <c r="C1531" s="935"/>
      <c r="D1531" s="936"/>
      <c r="E1531" s="936"/>
      <c r="F1531" s="936"/>
      <c r="G1531" s="315"/>
      <c r="H1531" s="273" t="str">
        <f>"ITEM:   "&amp;PRESUPUESTO!$B$82</f>
        <v>ITEM:   8.17</v>
      </c>
      <c r="I1531" s="274">
        <f>PRESUPUESTO!$E$82</f>
        <v>2</v>
      </c>
      <c r="J1531" s="275"/>
    </row>
    <row r="1532" spans="1:10" x14ac:dyDescent="0.3">
      <c r="A1532" s="276" t="s">
        <v>312</v>
      </c>
      <c r="B1532" s="267"/>
      <c r="C1532" s="277" t="str">
        <f>INSUMOS!$C$300</f>
        <v>DESCRIPCION</v>
      </c>
      <c r="D1532" s="278" t="str">
        <f>INSUMOS!$D$300</f>
        <v>UND</v>
      </c>
      <c r="E1532" s="279" t="s">
        <v>74</v>
      </c>
      <c r="F1532" s="279" t="s">
        <v>313</v>
      </c>
      <c r="G1532" s="280" t="str">
        <f>INSUMOS!$I$300</f>
        <v>VR. UNIT.</v>
      </c>
      <c r="H1532" s="281" t="s">
        <v>315</v>
      </c>
      <c r="I1532" s="340"/>
      <c r="J1532" s="350" t="s">
        <v>315</v>
      </c>
    </row>
    <row r="1533" spans="1:10" x14ac:dyDescent="0.3">
      <c r="A1533" s="276"/>
      <c r="B1533" s="267"/>
      <c r="C1533" s="284"/>
      <c r="D1533" s="253"/>
      <c r="E1533" s="285"/>
      <c r="F1533" s="285"/>
      <c r="G1533" s="286"/>
      <c r="H1533" s="287"/>
      <c r="I1533" s="288"/>
      <c r="J1533" s="289"/>
    </row>
    <row r="1534" spans="1:10" x14ac:dyDescent="0.3">
      <c r="A1534" s="276" t="s">
        <v>316</v>
      </c>
      <c r="B1534" s="267"/>
      <c r="C1534" s="290" t="s">
        <v>317</v>
      </c>
      <c r="D1534" s="253"/>
      <c r="E1534" s="285"/>
      <c r="F1534" s="285"/>
      <c r="G1534" s="286"/>
      <c r="H1534" s="287"/>
      <c r="I1534" s="288"/>
      <c r="J1534" s="289"/>
    </row>
    <row r="1535" spans="1:10" x14ac:dyDescent="0.3">
      <c r="A1535" s="276">
        <v>101658</v>
      </c>
      <c r="B1535" s="267" t="s">
        <v>318</v>
      </c>
      <c r="C1535" s="277"/>
      <c r="D1535" s="278"/>
      <c r="E1535" s="279"/>
      <c r="F1535" s="279"/>
      <c r="G1535" s="280"/>
      <c r="H1535" s="281">
        <f>TRUNC(E1535* (1 + F1535 / 100) * G1535,2)</f>
        <v>0</v>
      </c>
      <c r="I1535" s="340">
        <f>I1531 * (E1535 * (1+F1535/100))</f>
        <v>0</v>
      </c>
      <c r="J1535" s="350">
        <f>H1535 * I1531</f>
        <v>0</v>
      </c>
    </row>
    <row r="1536" spans="1:10" x14ac:dyDescent="0.3">
      <c r="A1536" s="276">
        <v>101824</v>
      </c>
      <c r="B1536" s="267" t="s">
        <v>503</v>
      </c>
      <c r="C1536" s="277"/>
      <c r="D1536" s="278"/>
      <c r="E1536" s="279"/>
      <c r="F1536" s="279"/>
      <c r="G1536" s="280"/>
      <c r="H1536" s="281">
        <f>TRUNC(E1536* (1 + F1536 / 100) * G1536,2)</f>
        <v>0</v>
      </c>
      <c r="I1536" s="340">
        <f>I1531 * (E1536 * (1+F1536/100))</f>
        <v>0</v>
      </c>
      <c r="J1536" s="350">
        <f>H1536 * I1531</f>
        <v>0</v>
      </c>
    </row>
    <row r="1537" spans="1:10" x14ac:dyDescent="0.3">
      <c r="A1537" s="276">
        <v>101128</v>
      </c>
      <c r="B1537" s="267" t="s">
        <v>318</v>
      </c>
      <c r="C1537" s="277"/>
      <c r="D1537" s="278"/>
      <c r="E1537" s="279"/>
      <c r="F1537" s="279"/>
      <c r="G1537" s="280"/>
      <c r="H1537" s="281">
        <f>TRUNC(E1537* (1 + F1537 / 100) * G1537,2)</f>
        <v>0</v>
      </c>
      <c r="I1537" s="340">
        <f>I1531 * (E1537 * (1+F1537/100))</f>
        <v>0</v>
      </c>
      <c r="J1537" s="350">
        <f>H1537 * I1531</f>
        <v>0</v>
      </c>
    </row>
    <row r="1538" spans="1:10" x14ac:dyDescent="0.3">
      <c r="A1538" s="253" t="s">
        <v>330</v>
      </c>
      <c r="B1538" s="267"/>
      <c r="C1538" s="284"/>
      <c r="D1538" s="253"/>
      <c r="E1538" s="285"/>
      <c r="F1538" s="285"/>
      <c r="G1538" s="286" t="s">
        <v>331</v>
      </c>
      <c r="H1538" s="292">
        <f>SUM(H1534:H1537)</f>
        <v>0</v>
      </c>
      <c r="I1538" s="288"/>
      <c r="J1538" s="293">
        <f>SUM(J1534:J1537)</f>
        <v>0</v>
      </c>
    </row>
    <row r="1539" spans="1:10" x14ac:dyDescent="0.3">
      <c r="A1539" s="276" t="s">
        <v>332</v>
      </c>
      <c r="B1539" s="267"/>
      <c r="C1539" s="294" t="s">
        <v>333</v>
      </c>
      <c r="D1539" s="253" t="s">
        <v>334</v>
      </c>
      <c r="E1539" s="253" t="s">
        <v>335</v>
      </c>
      <c r="F1539" s="253" t="s">
        <v>336</v>
      </c>
      <c r="G1539" s="295" t="s">
        <v>337</v>
      </c>
      <c r="H1539" s="296" t="s">
        <v>338</v>
      </c>
      <c r="I1539" s="288"/>
      <c r="J1539" s="289"/>
    </row>
    <row r="1540" spans="1:10" x14ac:dyDescent="0.3">
      <c r="A1540" s="276">
        <v>200021</v>
      </c>
      <c r="B1540" s="267" t="s">
        <v>333</v>
      </c>
      <c r="C1540" s="277"/>
      <c r="D1540" s="297"/>
      <c r="E1540" s="298"/>
      <c r="F1540" s="299"/>
      <c r="G1540" s="300"/>
      <c r="H1540" s="281"/>
      <c r="I1540" s="340" t="e">
        <f>I1531 / G1540</f>
        <v>#DIV/0!</v>
      </c>
      <c r="J1540" s="350">
        <f>H1540 * I1531</f>
        <v>0</v>
      </c>
    </row>
    <row r="1541" spans="1:10" x14ac:dyDescent="0.3">
      <c r="A1541" s="253" t="s">
        <v>340</v>
      </c>
      <c r="B1541" s="267"/>
      <c r="C1541" s="284"/>
      <c r="D1541" s="253"/>
      <c r="E1541" s="285"/>
      <c r="F1541" s="285"/>
      <c r="G1541" s="286" t="s">
        <v>341</v>
      </c>
      <c r="H1541" s="292">
        <f>SUM(H1539:H1540)</f>
        <v>0</v>
      </c>
      <c r="I1541" s="288"/>
      <c r="J1541" s="293">
        <f>SUM(J1539:J1540)</f>
        <v>0</v>
      </c>
    </row>
    <row r="1542" spans="1:10" x14ac:dyDescent="0.3">
      <c r="A1542" s="276" t="s">
        <v>342</v>
      </c>
      <c r="B1542" s="267"/>
      <c r="C1542" s="301" t="s">
        <v>343</v>
      </c>
      <c r="D1542" s="253"/>
      <c r="E1542" s="285"/>
      <c r="F1542" s="285"/>
      <c r="G1542" s="286"/>
      <c r="H1542" s="287"/>
      <c r="I1542" s="288"/>
      <c r="J1542" s="289"/>
    </row>
    <row r="1543" spans="1:10" x14ac:dyDescent="0.3">
      <c r="A1543" s="276">
        <v>300026</v>
      </c>
      <c r="B1543" s="267" t="s">
        <v>343</v>
      </c>
      <c r="C1543" s="277"/>
      <c r="D1543" s="278"/>
      <c r="E1543" s="302"/>
      <c r="F1543" s="279">
        <v>0</v>
      </c>
      <c r="G1543" s="280">
        <f>H1541</f>
        <v>0</v>
      </c>
      <c r="H1543" s="281">
        <f>TRUNC(E1543* (1 + F1543 / 100) * G1543,2)</f>
        <v>0</v>
      </c>
      <c r="I1543" s="340">
        <f>I1531 * H1543</f>
        <v>0</v>
      </c>
      <c r="J1543" s="350">
        <f>H1543 * I1531</f>
        <v>0</v>
      </c>
    </row>
    <row r="1544" spans="1:10" x14ac:dyDescent="0.3">
      <c r="A1544" s="253" t="s">
        <v>348</v>
      </c>
      <c r="B1544" s="267"/>
      <c r="C1544" s="284"/>
      <c r="D1544" s="253"/>
      <c r="E1544" s="285"/>
      <c r="F1544" s="285"/>
      <c r="G1544" s="286" t="s">
        <v>349</v>
      </c>
      <c r="H1544" s="292">
        <f>SUM(H1542:H1543)</f>
        <v>0</v>
      </c>
      <c r="I1544" s="288"/>
      <c r="J1544" s="293">
        <f>SUM(J1542:J1543)</f>
        <v>0</v>
      </c>
    </row>
    <row r="1545" spans="1:10" x14ac:dyDescent="0.3">
      <c r="A1545" s="253" t="s">
        <v>350</v>
      </c>
      <c r="B1545" s="19"/>
      <c r="C1545" s="290" t="s">
        <v>351</v>
      </c>
      <c r="D1545" s="253"/>
      <c r="E1545" s="285"/>
      <c r="F1545" s="285"/>
      <c r="G1545" s="286"/>
      <c r="H1545" s="287"/>
      <c r="I1545" s="288"/>
      <c r="J1545" s="289"/>
    </row>
    <row r="1546" spans="1:10" x14ac:dyDescent="0.3">
      <c r="A1546" s="276"/>
      <c r="B1546" s="267"/>
      <c r="C1546" s="277"/>
      <c r="D1546" s="278"/>
      <c r="E1546" s="279"/>
      <c r="F1546" s="279"/>
      <c r="G1546" s="280"/>
      <c r="H1546" s="281"/>
      <c r="I1546" s="340"/>
      <c r="J1546" s="350"/>
    </row>
    <row r="1547" spans="1:10" x14ac:dyDescent="0.3">
      <c r="A1547" s="291" t="s">
        <v>352</v>
      </c>
      <c r="B1547" s="19"/>
      <c r="C1547" s="284"/>
      <c r="D1547" s="253"/>
      <c r="E1547" s="285"/>
      <c r="F1547" s="285"/>
      <c r="G1547" s="286" t="s">
        <v>353</v>
      </c>
      <c r="H1547" s="281">
        <f>SUM(H1545:H1546)</f>
        <v>0</v>
      </c>
      <c r="I1547" s="288"/>
      <c r="J1547" s="350">
        <f>SUM(J1545:J1546)</f>
        <v>0</v>
      </c>
    </row>
    <row r="1548" spans="1:10" x14ac:dyDescent="0.3">
      <c r="A1548" s="253"/>
      <c r="B1548" s="303"/>
      <c r="C1548" s="284"/>
      <c r="D1548" s="253"/>
      <c r="E1548" s="285"/>
      <c r="F1548" s="285"/>
      <c r="G1548" s="286"/>
      <c r="H1548" s="287"/>
      <c r="I1548" s="288"/>
      <c r="J1548" s="289"/>
    </row>
    <row r="1549" spans="1:10" ht="15" thickBot="1" x14ac:dyDescent="0.35">
      <c r="A1549" s="253" t="s">
        <v>76</v>
      </c>
      <c r="B1549" s="303"/>
      <c r="C1549" s="305"/>
      <c r="D1549" s="306"/>
      <c r="E1549" s="307"/>
      <c r="F1549" s="308" t="s">
        <v>354</v>
      </c>
      <c r="G1549" s="309">
        <f>SUM(H1532:H1548)/2</f>
        <v>0</v>
      </c>
      <c r="H1549" s="310">
        <f>IF($A$2="CD",IF($A$3=1,ROUND(SUM(H1532:H1548)/2,0),IF($A$3=3,ROUND(SUM(H1532:H1548)/2,-1),SUM(H1532:H1548)/2)),SUM(H1532:H1548)/2)</f>
        <v>0</v>
      </c>
      <c r="I1549" s="311">
        <f>SUM(J1532:J1548)/2</f>
        <v>0</v>
      </c>
      <c r="J1549" s="312">
        <f>IF($A$2="CD",IF($A$3=1,ROUND(SUM(J1532:J1548)/2,0),IF($A$3=3,ROUND(SUM(J1532:J1548)/2,-1),SUM(J1532:J1548)/2)),SUM(J1532:J1548)/2)</f>
        <v>0</v>
      </c>
    </row>
    <row r="1550" spans="1:10" ht="15" thickTop="1" x14ac:dyDescent="0.3">
      <c r="A1550" s="253" t="s">
        <v>376</v>
      </c>
      <c r="B1550" s="303"/>
      <c r="C1550" s="316" t="s">
        <v>280</v>
      </c>
      <c r="D1550" s="317"/>
      <c r="E1550" s="318"/>
      <c r="F1550" s="318"/>
      <c r="G1550" s="319"/>
      <c r="H1550" s="320"/>
      <c r="I1550" s="288"/>
      <c r="J1550" s="321"/>
    </row>
    <row r="1551" spans="1:10" x14ac:dyDescent="0.3">
      <c r="A1551" s="276" t="s">
        <v>287</v>
      </c>
      <c r="B1551" s="303"/>
      <c r="C1551" s="351" t="s">
        <v>258</v>
      </c>
      <c r="D1551" s="352"/>
      <c r="E1551" s="353"/>
      <c r="F1551" s="325">
        <f>$F$3</f>
        <v>0</v>
      </c>
      <c r="G1551" s="354"/>
      <c r="H1551" s="355">
        <f>ROUND(H1549*F1551,2)</f>
        <v>0</v>
      </c>
      <c r="I1551" s="288"/>
      <c r="J1551" s="350">
        <f>ROUND(J1549*F1551,2)</f>
        <v>0</v>
      </c>
    </row>
    <row r="1552" spans="1:10" x14ac:dyDescent="0.3">
      <c r="A1552" s="276" t="s">
        <v>377</v>
      </c>
      <c r="B1552" s="303"/>
      <c r="C1552" s="351" t="s">
        <v>260</v>
      </c>
      <c r="D1552" s="352"/>
      <c r="E1552" s="353"/>
      <c r="F1552" s="325">
        <f>$G$3</f>
        <v>0</v>
      </c>
      <c r="G1552" s="354"/>
      <c r="H1552" s="355">
        <f>ROUND(H1549*F1552,2)</f>
        <v>0</v>
      </c>
      <c r="I1552" s="288"/>
      <c r="J1552" s="350">
        <f>ROUND(J1549*F1552,2)</f>
        <v>0</v>
      </c>
    </row>
    <row r="1553" spans="1:10" x14ac:dyDescent="0.3">
      <c r="A1553" s="276" t="s">
        <v>289</v>
      </c>
      <c r="B1553" s="303"/>
      <c r="C1553" s="351" t="s">
        <v>262</v>
      </c>
      <c r="D1553" s="352"/>
      <c r="E1553" s="353"/>
      <c r="F1553" s="325">
        <f>$H$3</f>
        <v>0</v>
      </c>
      <c r="G1553" s="354"/>
      <c r="H1553" s="355">
        <f>ROUND(H1549*F1553,2)</f>
        <v>0</v>
      </c>
      <c r="I1553" s="288"/>
      <c r="J1553" s="350">
        <f>ROUND(J1549*F1553,2)</f>
        <v>0</v>
      </c>
    </row>
    <row r="1554" spans="1:10" x14ac:dyDescent="0.3">
      <c r="A1554" s="276" t="s">
        <v>291</v>
      </c>
      <c r="B1554" s="303"/>
      <c r="C1554" s="351" t="s">
        <v>266</v>
      </c>
      <c r="D1554" s="352"/>
      <c r="E1554" s="353"/>
      <c r="F1554" s="325">
        <f>$I$3</f>
        <v>0</v>
      </c>
      <c r="G1554" s="354"/>
      <c r="H1554" s="355">
        <f>ROUND(H1553*F1554,2)</f>
        <v>0</v>
      </c>
      <c r="I1554" s="288"/>
      <c r="J1554" s="350">
        <f>ROUND(J1553*F1554,2)</f>
        <v>0</v>
      </c>
    </row>
    <row r="1555" spans="1:10" x14ac:dyDescent="0.3">
      <c r="A1555" s="253" t="s">
        <v>378</v>
      </c>
      <c r="B1555" s="303"/>
      <c r="C1555" s="290" t="s">
        <v>379</v>
      </c>
      <c r="D1555" s="253"/>
      <c r="E1555" s="285"/>
      <c r="F1555" s="285"/>
      <c r="G1555" s="328"/>
      <c r="H1555" s="329">
        <f>SUM(H1551:H1554)</f>
        <v>0</v>
      </c>
      <c r="I1555" s="304"/>
      <c r="J1555" s="330">
        <f>SUM(J1551:J1554)</f>
        <v>0</v>
      </c>
    </row>
    <row r="1556" spans="1:10" ht="15" thickBot="1" x14ac:dyDescent="0.35">
      <c r="A1556" s="253" t="s">
        <v>380</v>
      </c>
      <c r="B1556" s="303"/>
      <c r="C1556" s="331"/>
      <c r="D1556" s="332"/>
      <c r="E1556" s="307"/>
      <c r="F1556" s="308" t="s">
        <v>381</v>
      </c>
      <c r="G1556" s="333">
        <f>H1555+H1549</f>
        <v>0</v>
      </c>
      <c r="H1556" s="310">
        <f>IF($A$3=2,ROUND((H1549+H1555),2),IF($A$3=3,ROUND((H1549+H1555),-1),ROUND((H1549+H1555),0)))</f>
        <v>0</v>
      </c>
      <c r="I1556" s="311"/>
      <c r="J1556" s="312">
        <f>IF($A$3=2,ROUND((J1549+J1555),2),IF($A$3=3,ROUND((J1549+J1555),-1),ROUND((J1549+J1555),0)))</f>
        <v>0</v>
      </c>
    </row>
    <row r="1557" spans="1:10" ht="15" thickTop="1" x14ac:dyDescent="0.3">
      <c r="C1557" s="19"/>
      <c r="D1557" s="264"/>
      <c r="E1557" s="19"/>
      <c r="F1557" s="19"/>
      <c r="G1557" s="19"/>
      <c r="H1557" s="19"/>
      <c r="I1557" s="265"/>
      <c r="J1557" s="266"/>
    </row>
    <row r="1558" spans="1:10" x14ac:dyDescent="0.3">
      <c r="C1558" s="19"/>
      <c r="D1558" s="264"/>
      <c r="E1558" s="19"/>
      <c r="F1558" s="19"/>
      <c r="G1558" s="19"/>
      <c r="H1558" s="19"/>
      <c r="I1558" s="265"/>
      <c r="J1558" s="266"/>
    </row>
    <row r="1559" spans="1:10" ht="15" thickBot="1" x14ac:dyDescent="0.35">
      <c r="C1559" s="19"/>
      <c r="D1559" s="264"/>
      <c r="E1559" s="19"/>
      <c r="F1559" s="19"/>
      <c r="G1559" s="19"/>
      <c r="H1559" s="19"/>
      <c r="I1559" s="265"/>
      <c r="J1559" s="266"/>
    </row>
    <row r="1560" spans="1:10" ht="15" thickTop="1" x14ac:dyDescent="0.3">
      <c r="A1560" s="253" t="s">
        <v>550</v>
      </c>
      <c r="B1560" s="267"/>
      <c r="C1560" s="933" t="s">
        <v>917</v>
      </c>
      <c r="D1560" s="934"/>
      <c r="E1560" s="934"/>
      <c r="F1560" s="934"/>
      <c r="G1560" s="314"/>
      <c r="H1560" s="269" t="s">
        <v>383</v>
      </c>
      <c r="I1560" s="270" t="s">
        <v>310</v>
      </c>
      <c r="J1560" s="271" t="s">
        <v>79</v>
      </c>
    </row>
    <row r="1561" spans="1:10" x14ac:dyDescent="0.3">
      <c r="A1561" s="253"/>
      <c r="B1561" s="267"/>
      <c r="C1561" s="935"/>
      <c r="D1561" s="936"/>
      <c r="E1561" s="936"/>
      <c r="F1561" s="936"/>
      <c r="G1561" s="315"/>
      <c r="H1561" s="273" t="str">
        <f>"ITEM:   "&amp;PRESUPUESTO!$B$83</f>
        <v>ITEM:   8.18</v>
      </c>
      <c r="I1561" s="274">
        <f>PRESUPUESTO!$E$83</f>
        <v>31</v>
      </c>
      <c r="J1561" s="275"/>
    </row>
    <row r="1562" spans="1:10" x14ac:dyDescent="0.3">
      <c r="A1562" s="276" t="s">
        <v>312</v>
      </c>
      <c r="B1562" s="267"/>
      <c r="C1562" s="277" t="str">
        <f>INSUMOS!$C$300</f>
        <v>DESCRIPCION</v>
      </c>
      <c r="D1562" s="278" t="str">
        <f>INSUMOS!$D$300</f>
        <v>UND</v>
      </c>
      <c r="E1562" s="279" t="s">
        <v>74</v>
      </c>
      <c r="F1562" s="279" t="s">
        <v>313</v>
      </c>
      <c r="G1562" s="280" t="str">
        <f>INSUMOS!$I$300</f>
        <v>VR. UNIT.</v>
      </c>
      <c r="H1562" s="281" t="s">
        <v>315</v>
      </c>
      <c r="I1562" s="340"/>
      <c r="J1562" s="350" t="s">
        <v>315</v>
      </c>
    </row>
    <row r="1563" spans="1:10" x14ac:dyDescent="0.3">
      <c r="A1563" s="276"/>
      <c r="B1563" s="267"/>
      <c r="C1563" s="284"/>
      <c r="D1563" s="253"/>
      <c r="E1563" s="285"/>
      <c r="F1563" s="285"/>
      <c r="G1563" s="286"/>
      <c r="H1563" s="287"/>
      <c r="I1563" s="288"/>
      <c r="J1563" s="289"/>
    </row>
    <row r="1564" spans="1:10" x14ac:dyDescent="0.3">
      <c r="A1564" s="276" t="s">
        <v>316</v>
      </c>
      <c r="B1564" s="267"/>
      <c r="C1564" s="290" t="s">
        <v>317</v>
      </c>
      <c r="D1564" s="253"/>
      <c r="E1564" s="285"/>
      <c r="F1564" s="285"/>
      <c r="G1564" s="286"/>
      <c r="H1564" s="287"/>
      <c r="I1564" s="288"/>
      <c r="J1564" s="289"/>
    </row>
    <row r="1565" spans="1:10" x14ac:dyDescent="0.3">
      <c r="A1565" s="276">
        <v>101658</v>
      </c>
      <c r="B1565" s="267" t="s">
        <v>318</v>
      </c>
      <c r="C1565" s="277"/>
      <c r="D1565" s="278"/>
      <c r="E1565" s="279"/>
      <c r="F1565" s="279"/>
      <c r="G1565" s="280"/>
      <c r="H1565" s="281">
        <f>TRUNC(E1565* (1 + F1565 / 100) * G1565,2)</f>
        <v>0</v>
      </c>
      <c r="I1565" s="340">
        <f>I1561 * (E1565 * (1+F1565/100))</f>
        <v>0</v>
      </c>
      <c r="J1565" s="350">
        <f>H1565 * I1561</f>
        <v>0</v>
      </c>
    </row>
    <row r="1566" spans="1:10" x14ac:dyDescent="0.3">
      <c r="A1566" s="276">
        <v>101817</v>
      </c>
      <c r="B1566" s="267" t="s">
        <v>503</v>
      </c>
      <c r="C1566" s="277"/>
      <c r="D1566" s="278"/>
      <c r="E1566" s="279"/>
      <c r="F1566" s="279"/>
      <c r="G1566" s="280"/>
      <c r="H1566" s="281">
        <f>TRUNC(E1566* (1 + F1566 / 100) * G1566,2)</f>
        <v>0</v>
      </c>
      <c r="I1566" s="340">
        <f>I1561 * (E1566 * (1+F1566/100))</f>
        <v>0</v>
      </c>
      <c r="J1566" s="350">
        <f>H1566 * I1561</f>
        <v>0</v>
      </c>
    </row>
    <row r="1567" spans="1:10" x14ac:dyDescent="0.3">
      <c r="A1567" s="276">
        <v>101128</v>
      </c>
      <c r="B1567" s="267" t="s">
        <v>318</v>
      </c>
      <c r="C1567" s="277"/>
      <c r="D1567" s="278"/>
      <c r="E1567" s="279"/>
      <c r="F1567" s="279"/>
      <c r="G1567" s="280"/>
      <c r="H1567" s="281">
        <f>TRUNC(E1567* (1 + F1567 / 100) * G1567,2)</f>
        <v>0</v>
      </c>
      <c r="I1567" s="340">
        <f>I1561 * (E1567 * (1+F1567/100))</f>
        <v>0</v>
      </c>
      <c r="J1567" s="350">
        <f>H1567 * I1561</f>
        <v>0</v>
      </c>
    </row>
    <row r="1568" spans="1:10" x14ac:dyDescent="0.3">
      <c r="A1568" s="253" t="s">
        <v>330</v>
      </c>
      <c r="B1568" s="267"/>
      <c r="C1568" s="284"/>
      <c r="D1568" s="253"/>
      <c r="E1568" s="285"/>
      <c r="F1568" s="285"/>
      <c r="G1568" s="286" t="s">
        <v>331</v>
      </c>
      <c r="H1568" s="292">
        <f>SUM(H1564:H1567)</f>
        <v>0</v>
      </c>
      <c r="I1568" s="288"/>
      <c r="J1568" s="293">
        <f>SUM(J1564:J1567)</f>
        <v>0</v>
      </c>
    </row>
    <row r="1569" spans="1:10" x14ac:dyDescent="0.3">
      <c r="A1569" s="276" t="s">
        <v>332</v>
      </c>
      <c r="B1569" s="267"/>
      <c r="C1569" s="294" t="s">
        <v>333</v>
      </c>
      <c r="D1569" s="253" t="s">
        <v>334</v>
      </c>
      <c r="E1569" s="253" t="s">
        <v>335</v>
      </c>
      <c r="F1569" s="253" t="s">
        <v>336</v>
      </c>
      <c r="G1569" s="295" t="s">
        <v>337</v>
      </c>
      <c r="H1569" s="296" t="s">
        <v>338</v>
      </c>
      <c r="I1569" s="288"/>
      <c r="J1569" s="289"/>
    </row>
    <row r="1570" spans="1:10" x14ac:dyDescent="0.3">
      <c r="A1570" s="276">
        <v>200021</v>
      </c>
      <c r="B1570" s="267" t="s">
        <v>333</v>
      </c>
      <c r="C1570" s="277"/>
      <c r="D1570" s="297"/>
      <c r="E1570" s="298"/>
      <c r="F1570" s="299"/>
      <c r="G1570" s="300"/>
      <c r="H1570" s="281"/>
      <c r="I1570" s="340" t="e">
        <f>I1561 / G1570</f>
        <v>#DIV/0!</v>
      </c>
      <c r="J1570" s="350">
        <f>H1570 * I1561</f>
        <v>0</v>
      </c>
    </row>
    <row r="1571" spans="1:10" x14ac:dyDescent="0.3">
      <c r="A1571" s="253" t="s">
        <v>340</v>
      </c>
      <c r="B1571" s="267"/>
      <c r="C1571" s="284"/>
      <c r="D1571" s="253"/>
      <c r="E1571" s="285"/>
      <c r="F1571" s="285"/>
      <c r="G1571" s="286" t="s">
        <v>341</v>
      </c>
      <c r="H1571" s="292">
        <f>SUM(H1569:H1570)</f>
        <v>0</v>
      </c>
      <c r="I1571" s="288"/>
      <c r="J1571" s="293">
        <f>SUM(J1569:J1570)</f>
        <v>0</v>
      </c>
    </row>
    <row r="1572" spans="1:10" x14ac:dyDescent="0.3">
      <c r="A1572" s="276" t="s">
        <v>342</v>
      </c>
      <c r="B1572" s="267"/>
      <c r="C1572" s="301" t="s">
        <v>343</v>
      </c>
      <c r="D1572" s="253"/>
      <c r="E1572" s="285"/>
      <c r="F1572" s="285"/>
      <c r="G1572" s="286"/>
      <c r="H1572" s="287"/>
      <c r="I1572" s="288"/>
      <c r="J1572" s="289"/>
    </row>
    <row r="1573" spans="1:10" x14ac:dyDescent="0.3">
      <c r="A1573" s="276">
        <v>300026</v>
      </c>
      <c r="B1573" s="267" t="s">
        <v>343</v>
      </c>
      <c r="C1573" s="277"/>
      <c r="D1573" s="278"/>
      <c r="E1573" s="302"/>
      <c r="F1573" s="279">
        <v>0</v>
      </c>
      <c r="G1573" s="280">
        <f>H1571</f>
        <v>0</v>
      </c>
      <c r="H1573" s="281">
        <f>TRUNC(E1573* (1 + F1573 / 100) * G1573,2)</f>
        <v>0</v>
      </c>
      <c r="I1573" s="340">
        <f>I1561 * H1573</f>
        <v>0</v>
      </c>
      <c r="J1573" s="350">
        <f>H1573 * I1561</f>
        <v>0</v>
      </c>
    </row>
    <row r="1574" spans="1:10" x14ac:dyDescent="0.3">
      <c r="A1574" s="253" t="s">
        <v>348</v>
      </c>
      <c r="B1574" s="267"/>
      <c r="C1574" s="284"/>
      <c r="D1574" s="253"/>
      <c r="E1574" s="285"/>
      <c r="F1574" s="285"/>
      <c r="G1574" s="286" t="s">
        <v>349</v>
      </c>
      <c r="H1574" s="292">
        <f>SUM(H1572:H1573)</f>
        <v>0</v>
      </c>
      <c r="I1574" s="288"/>
      <c r="J1574" s="293">
        <f>SUM(J1572:J1573)</f>
        <v>0</v>
      </c>
    </row>
    <row r="1575" spans="1:10" x14ac:dyDescent="0.3">
      <c r="A1575" s="253" t="s">
        <v>350</v>
      </c>
      <c r="B1575" s="19"/>
      <c r="C1575" s="290" t="s">
        <v>351</v>
      </c>
      <c r="D1575" s="253"/>
      <c r="E1575" s="285"/>
      <c r="F1575" s="285"/>
      <c r="G1575" s="286"/>
      <c r="H1575" s="287"/>
      <c r="I1575" s="288"/>
      <c r="J1575" s="289"/>
    </row>
    <row r="1576" spans="1:10" x14ac:dyDescent="0.3">
      <c r="A1576" s="276"/>
      <c r="B1576" s="267"/>
      <c r="C1576" s="277"/>
      <c r="D1576" s="278"/>
      <c r="E1576" s="279"/>
      <c r="F1576" s="279"/>
      <c r="G1576" s="280"/>
      <c r="H1576" s="281"/>
      <c r="I1576" s="340"/>
      <c r="J1576" s="350"/>
    </row>
    <row r="1577" spans="1:10" x14ac:dyDescent="0.3">
      <c r="A1577" s="291" t="s">
        <v>352</v>
      </c>
      <c r="B1577" s="19"/>
      <c r="C1577" s="284"/>
      <c r="D1577" s="253"/>
      <c r="E1577" s="285"/>
      <c r="F1577" s="285"/>
      <c r="G1577" s="286" t="s">
        <v>353</v>
      </c>
      <c r="H1577" s="281">
        <f>SUM(H1575:H1576)</f>
        <v>0</v>
      </c>
      <c r="I1577" s="288"/>
      <c r="J1577" s="350">
        <f>SUM(J1575:J1576)</f>
        <v>0</v>
      </c>
    </row>
    <row r="1578" spans="1:10" x14ac:dyDescent="0.3">
      <c r="A1578" s="253"/>
      <c r="B1578" s="303"/>
      <c r="C1578" s="284"/>
      <c r="D1578" s="253"/>
      <c r="E1578" s="285"/>
      <c r="F1578" s="285"/>
      <c r="G1578" s="286"/>
      <c r="H1578" s="287"/>
      <c r="I1578" s="288"/>
      <c r="J1578" s="289"/>
    </row>
    <row r="1579" spans="1:10" ht="15" thickBot="1" x14ac:dyDescent="0.35">
      <c r="A1579" s="253" t="s">
        <v>76</v>
      </c>
      <c r="B1579" s="303"/>
      <c r="C1579" s="305"/>
      <c r="D1579" s="306"/>
      <c r="E1579" s="307"/>
      <c r="F1579" s="308" t="s">
        <v>354</v>
      </c>
      <c r="G1579" s="309">
        <f>SUM(H1562:H1578)/2</f>
        <v>0</v>
      </c>
      <c r="H1579" s="310">
        <f>IF($A$2="CD",IF($A$3=1,ROUND(SUM(H1562:H1578)/2,0),IF($A$3=3,ROUND(SUM(H1562:H1578)/2,-1),SUM(H1562:H1578)/2)),SUM(H1562:H1578)/2)</f>
        <v>0</v>
      </c>
      <c r="I1579" s="311">
        <f>SUM(J1562:J1578)/2</f>
        <v>0</v>
      </c>
      <c r="J1579" s="312">
        <f>IF($A$2="CD",IF($A$3=1,ROUND(SUM(J1562:J1578)/2,0),IF($A$3=3,ROUND(SUM(J1562:J1578)/2,-1),SUM(J1562:J1578)/2)),SUM(J1562:J1578)/2)</f>
        <v>0</v>
      </c>
    </row>
    <row r="1580" spans="1:10" ht="15" thickTop="1" x14ac:dyDescent="0.3">
      <c r="A1580" s="253" t="s">
        <v>376</v>
      </c>
      <c r="B1580" s="303"/>
      <c r="C1580" s="316" t="s">
        <v>280</v>
      </c>
      <c r="D1580" s="317"/>
      <c r="E1580" s="318"/>
      <c r="F1580" s="318"/>
      <c r="G1580" s="319"/>
      <c r="H1580" s="320"/>
      <c r="I1580" s="288"/>
      <c r="J1580" s="321"/>
    </row>
    <row r="1581" spans="1:10" x14ac:dyDescent="0.3">
      <c r="A1581" s="276" t="s">
        <v>287</v>
      </c>
      <c r="B1581" s="303"/>
      <c r="C1581" s="351" t="s">
        <v>258</v>
      </c>
      <c r="D1581" s="352"/>
      <c r="E1581" s="353"/>
      <c r="F1581" s="325">
        <f>$F$3</f>
        <v>0</v>
      </c>
      <c r="G1581" s="354"/>
      <c r="H1581" s="355">
        <f>ROUND(H1579*F1581,2)</f>
        <v>0</v>
      </c>
      <c r="I1581" s="288"/>
      <c r="J1581" s="350">
        <f>ROUND(J1579*F1581,2)</f>
        <v>0</v>
      </c>
    </row>
    <row r="1582" spans="1:10" x14ac:dyDescent="0.3">
      <c r="A1582" s="276" t="s">
        <v>377</v>
      </c>
      <c r="B1582" s="303"/>
      <c r="C1582" s="351" t="s">
        <v>260</v>
      </c>
      <c r="D1582" s="352"/>
      <c r="E1582" s="353"/>
      <c r="F1582" s="325">
        <f>$G$3</f>
        <v>0</v>
      </c>
      <c r="G1582" s="354"/>
      <c r="H1582" s="355">
        <f>ROUND(H1579*F1582,2)</f>
        <v>0</v>
      </c>
      <c r="I1582" s="288"/>
      <c r="J1582" s="350">
        <f>ROUND(J1579*F1582,2)</f>
        <v>0</v>
      </c>
    </row>
    <row r="1583" spans="1:10" x14ac:dyDescent="0.3">
      <c r="A1583" s="276" t="s">
        <v>289</v>
      </c>
      <c r="B1583" s="303"/>
      <c r="C1583" s="351" t="s">
        <v>262</v>
      </c>
      <c r="D1583" s="352"/>
      <c r="E1583" s="353"/>
      <c r="F1583" s="325">
        <f>$H$3</f>
        <v>0</v>
      </c>
      <c r="G1583" s="354"/>
      <c r="H1583" s="355">
        <f>ROUND(H1579*F1583,2)</f>
        <v>0</v>
      </c>
      <c r="I1583" s="288"/>
      <c r="J1583" s="350">
        <f>ROUND(J1579*F1583,2)</f>
        <v>0</v>
      </c>
    </row>
    <row r="1584" spans="1:10" x14ac:dyDescent="0.3">
      <c r="A1584" s="276" t="s">
        <v>291</v>
      </c>
      <c r="B1584" s="303"/>
      <c r="C1584" s="351" t="s">
        <v>266</v>
      </c>
      <c r="D1584" s="352"/>
      <c r="E1584" s="353"/>
      <c r="F1584" s="325">
        <f>$I$3</f>
        <v>0</v>
      </c>
      <c r="G1584" s="354"/>
      <c r="H1584" s="355">
        <f>ROUND(H1583*F1584,2)</f>
        <v>0</v>
      </c>
      <c r="I1584" s="288"/>
      <c r="J1584" s="350">
        <f>ROUND(J1583*F1584,2)</f>
        <v>0</v>
      </c>
    </row>
    <row r="1585" spans="1:10" x14ac:dyDescent="0.3">
      <c r="A1585" s="253" t="s">
        <v>378</v>
      </c>
      <c r="B1585" s="303"/>
      <c r="C1585" s="290" t="s">
        <v>379</v>
      </c>
      <c r="D1585" s="253"/>
      <c r="E1585" s="285"/>
      <c r="F1585" s="285"/>
      <c r="G1585" s="328"/>
      <c r="H1585" s="329">
        <f>SUM(H1581:H1584)</f>
        <v>0</v>
      </c>
      <c r="I1585" s="304"/>
      <c r="J1585" s="330">
        <f>SUM(J1581:J1584)</f>
        <v>0</v>
      </c>
    </row>
    <row r="1586" spans="1:10" ht="15" thickBot="1" x14ac:dyDescent="0.35">
      <c r="A1586" s="253" t="s">
        <v>380</v>
      </c>
      <c r="B1586" s="303"/>
      <c r="C1586" s="331"/>
      <c r="D1586" s="332"/>
      <c r="E1586" s="307"/>
      <c r="F1586" s="308" t="s">
        <v>381</v>
      </c>
      <c r="G1586" s="333">
        <f>H1585+H1579</f>
        <v>0</v>
      </c>
      <c r="H1586" s="310">
        <f>IF($A$3=2,ROUND((H1579+H1585),2),IF($A$3=3,ROUND((H1579+H1585),-1),ROUND((H1579+H1585),0)))</f>
        <v>0</v>
      </c>
      <c r="I1586" s="311"/>
      <c r="J1586" s="312">
        <f>IF($A$3=2,ROUND((J1579+J1585),2),IF($A$3=3,ROUND((J1579+J1585),-1),ROUND((J1579+J1585),0)))</f>
        <v>0</v>
      </c>
    </row>
    <row r="1587" spans="1:10" ht="15" thickTop="1" x14ac:dyDescent="0.3">
      <c r="C1587" s="19"/>
      <c r="D1587" s="264"/>
      <c r="E1587" s="19"/>
      <c r="F1587" s="19"/>
      <c r="G1587" s="19"/>
      <c r="H1587" s="19"/>
      <c r="I1587" s="265"/>
      <c r="J1587" s="266"/>
    </row>
    <row r="1588" spans="1:10" x14ac:dyDescent="0.3">
      <c r="C1588" s="19"/>
      <c r="D1588" s="264"/>
      <c r="E1588" s="19"/>
      <c r="F1588" s="19"/>
      <c r="G1588" s="19"/>
      <c r="H1588" s="19"/>
      <c r="I1588" s="265"/>
      <c r="J1588" s="266"/>
    </row>
    <row r="1589" spans="1:10" ht="15" thickBot="1" x14ac:dyDescent="0.35">
      <c r="C1589" s="19"/>
      <c r="D1589" s="264"/>
      <c r="E1589" s="19"/>
      <c r="F1589" s="19"/>
      <c r="G1589" s="19"/>
      <c r="H1589" s="19"/>
      <c r="I1589" s="265"/>
      <c r="J1589" s="266"/>
    </row>
    <row r="1590" spans="1:10" ht="15" thickTop="1" x14ac:dyDescent="0.3">
      <c r="A1590" s="253" t="s">
        <v>552</v>
      </c>
      <c r="B1590" s="267"/>
      <c r="C1590" s="933" t="s">
        <v>918</v>
      </c>
      <c r="D1590" s="934"/>
      <c r="E1590" s="934"/>
      <c r="F1590" s="934"/>
      <c r="G1590" s="314"/>
      <c r="H1590" s="269" t="s">
        <v>383</v>
      </c>
      <c r="I1590" s="270" t="s">
        <v>310</v>
      </c>
      <c r="J1590" s="271" t="s">
        <v>79</v>
      </c>
    </row>
    <row r="1591" spans="1:10" x14ac:dyDescent="0.3">
      <c r="A1591" s="253"/>
      <c r="B1591" s="267"/>
      <c r="C1591" s="935"/>
      <c r="D1591" s="936"/>
      <c r="E1591" s="936"/>
      <c r="F1591" s="936"/>
      <c r="G1591" s="315"/>
      <c r="H1591" s="273" t="str">
        <f>"ITEM:   "&amp;PRESUPUESTO!$B$84</f>
        <v>ITEM:   8.19</v>
      </c>
      <c r="I1591" s="274">
        <f>PRESUPUESTO!$E$84</f>
        <v>2</v>
      </c>
      <c r="J1591" s="275"/>
    </row>
    <row r="1592" spans="1:10" x14ac:dyDescent="0.3">
      <c r="A1592" s="276" t="s">
        <v>312</v>
      </c>
      <c r="B1592" s="267"/>
      <c r="C1592" s="277" t="str">
        <f>INSUMOS!$C$300</f>
        <v>DESCRIPCION</v>
      </c>
      <c r="D1592" s="278" t="str">
        <f>INSUMOS!$D$300</f>
        <v>UND</v>
      </c>
      <c r="E1592" s="279" t="s">
        <v>74</v>
      </c>
      <c r="F1592" s="279" t="s">
        <v>313</v>
      </c>
      <c r="G1592" s="280" t="str">
        <f>INSUMOS!$I$300</f>
        <v>VR. UNIT.</v>
      </c>
      <c r="H1592" s="281" t="s">
        <v>315</v>
      </c>
      <c r="I1592" s="340"/>
      <c r="J1592" s="350" t="s">
        <v>315</v>
      </c>
    </row>
    <row r="1593" spans="1:10" x14ac:dyDescent="0.3">
      <c r="A1593" s="276"/>
      <c r="B1593" s="267"/>
      <c r="C1593" s="284"/>
      <c r="D1593" s="253"/>
      <c r="E1593" s="285"/>
      <c r="F1593" s="285"/>
      <c r="G1593" s="286"/>
      <c r="H1593" s="287"/>
      <c r="I1593" s="288"/>
      <c r="J1593" s="289"/>
    </row>
    <row r="1594" spans="1:10" x14ac:dyDescent="0.3">
      <c r="A1594" s="276" t="s">
        <v>316</v>
      </c>
      <c r="B1594" s="267"/>
      <c r="C1594" s="290" t="s">
        <v>317</v>
      </c>
      <c r="D1594" s="253"/>
      <c r="E1594" s="285"/>
      <c r="F1594" s="285"/>
      <c r="G1594" s="286"/>
      <c r="H1594" s="287"/>
      <c r="I1594" s="288"/>
      <c r="J1594" s="289"/>
    </row>
    <row r="1595" spans="1:10" x14ac:dyDescent="0.3">
      <c r="A1595" s="276">
        <v>107034</v>
      </c>
      <c r="B1595" s="267" t="s">
        <v>388</v>
      </c>
      <c r="C1595" s="277"/>
      <c r="D1595" s="278" t="str">
        <f>INSUMOS!$D$31</f>
        <v>UND</v>
      </c>
      <c r="E1595" s="279"/>
      <c r="F1595" s="279"/>
      <c r="G1595" s="280"/>
      <c r="H1595" s="281">
        <f>TRUNC(E1595* (1 + F1595 / 100) * G1595,2)</f>
        <v>0</v>
      </c>
      <c r="I1595" s="340">
        <f>I1591 * (E1595 * (1+F1595/100))</f>
        <v>0</v>
      </c>
      <c r="J1595" s="350">
        <f>H1595 * I1591</f>
        <v>0</v>
      </c>
    </row>
    <row r="1596" spans="1:10" x14ac:dyDescent="0.3">
      <c r="A1596" s="276">
        <v>101658</v>
      </c>
      <c r="B1596" s="267" t="s">
        <v>318</v>
      </c>
      <c r="C1596" s="277"/>
      <c r="D1596" s="278" t="str">
        <f>INSUMOS!$D$106</f>
        <v>UND</v>
      </c>
      <c r="E1596" s="279"/>
      <c r="F1596" s="279"/>
      <c r="G1596" s="280"/>
      <c r="H1596" s="281">
        <f>TRUNC(E1596* (1 + F1596 / 100) * G1596,2)</f>
        <v>0</v>
      </c>
      <c r="I1596" s="340">
        <f>I1591 * (E1596 * (1+F1596/100))</f>
        <v>0</v>
      </c>
      <c r="J1596" s="350">
        <f>H1596 * I1591</f>
        <v>0</v>
      </c>
    </row>
    <row r="1597" spans="1:10" x14ac:dyDescent="0.3">
      <c r="A1597" s="276">
        <v>101128</v>
      </c>
      <c r="B1597" s="267" t="s">
        <v>318</v>
      </c>
      <c r="C1597" s="277"/>
      <c r="D1597" s="278" t="str">
        <f>INSUMOS!$D$73</f>
        <v>UND</v>
      </c>
      <c r="E1597" s="279"/>
      <c r="F1597" s="279"/>
      <c r="G1597" s="280"/>
      <c r="H1597" s="281">
        <f>TRUNC(E1597* (1 + F1597 / 100) * G1597,2)</f>
        <v>0</v>
      </c>
      <c r="I1597" s="340">
        <f>I1591 * (E1597 * (1+F1597/100))</f>
        <v>0</v>
      </c>
      <c r="J1597" s="350">
        <f>H1597 * I1591</f>
        <v>0</v>
      </c>
    </row>
    <row r="1598" spans="1:10" x14ac:dyDescent="0.3">
      <c r="A1598" s="253" t="s">
        <v>330</v>
      </c>
      <c r="B1598" s="267"/>
      <c r="C1598" s="284"/>
      <c r="D1598" s="253"/>
      <c r="E1598" s="285"/>
      <c r="F1598" s="285"/>
      <c r="G1598" s="286" t="s">
        <v>331</v>
      </c>
      <c r="H1598" s="292">
        <f>SUM(H1594:H1597)</f>
        <v>0</v>
      </c>
      <c r="I1598" s="288"/>
      <c r="J1598" s="293">
        <f>SUM(J1594:J1597)</f>
        <v>0</v>
      </c>
    </row>
    <row r="1599" spans="1:10" x14ac:dyDescent="0.3">
      <c r="A1599" s="276" t="s">
        <v>332</v>
      </c>
      <c r="B1599" s="267"/>
      <c r="C1599" s="294" t="s">
        <v>333</v>
      </c>
      <c r="D1599" s="253" t="s">
        <v>334</v>
      </c>
      <c r="E1599" s="253" t="s">
        <v>335</v>
      </c>
      <c r="F1599" s="253" t="s">
        <v>336</v>
      </c>
      <c r="G1599" s="295" t="s">
        <v>337</v>
      </c>
      <c r="H1599" s="296" t="s">
        <v>338</v>
      </c>
      <c r="I1599" s="288"/>
      <c r="J1599" s="289"/>
    </row>
    <row r="1600" spans="1:10" x14ac:dyDescent="0.3">
      <c r="A1600" s="276">
        <v>200021</v>
      </c>
      <c r="B1600" s="267" t="s">
        <v>333</v>
      </c>
      <c r="C1600" s="277"/>
      <c r="D1600" s="297"/>
      <c r="E1600" s="298"/>
      <c r="F1600" s="299"/>
      <c r="G1600" s="300"/>
      <c r="H1600" s="281"/>
      <c r="I1600" s="340" t="e">
        <f>I1591 / G1600</f>
        <v>#DIV/0!</v>
      </c>
      <c r="J1600" s="350">
        <f>H1600 * I1591</f>
        <v>0</v>
      </c>
    </row>
    <row r="1601" spans="1:10" x14ac:dyDescent="0.3">
      <c r="A1601" s="253" t="s">
        <v>340</v>
      </c>
      <c r="B1601" s="267"/>
      <c r="C1601" s="284"/>
      <c r="D1601" s="253"/>
      <c r="E1601" s="285"/>
      <c r="F1601" s="285"/>
      <c r="G1601" s="286" t="s">
        <v>341</v>
      </c>
      <c r="H1601" s="292">
        <f>SUM(H1599:H1600)</f>
        <v>0</v>
      </c>
      <c r="I1601" s="288"/>
      <c r="J1601" s="293">
        <f>SUM(J1599:J1600)</f>
        <v>0</v>
      </c>
    </row>
    <row r="1602" spans="1:10" x14ac:dyDescent="0.3">
      <c r="A1602" s="276" t="s">
        <v>342</v>
      </c>
      <c r="B1602" s="267"/>
      <c r="C1602" s="301" t="s">
        <v>343</v>
      </c>
      <c r="D1602" s="253"/>
      <c r="E1602" s="285"/>
      <c r="F1602" s="285"/>
      <c r="G1602" s="286"/>
      <c r="H1602" s="287"/>
      <c r="I1602" s="288"/>
      <c r="J1602" s="289"/>
    </row>
    <row r="1603" spans="1:10" x14ac:dyDescent="0.3">
      <c r="A1603" s="276">
        <v>300026</v>
      </c>
      <c r="B1603" s="267" t="s">
        <v>343</v>
      </c>
      <c r="C1603" s="277"/>
      <c r="D1603" s="278" t="s">
        <v>347</v>
      </c>
      <c r="E1603" s="302"/>
      <c r="F1603" s="279">
        <v>0</v>
      </c>
      <c r="G1603" s="280">
        <f>H1601</f>
        <v>0</v>
      </c>
      <c r="H1603" s="281">
        <f>TRUNC(E1603* (1 + F1603 / 100) * G1603,2)</f>
        <v>0</v>
      </c>
      <c r="I1603" s="340">
        <f>I1591 * H1603</f>
        <v>0</v>
      </c>
      <c r="J1603" s="350">
        <f>H1603 * I1591</f>
        <v>0</v>
      </c>
    </row>
    <row r="1604" spans="1:10" x14ac:dyDescent="0.3">
      <c r="A1604" s="253" t="s">
        <v>348</v>
      </c>
      <c r="B1604" s="267"/>
      <c r="C1604" s="284"/>
      <c r="D1604" s="253"/>
      <c r="E1604" s="285"/>
      <c r="F1604" s="285"/>
      <c r="G1604" s="286" t="s">
        <v>349</v>
      </c>
      <c r="H1604" s="292">
        <f>SUM(H1602:H1603)</f>
        <v>0</v>
      </c>
      <c r="I1604" s="288"/>
      <c r="J1604" s="293">
        <f>SUM(J1602:J1603)</f>
        <v>0</v>
      </c>
    </row>
    <row r="1605" spans="1:10" x14ac:dyDescent="0.3">
      <c r="A1605" s="253" t="s">
        <v>350</v>
      </c>
      <c r="B1605" s="19"/>
      <c r="C1605" s="290" t="s">
        <v>351</v>
      </c>
      <c r="D1605" s="253"/>
      <c r="E1605" s="285"/>
      <c r="F1605" s="285"/>
      <c r="G1605" s="286"/>
      <c r="H1605" s="287"/>
      <c r="I1605" s="288"/>
      <c r="J1605" s="289"/>
    </row>
    <row r="1606" spans="1:10" x14ac:dyDescent="0.3">
      <c r="A1606" s="276"/>
      <c r="B1606" s="267"/>
      <c r="C1606" s="277"/>
      <c r="D1606" s="278"/>
      <c r="E1606" s="279"/>
      <c r="F1606" s="279"/>
      <c r="G1606" s="280"/>
      <c r="H1606" s="281"/>
      <c r="I1606" s="340"/>
      <c r="J1606" s="350"/>
    </row>
    <row r="1607" spans="1:10" x14ac:dyDescent="0.3">
      <c r="A1607" s="291" t="s">
        <v>352</v>
      </c>
      <c r="B1607" s="19"/>
      <c r="C1607" s="284"/>
      <c r="D1607" s="253"/>
      <c r="E1607" s="285"/>
      <c r="F1607" s="285"/>
      <c r="G1607" s="286" t="s">
        <v>353</v>
      </c>
      <c r="H1607" s="281">
        <f>SUM(H1605:H1606)</f>
        <v>0</v>
      </c>
      <c r="I1607" s="288"/>
      <c r="J1607" s="350">
        <f>SUM(J1605:J1606)</f>
        <v>0</v>
      </c>
    </row>
    <row r="1608" spans="1:10" x14ac:dyDescent="0.3">
      <c r="A1608" s="253"/>
      <c r="B1608" s="303"/>
      <c r="C1608" s="284"/>
      <c r="D1608" s="253"/>
      <c r="E1608" s="285"/>
      <c r="F1608" s="285"/>
      <c r="G1608" s="286"/>
      <c r="H1608" s="287"/>
      <c r="I1608" s="288"/>
      <c r="J1608" s="289"/>
    </row>
    <row r="1609" spans="1:10" ht="15" thickBot="1" x14ac:dyDescent="0.35">
      <c r="A1609" s="253" t="s">
        <v>76</v>
      </c>
      <c r="B1609" s="303"/>
      <c r="C1609" s="305"/>
      <c r="D1609" s="306"/>
      <c r="E1609" s="307"/>
      <c r="F1609" s="308" t="s">
        <v>354</v>
      </c>
      <c r="G1609" s="309">
        <f>SUM(H1592:H1608)/2</f>
        <v>0</v>
      </c>
      <c r="H1609" s="310">
        <f>IF($A$2="CD",IF($A$3=1,ROUND(SUM(H1592:H1608)/2,0),IF($A$3=3,ROUND(SUM(H1592:H1608)/2,-1),SUM(H1592:H1608)/2)),SUM(H1592:H1608)/2)</f>
        <v>0</v>
      </c>
      <c r="I1609" s="311">
        <f>SUM(J1592:J1608)/2</f>
        <v>0</v>
      </c>
      <c r="J1609" s="312">
        <f>IF($A$2="CD",IF($A$3=1,ROUND(SUM(J1592:J1608)/2,0),IF($A$3=3,ROUND(SUM(J1592:J1608)/2,-1),SUM(J1592:J1608)/2)),SUM(J1592:J1608)/2)</f>
        <v>0</v>
      </c>
    </row>
    <row r="1610" spans="1:10" ht="15" thickTop="1" x14ac:dyDescent="0.3">
      <c r="A1610" s="253" t="s">
        <v>376</v>
      </c>
      <c r="B1610" s="303"/>
      <c r="C1610" s="316" t="s">
        <v>280</v>
      </c>
      <c r="D1610" s="317"/>
      <c r="E1610" s="318"/>
      <c r="F1610" s="318"/>
      <c r="G1610" s="319"/>
      <c r="H1610" s="320"/>
      <c r="I1610" s="288"/>
      <c r="J1610" s="321"/>
    </row>
    <row r="1611" spans="1:10" x14ac:dyDescent="0.3">
      <c r="A1611" s="276" t="s">
        <v>287</v>
      </c>
      <c r="B1611" s="303"/>
      <c r="C1611" s="351" t="s">
        <v>258</v>
      </c>
      <c r="D1611" s="352"/>
      <c r="E1611" s="353"/>
      <c r="F1611" s="325">
        <f>$F$3</f>
        <v>0</v>
      </c>
      <c r="G1611" s="354"/>
      <c r="H1611" s="355">
        <f>ROUND(H1609*F1611,2)</f>
        <v>0</v>
      </c>
      <c r="I1611" s="288"/>
      <c r="J1611" s="350">
        <f>ROUND(J1609*F1611,2)</f>
        <v>0</v>
      </c>
    </row>
    <row r="1612" spans="1:10" x14ac:dyDescent="0.3">
      <c r="A1612" s="276" t="s">
        <v>377</v>
      </c>
      <c r="B1612" s="303"/>
      <c r="C1612" s="351" t="s">
        <v>260</v>
      </c>
      <c r="D1612" s="352"/>
      <c r="E1612" s="353"/>
      <c r="F1612" s="325">
        <f>$G$3</f>
        <v>0</v>
      </c>
      <c r="G1612" s="354"/>
      <c r="H1612" s="355">
        <f>ROUND(H1609*F1612,2)</f>
        <v>0</v>
      </c>
      <c r="I1612" s="288"/>
      <c r="J1612" s="350">
        <f>ROUND(J1609*F1612,2)</f>
        <v>0</v>
      </c>
    </row>
    <row r="1613" spans="1:10" x14ac:dyDescent="0.3">
      <c r="A1613" s="276" t="s">
        <v>289</v>
      </c>
      <c r="B1613" s="303"/>
      <c r="C1613" s="351" t="s">
        <v>262</v>
      </c>
      <c r="D1613" s="352"/>
      <c r="E1613" s="353"/>
      <c r="F1613" s="325">
        <f>$H$3</f>
        <v>0</v>
      </c>
      <c r="G1613" s="354"/>
      <c r="H1613" s="355">
        <f>ROUND(H1609*F1613,2)</f>
        <v>0</v>
      </c>
      <c r="I1613" s="304"/>
      <c r="J1613" s="350">
        <f>ROUND(J1609*F1613,2)</f>
        <v>0</v>
      </c>
    </row>
    <row r="1614" spans="1:10" x14ac:dyDescent="0.3">
      <c r="A1614" s="276" t="s">
        <v>291</v>
      </c>
      <c r="B1614" s="303"/>
      <c r="C1614" s="351" t="s">
        <v>266</v>
      </c>
      <c r="D1614" s="352"/>
      <c r="E1614" s="353"/>
      <c r="F1614" s="325">
        <f>$I$3</f>
        <v>0</v>
      </c>
      <c r="G1614" s="354"/>
      <c r="H1614" s="355">
        <f>ROUND(H1613*F1614,2)</f>
        <v>0</v>
      </c>
      <c r="I1614" s="288"/>
      <c r="J1614" s="350">
        <f>ROUND(J1613*F1614,2)</f>
        <v>0</v>
      </c>
    </row>
    <row r="1615" spans="1:10" x14ac:dyDescent="0.3">
      <c r="A1615" s="253" t="s">
        <v>378</v>
      </c>
      <c r="B1615" s="303"/>
      <c r="C1615" s="290" t="s">
        <v>379</v>
      </c>
      <c r="D1615" s="253"/>
      <c r="E1615" s="285"/>
      <c r="F1615" s="285"/>
      <c r="G1615" s="328"/>
      <c r="H1615" s="329">
        <f>SUM(H1611:H1614)</f>
        <v>0</v>
      </c>
      <c r="I1615" s="304"/>
      <c r="J1615" s="330">
        <f>SUM(J1611:J1614)</f>
        <v>0</v>
      </c>
    </row>
    <row r="1616" spans="1:10" ht="15" thickBot="1" x14ac:dyDescent="0.35">
      <c r="A1616" s="253" t="s">
        <v>380</v>
      </c>
      <c r="B1616" s="303"/>
      <c r="C1616" s="331"/>
      <c r="D1616" s="332"/>
      <c r="E1616" s="307"/>
      <c r="F1616" s="308" t="s">
        <v>381</v>
      </c>
      <c r="G1616" s="333">
        <f>H1615+H1609</f>
        <v>0</v>
      </c>
      <c r="H1616" s="310">
        <f>IF($A$3=2,ROUND((H1609+H1615),2),IF($A$3=3,ROUND((H1609+H1615),-1),ROUND((H1609+H1615),0)))</f>
        <v>0</v>
      </c>
      <c r="I1616" s="311"/>
      <c r="J1616" s="312">
        <f>IF($A$3=2,ROUND((J1609+J1615),2),IF($A$3=3,ROUND((J1609+J1615),-1),ROUND((J1609+J1615),0)))</f>
        <v>0</v>
      </c>
    </row>
    <row r="1617" spans="1:10" ht="15" thickTop="1" x14ac:dyDescent="0.3">
      <c r="C1617" s="19"/>
      <c r="D1617" s="264"/>
      <c r="E1617" s="19"/>
      <c r="F1617" s="19"/>
      <c r="G1617" s="19"/>
      <c r="H1617" s="19"/>
      <c r="I1617" s="265"/>
      <c r="J1617" s="266"/>
    </row>
    <row r="1618" spans="1:10" x14ac:dyDescent="0.3">
      <c r="C1618" s="19"/>
      <c r="D1618" s="264"/>
      <c r="E1618" s="19"/>
      <c r="F1618" s="19"/>
      <c r="G1618" s="19"/>
      <c r="H1618" s="19"/>
      <c r="I1618" s="265"/>
      <c r="J1618" s="266"/>
    </row>
    <row r="1619" spans="1:10" ht="15" thickBot="1" x14ac:dyDescent="0.35">
      <c r="C1619" s="19"/>
      <c r="D1619" s="264"/>
      <c r="E1619" s="19"/>
      <c r="F1619" s="19"/>
      <c r="G1619" s="19"/>
      <c r="H1619" s="19"/>
      <c r="I1619" s="265"/>
      <c r="J1619" s="266"/>
    </row>
    <row r="1620" spans="1:10" ht="15" thickTop="1" x14ac:dyDescent="0.3">
      <c r="A1620" s="253" t="s">
        <v>554</v>
      </c>
      <c r="B1620" s="267"/>
      <c r="C1620" s="933" t="s">
        <v>919</v>
      </c>
      <c r="D1620" s="934"/>
      <c r="E1620" s="934"/>
      <c r="F1620" s="934"/>
      <c r="G1620" s="314"/>
      <c r="H1620" s="269" t="s">
        <v>383</v>
      </c>
      <c r="I1620" s="270" t="s">
        <v>310</v>
      </c>
      <c r="J1620" s="271" t="s">
        <v>79</v>
      </c>
    </row>
    <row r="1621" spans="1:10" x14ac:dyDescent="0.3">
      <c r="A1621" s="253"/>
      <c r="B1621" s="267"/>
      <c r="C1621" s="935"/>
      <c r="D1621" s="936"/>
      <c r="E1621" s="936"/>
      <c r="F1621" s="936"/>
      <c r="G1621" s="315"/>
      <c r="H1621" s="273" t="str">
        <f>"ITEM:   "&amp;PRESUPUESTO!$B$85</f>
        <v>ITEM:   8.20</v>
      </c>
      <c r="I1621" s="274">
        <f>PRESUPUESTO!$E$85</f>
        <v>1</v>
      </c>
      <c r="J1621" s="275"/>
    </row>
    <row r="1622" spans="1:10" x14ac:dyDescent="0.3">
      <c r="A1622" s="276" t="s">
        <v>312</v>
      </c>
      <c r="B1622" s="267"/>
      <c r="C1622" s="277" t="str">
        <f>INSUMOS!$C$300</f>
        <v>DESCRIPCION</v>
      </c>
      <c r="D1622" s="278" t="str">
        <f>INSUMOS!$D$300</f>
        <v>UND</v>
      </c>
      <c r="E1622" s="279" t="s">
        <v>74</v>
      </c>
      <c r="F1622" s="279" t="s">
        <v>313</v>
      </c>
      <c r="G1622" s="280" t="str">
        <f>INSUMOS!$I$300</f>
        <v>VR. UNIT.</v>
      </c>
      <c r="H1622" s="281" t="s">
        <v>315</v>
      </c>
      <c r="I1622" s="340"/>
      <c r="J1622" s="350" t="s">
        <v>315</v>
      </c>
    </row>
    <row r="1623" spans="1:10" x14ac:dyDescent="0.3">
      <c r="A1623" s="276"/>
      <c r="B1623" s="267"/>
      <c r="C1623" s="284"/>
      <c r="D1623" s="253"/>
      <c r="E1623" s="285"/>
      <c r="F1623" s="285"/>
      <c r="G1623" s="286"/>
      <c r="H1623" s="287"/>
      <c r="I1623" s="288"/>
      <c r="J1623" s="289"/>
    </row>
    <row r="1624" spans="1:10" x14ac:dyDescent="0.3">
      <c r="A1624" s="276" t="s">
        <v>316</v>
      </c>
      <c r="B1624" s="267"/>
      <c r="C1624" s="290" t="s">
        <v>317</v>
      </c>
      <c r="D1624" s="253"/>
      <c r="E1624" s="285"/>
      <c r="F1624" s="285"/>
      <c r="G1624" s="286"/>
      <c r="H1624" s="287"/>
      <c r="I1624" s="288"/>
      <c r="J1624" s="289"/>
    </row>
    <row r="1625" spans="1:10" x14ac:dyDescent="0.3">
      <c r="A1625" s="276">
        <v>101658</v>
      </c>
      <c r="B1625" s="267" t="s">
        <v>318</v>
      </c>
      <c r="C1625" s="277"/>
      <c r="D1625" s="278"/>
      <c r="E1625" s="279"/>
      <c r="F1625" s="279"/>
      <c r="G1625" s="280"/>
      <c r="H1625" s="281">
        <f>TRUNC(E1625* (1 + F1625 / 100) * G1625,2)</f>
        <v>0</v>
      </c>
      <c r="I1625" s="340">
        <f>I1621 * (E1625 * (1+F1625/100))</f>
        <v>0</v>
      </c>
      <c r="J1625" s="350">
        <f>H1625 * I1621</f>
        <v>0</v>
      </c>
    </row>
    <row r="1626" spans="1:10" x14ac:dyDescent="0.3">
      <c r="A1626" s="276">
        <v>101517</v>
      </c>
      <c r="B1626" s="267" t="s">
        <v>524</v>
      </c>
      <c r="C1626" s="277"/>
      <c r="D1626" s="278"/>
      <c r="E1626" s="279"/>
      <c r="F1626" s="279"/>
      <c r="G1626" s="280"/>
      <c r="H1626" s="281">
        <f>TRUNC(E1626* (1 + F1626 / 100) * G1626,2)</f>
        <v>0</v>
      </c>
      <c r="I1626" s="340">
        <f>I1621 * (E1626 * (1+F1626/100))</f>
        <v>0</v>
      </c>
      <c r="J1626" s="350">
        <f>H1626 * I1621</f>
        <v>0</v>
      </c>
    </row>
    <row r="1627" spans="1:10" x14ac:dyDescent="0.3">
      <c r="A1627" s="276">
        <v>101128</v>
      </c>
      <c r="B1627" s="267" t="s">
        <v>318</v>
      </c>
      <c r="C1627" s="277"/>
      <c r="D1627" s="278"/>
      <c r="E1627" s="279"/>
      <c r="F1627" s="279"/>
      <c r="G1627" s="280"/>
      <c r="H1627" s="281">
        <f>TRUNC(E1627* (1 + F1627 / 100) * G1627,2)</f>
        <v>0</v>
      </c>
      <c r="I1627" s="340">
        <f>I1621 * (E1627 * (1+F1627/100))</f>
        <v>0</v>
      </c>
      <c r="J1627" s="350">
        <f>H1627 * I1621</f>
        <v>0</v>
      </c>
    </row>
    <row r="1628" spans="1:10" x14ac:dyDescent="0.3">
      <c r="A1628" s="253" t="s">
        <v>330</v>
      </c>
      <c r="B1628" s="267"/>
      <c r="C1628" s="284"/>
      <c r="D1628" s="253"/>
      <c r="E1628" s="285"/>
      <c r="F1628" s="285"/>
      <c r="G1628" s="286" t="s">
        <v>331</v>
      </c>
      <c r="H1628" s="292">
        <f>SUM(H1624:H1627)</f>
        <v>0</v>
      </c>
      <c r="I1628" s="288"/>
      <c r="J1628" s="293">
        <f>SUM(J1624:J1627)</f>
        <v>0</v>
      </c>
    </row>
    <row r="1629" spans="1:10" x14ac:dyDescent="0.3">
      <c r="A1629" s="276" t="s">
        <v>332</v>
      </c>
      <c r="B1629" s="267"/>
      <c r="C1629" s="294" t="s">
        <v>333</v>
      </c>
      <c r="D1629" s="253" t="s">
        <v>334</v>
      </c>
      <c r="E1629" s="253" t="s">
        <v>335</v>
      </c>
      <c r="F1629" s="253" t="s">
        <v>336</v>
      </c>
      <c r="G1629" s="295" t="s">
        <v>337</v>
      </c>
      <c r="H1629" s="296" t="s">
        <v>338</v>
      </c>
      <c r="I1629" s="288"/>
      <c r="J1629" s="289"/>
    </row>
    <row r="1630" spans="1:10" x14ac:dyDescent="0.3">
      <c r="A1630" s="276">
        <v>200021</v>
      </c>
      <c r="B1630" s="267" t="s">
        <v>333</v>
      </c>
      <c r="C1630" s="277"/>
      <c r="D1630" s="297"/>
      <c r="E1630" s="298"/>
      <c r="F1630" s="299"/>
      <c r="G1630" s="300"/>
      <c r="H1630" s="281"/>
      <c r="I1630" s="340" t="e">
        <f>I1621 / G1630</f>
        <v>#DIV/0!</v>
      </c>
      <c r="J1630" s="350">
        <f>H1630 * I1621</f>
        <v>0</v>
      </c>
    </row>
    <row r="1631" spans="1:10" x14ac:dyDescent="0.3">
      <c r="A1631" s="253" t="s">
        <v>340</v>
      </c>
      <c r="B1631" s="267"/>
      <c r="C1631" s="284"/>
      <c r="D1631" s="253"/>
      <c r="E1631" s="285"/>
      <c r="F1631" s="285"/>
      <c r="G1631" s="286" t="s">
        <v>341</v>
      </c>
      <c r="H1631" s="292">
        <f>SUM(H1629:H1630)</f>
        <v>0</v>
      </c>
      <c r="I1631" s="288"/>
      <c r="J1631" s="293">
        <f>SUM(J1629:J1630)</f>
        <v>0</v>
      </c>
    </row>
    <row r="1632" spans="1:10" x14ac:dyDescent="0.3">
      <c r="A1632" s="276" t="s">
        <v>342</v>
      </c>
      <c r="B1632" s="267"/>
      <c r="C1632" s="301" t="s">
        <v>343</v>
      </c>
      <c r="D1632" s="253"/>
      <c r="E1632" s="285"/>
      <c r="F1632" s="285"/>
      <c r="G1632" s="286"/>
      <c r="H1632" s="287"/>
      <c r="I1632" s="288"/>
      <c r="J1632" s="289"/>
    </row>
    <row r="1633" spans="1:10" x14ac:dyDescent="0.3">
      <c r="A1633" s="276">
        <v>300026</v>
      </c>
      <c r="B1633" s="267" t="s">
        <v>343</v>
      </c>
      <c r="C1633" s="277"/>
      <c r="D1633" s="278"/>
      <c r="E1633" s="302"/>
      <c r="F1633" s="279">
        <v>0</v>
      </c>
      <c r="G1633" s="280">
        <f>H1631</f>
        <v>0</v>
      </c>
      <c r="H1633" s="281">
        <f>TRUNC(E1633* (1 + F1633 / 100) * G1633,2)</f>
        <v>0</v>
      </c>
      <c r="I1633" s="340">
        <f>I1621 * H1633</f>
        <v>0</v>
      </c>
      <c r="J1633" s="350">
        <f>H1633 * I1621</f>
        <v>0</v>
      </c>
    </row>
    <row r="1634" spans="1:10" x14ac:dyDescent="0.3">
      <c r="A1634" s="253" t="s">
        <v>348</v>
      </c>
      <c r="B1634" s="267"/>
      <c r="C1634" s="284"/>
      <c r="D1634" s="253"/>
      <c r="E1634" s="285"/>
      <c r="F1634" s="285"/>
      <c r="G1634" s="286" t="s">
        <v>349</v>
      </c>
      <c r="H1634" s="292">
        <f>SUM(H1632:H1633)</f>
        <v>0</v>
      </c>
      <c r="I1634" s="288"/>
      <c r="J1634" s="293">
        <f>SUM(J1632:J1633)</f>
        <v>0</v>
      </c>
    </row>
    <row r="1635" spans="1:10" x14ac:dyDescent="0.3">
      <c r="A1635" s="253" t="s">
        <v>350</v>
      </c>
      <c r="B1635" s="19"/>
      <c r="C1635" s="290" t="s">
        <v>351</v>
      </c>
      <c r="D1635" s="253"/>
      <c r="E1635" s="285"/>
      <c r="F1635" s="285"/>
      <c r="G1635" s="286"/>
      <c r="H1635" s="287"/>
      <c r="I1635" s="288"/>
      <c r="J1635" s="289"/>
    </row>
    <row r="1636" spans="1:10" x14ac:dyDescent="0.3">
      <c r="A1636" s="276"/>
      <c r="B1636" s="267"/>
      <c r="C1636" s="277"/>
      <c r="D1636" s="278"/>
      <c r="E1636" s="279"/>
      <c r="F1636" s="279"/>
      <c r="G1636" s="280"/>
      <c r="H1636" s="281"/>
      <c r="I1636" s="340"/>
      <c r="J1636" s="350"/>
    </row>
    <row r="1637" spans="1:10" x14ac:dyDescent="0.3">
      <c r="A1637" s="291" t="s">
        <v>352</v>
      </c>
      <c r="B1637" s="19"/>
      <c r="C1637" s="284"/>
      <c r="D1637" s="253"/>
      <c r="E1637" s="285"/>
      <c r="F1637" s="285"/>
      <c r="G1637" s="286" t="s">
        <v>353</v>
      </c>
      <c r="H1637" s="281">
        <f>SUM(H1635:H1636)</f>
        <v>0</v>
      </c>
      <c r="I1637" s="288"/>
      <c r="J1637" s="350">
        <f>SUM(J1635:J1636)</f>
        <v>0</v>
      </c>
    </row>
    <row r="1638" spans="1:10" x14ac:dyDescent="0.3">
      <c r="A1638" s="253"/>
      <c r="B1638" s="303"/>
      <c r="C1638" s="284"/>
      <c r="D1638" s="253"/>
      <c r="E1638" s="285"/>
      <c r="F1638" s="285"/>
      <c r="G1638" s="286"/>
      <c r="H1638" s="287"/>
      <c r="I1638" s="288"/>
      <c r="J1638" s="289"/>
    </row>
    <row r="1639" spans="1:10" ht="15" thickBot="1" x14ac:dyDescent="0.35">
      <c r="A1639" s="253" t="s">
        <v>76</v>
      </c>
      <c r="B1639" s="303"/>
      <c r="C1639" s="305"/>
      <c r="D1639" s="306"/>
      <c r="E1639" s="307"/>
      <c r="F1639" s="308" t="s">
        <v>354</v>
      </c>
      <c r="G1639" s="309">
        <f>SUM(H1622:H1638)/2</f>
        <v>0</v>
      </c>
      <c r="H1639" s="310">
        <f>IF($A$2="CD",IF($A$3=1,ROUND(SUM(H1622:H1638)/2,0),IF($A$3=3,ROUND(SUM(H1622:H1638)/2,-1),SUM(H1622:H1638)/2)),SUM(H1622:H1638)/2)</f>
        <v>0</v>
      </c>
      <c r="I1639" s="311">
        <f>SUM(J1622:J1638)/2</f>
        <v>0</v>
      </c>
      <c r="J1639" s="312">
        <f>IF($A$2="CD",IF($A$3=1,ROUND(SUM(J1622:J1638)/2,0),IF($A$3=3,ROUND(SUM(J1622:J1638)/2,-1),SUM(J1622:J1638)/2)),SUM(J1622:J1638)/2)</f>
        <v>0</v>
      </c>
    </row>
    <row r="1640" spans="1:10" ht="15" thickTop="1" x14ac:dyDescent="0.3">
      <c r="A1640" s="253" t="s">
        <v>376</v>
      </c>
      <c r="B1640" s="303"/>
      <c r="C1640" s="316" t="s">
        <v>280</v>
      </c>
      <c r="D1640" s="317"/>
      <c r="E1640" s="318"/>
      <c r="F1640" s="318"/>
      <c r="G1640" s="319"/>
      <c r="H1640" s="320"/>
      <c r="I1640" s="288"/>
      <c r="J1640" s="321"/>
    </row>
    <row r="1641" spans="1:10" x14ac:dyDescent="0.3">
      <c r="A1641" s="276" t="s">
        <v>287</v>
      </c>
      <c r="B1641" s="303"/>
      <c r="C1641" s="351" t="s">
        <v>258</v>
      </c>
      <c r="D1641" s="352"/>
      <c r="E1641" s="353"/>
      <c r="F1641" s="325">
        <f>$F$3</f>
        <v>0</v>
      </c>
      <c r="G1641" s="354"/>
      <c r="H1641" s="355">
        <f>ROUND(H1639*F1641,2)</f>
        <v>0</v>
      </c>
      <c r="I1641" s="288"/>
      <c r="J1641" s="350">
        <f>ROUND(J1639*F1641,2)</f>
        <v>0</v>
      </c>
    </row>
    <row r="1642" spans="1:10" x14ac:dyDescent="0.3">
      <c r="A1642" s="276" t="s">
        <v>377</v>
      </c>
      <c r="B1642" s="303"/>
      <c r="C1642" s="351" t="s">
        <v>260</v>
      </c>
      <c r="D1642" s="352"/>
      <c r="E1642" s="353"/>
      <c r="F1642" s="325">
        <f>$G$3</f>
        <v>0</v>
      </c>
      <c r="G1642" s="354"/>
      <c r="H1642" s="355">
        <f>ROUND(H1639*F1642,2)</f>
        <v>0</v>
      </c>
      <c r="I1642" s="288"/>
      <c r="J1642" s="350">
        <f>ROUND(J1639*F1642,2)</f>
        <v>0</v>
      </c>
    </row>
    <row r="1643" spans="1:10" x14ac:dyDescent="0.3">
      <c r="A1643" s="276" t="s">
        <v>289</v>
      </c>
      <c r="B1643" s="303"/>
      <c r="C1643" s="351" t="s">
        <v>262</v>
      </c>
      <c r="D1643" s="352"/>
      <c r="E1643" s="353"/>
      <c r="F1643" s="325">
        <f>$H$3</f>
        <v>0</v>
      </c>
      <c r="G1643" s="354"/>
      <c r="H1643" s="355">
        <f>ROUND(H1639*F1643,2)</f>
        <v>0</v>
      </c>
      <c r="I1643" s="304"/>
      <c r="J1643" s="350">
        <f>ROUND(J1639*F1643,2)</f>
        <v>0</v>
      </c>
    </row>
    <row r="1644" spans="1:10" x14ac:dyDescent="0.3">
      <c r="A1644" s="276" t="s">
        <v>291</v>
      </c>
      <c r="B1644" s="303"/>
      <c r="C1644" s="351" t="s">
        <v>266</v>
      </c>
      <c r="D1644" s="352"/>
      <c r="E1644" s="353"/>
      <c r="F1644" s="325">
        <f>$I$3</f>
        <v>0</v>
      </c>
      <c r="G1644" s="354"/>
      <c r="H1644" s="355">
        <f>ROUND(H1643*F1644,2)</f>
        <v>0</v>
      </c>
      <c r="I1644" s="288"/>
      <c r="J1644" s="350">
        <f>ROUND(J1643*F1644,2)</f>
        <v>0</v>
      </c>
    </row>
    <row r="1645" spans="1:10" x14ac:dyDescent="0.3">
      <c r="A1645" s="253" t="s">
        <v>378</v>
      </c>
      <c r="B1645" s="303"/>
      <c r="C1645" s="290" t="s">
        <v>379</v>
      </c>
      <c r="D1645" s="253"/>
      <c r="E1645" s="285"/>
      <c r="F1645" s="285"/>
      <c r="G1645" s="328"/>
      <c r="H1645" s="329">
        <f>SUM(H1641:H1644)</f>
        <v>0</v>
      </c>
      <c r="I1645" s="304"/>
      <c r="J1645" s="330">
        <f>SUM(J1641:J1644)</f>
        <v>0</v>
      </c>
    </row>
    <row r="1646" spans="1:10" ht="15" thickBot="1" x14ac:dyDescent="0.35">
      <c r="A1646" s="253" t="s">
        <v>380</v>
      </c>
      <c r="B1646" s="303"/>
      <c r="C1646" s="331"/>
      <c r="D1646" s="332"/>
      <c r="E1646" s="307"/>
      <c r="F1646" s="308" t="s">
        <v>381</v>
      </c>
      <c r="G1646" s="333">
        <f>H1645+H1639</f>
        <v>0</v>
      </c>
      <c r="H1646" s="310">
        <f>IF($A$3=2,ROUND((H1639+H1645),2),IF($A$3=3,ROUND((H1639+H1645),-1),ROUND((H1639+H1645),0)))</f>
        <v>0</v>
      </c>
      <c r="I1646" s="311"/>
      <c r="J1646" s="312">
        <f>IF($A$3=2,ROUND((J1639+J1645),2),IF($A$3=3,ROUND((J1639+J1645),-1),ROUND((J1639+J1645),0)))</f>
        <v>0</v>
      </c>
    </row>
    <row r="1647" spans="1:10" ht="15" thickTop="1" x14ac:dyDescent="0.3">
      <c r="C1647" s="19"/>
      <c r="D1647" s="264"/>
      <c r="E1647" s="19"/>
      <c r="F1647" s="19"/>
      <c r="G1647" s="19"/>
      <c r="H1647" s="19"/>
      <c r="I1647" s="265"/>
      <c r="J1647" s="266"/>
    </row>
    <row r="1648" spans="1:10" x14ac:dyDescent="0.3">
      <c r="C1648" s="19"/>
      <c r="D1648" s="264"/>
      <c r="E1648" s="19"/>
      <c r="F1648" s="19"/>
      <c r="G1648" s="19"/>
      <c r="H1648" s="19"/>
      <c r="I1648" s="265"/>
      <c r="J1648" s="266"/>
    </row>
    <row r="1649" spans="1:10" ht="15" thickBot="1" x14ac:dyDescent="0.35">
      <c r="C1649" s="19"/>
      <c r="D1649" s="264"/>
      <c r="E1649" s="19"/>
      <c r="F1649" s="19"/>
      <c r="G1649" s="19"/>
      <c r="H1649" s="19"/>
      <c r="I1649" s="265"/>
      <c r="J1649" s="266"/>
    </row>
    <row r="1650" spans="1:10" ht="15" thickTop="1" x14ac:dyDescent="0.3">
      <c r="A1650" s="253" t="s">
        <v>556</v>
      </c>
      <c r="B1650" s="267"/>
      <c r="C1650" s="933" t="s">
        <v>920</v>
      </c>
      <c r="D1650" s="934"/>
      <c r="E1650" s="934"/>
      <c r="F1650" s="934"/>
      <c r="G1650" s="314"/>
      <c r="H1650" s="269" t="s">
        <v>383</v>
      </c>
      <c r="I1650" s="270" t="s">
        <v>310</v>
      </c>
      <c r="J1650" s="271" t="s">
        <v>79</v>
      </c>
    </row>
    <row r="1651" spans="1:10" x14ac:dyDescent="0.3">
      <c r="A1651" s="253"/>
      <c r="B1651" s="267"/>
      <c r="C1651" s="935"/>
      <c r="D1651" s="936"/>
      <c r="E1651" s="936"/>
      <c r="F1651" s="936"/>
      <c r="G1651" s="315"/>
      <c r="H1651" s="273" t="str">
        <f>"ITEM:   "&amp;PRESUPUESTO!$B$86</f>
        <v>ITEM:   8.21</v>
      </c>
      <c r="I1651" s="274">
        <f>PRESUPUESTO!$E$86</f>
        <v>1</v>
      </c>
      <c r="J1651" s="275"/>
    </row>
    <row r="1652" spans="1:10" x14ac:dyDescent="0.3">
      <c r="A1652" s="276" t="s">
        <v>312</v>
      </c>
      <c r="B1652" s="267"/>
      <c r="C1652" s="277" t="str">
        <f>INSUMOS!$C$300</f>
        <v>DESCRIPCION</v>
      </c>
      <c r="D1652" s="278" t="str">
        <f>INSUMOS!$D$300</f>
        <v>UND</v>
      </c>
      <c r="E1652" s="279" t="s">
        <v>74</v>
      </c>
      <c r="F1652" s="279" t="s">
        <v>313</v>
      </c>
      <c r="G1652" s="280" t="str">
        <f>INSUMOS!$I$300</f>
        <v>VR. UNIT.</v>
      </c>
      <c r="H1652" s="281" t="s">
        <v>315</v>
      </c>
      <c r="I1652" s="340"/>
      <c r="J1652" s="350" t="s">
        <v>315</v>
      </c>
    </row>
    <row r="1653" spans="1:10" x14ac:dyDescent="0.3">
      <c r="A1653" s="276"/>
      <c r="B1653" s="267"/>
      <c r="C1653" s="284"/>
      <c r="D1653" s="253"/>
      <c r="E1653" s="285"/>
      <c r="F1653" s="285"/>
      <c r="G1653" s="286"/>
      <c r="H1653" s="287"/>
      <c r="I1653" s="288"/>
      <c r="J1653" s="289"/>
    </row>
    <row r="1654" spans="1:10" x14ac:dyDescent="0.3">
      <c r="A1654" s="276" t="s">
        <v>316</v>
      </c>
      <c r="B1654" s="267"/>
      <c r="C1654" s="290" t="s">
        <v>317</v>
      </c>
      <c r="D1654" s="253"/>
      <c r="E1654" s="285"/>
      <c r="F1654" s="285"/>
      <c r="G1654" s="286"/>
      <c r="H1654" s="287"/>
      <c r="I1654" s="288"/>
      <c r="J1654" s="289"/>
    </row>
    <row r="1655" spans="1:10" x14ac:dyDescent="0.3">
      <c r="A1655" s="276">
        <v>101141</v>
      </c>
      <c r="B1655" s="267" t="s">
        <v>324</v>
      </c>
      <c r="C1655" s="277" t="str">
        <f>INSUMOS!$C$76</f>
        <v>LUBRICANTE TUB PVC/500GR 500GRS</v>
      </c>
      <c r="D1655" s="278"/>
      <c r="E1655" s="279"/>
      <c r="F1655" s="279"/>
      <c r="G1655" s="280"/>
      <c r="H1655" s="281"/>
      <c r="I1655" s="340">
        <f>I1651 * (E1655 * (1+F1655/100))</f>
        <v>0</v>
      </c>
      <c r="J1655" s="350">
        <f>H1655 * I1651</f>
        <v>0</v>
      </c>
    </row>
    <row r="1656" spans="1:10" x14ac:dyDescent="0.3">
      <c r="A1656" s="276">
        <v>101528</v>
      </c>
      <c r="B1656" s="267" t="s">
        <v>524</v>
      </c>
      <c r="C1656" s="277" t="str">
        <f>INSUMOS!$C$91</f>
        <v>REDUCCION PVC U.M 2.1/2"*2</v>
      </c>
      <c r="D1656" s="278"/>
      <c r="E1656" s="279"/>
      <c r="F1656" s="279"/>
      <c r="G1656" s="280"/>
      <c r="H1656" s="281"/>
      <c r="I1656" s="340">
        <f>I1651 * (E1656 * (1+F1656/100))</f>
        <v>0</v>
      </c>
      <c r="J1656" s="350">
        <f>H1656 * I1651</f>
        <v>0</v>
      </c>
    </row>
    <row r="1657" spans="1:10" x14ac:dyDescent="0.3">
      <c r="A1657" s="253" t="s">
        <v>330</v>
      </c>
      <c r="B1657" s="267"/>
      <c r="C1657" s="284"/>
      <c r="D1657" s="253"/>
      <c r="E1657" s="285"/>
      <c r="F1657" s="285"/>
      <c r="G1657" s="286" t="s">
        <v>331</v>
      </c>
      <c r="H1657" s="292">
        <f>SUM(H1654:H1656)</f>
        <v>0</v>
      </c>
      <c r="I1657" s="288"/>
      <c r="J1657" s="293">
        <f>SUM(J1654:J1656)</f>
        <v>0</v>
      </c>
    </row>
    <row r="1658" spans="1:10" x14ac:dyDescent="0.3">
      <c r="A1658" s="276" t="s">
        <v>332</v>
      </c>
      <c r="B1658" s="267"/>
      <c r="C1658" s="294" t="s">
        <v>333</v>
      </c>
      <c r="D1658" s="253" t="s">
        <v>334</v>
      </c>
      <c r="E1658" s="253" t="s">
        <v>335</v>
      </c>
      <c r="F1658" s="253" t="s">
        <v>336</v>
      </c>
      <c r="G1658" s="295" t="s">
        <v>337</v>
      </c>
      <c r="H1658" s="296" t="s">
        <v>338</v>
      </c>
      <c r="I1658" s="288"/>
      <c r="J1658" s="289"/>
    </row>
    <row r="1659" spans="1:10" x14ac:dyDescent="0.3">
      <c r="A1659" s="276">
        <v>200021</v>
      </c>
      <c r="B1659" s="267" t="s">
        <v>333</v>
      </c>
      <c r="C1659" s="277" t="s">
        <v>513</v>
      </c>
      <c r="D1659" s="297"/>
      <c r="E1659" s="298"/>
      <c r="F1659" s="299"/>
      <c r="G1659" s="300"/>
      <c r="H1659" s="281"/>
      <c r="I1659" s="340" t="e">
        <f>I1651 / G1659</f>
        <v>#DIV/0!</v>
      </c>
      <c r="J1659" s="350">
        <f>H1659 * I1651</f>
        <v>0</v>
      </c>
    </row>
    <row r="1660" spans="1:10" x14ac:dyDescent="0.3">
      <c r="A1660" s="253" t="s">
        <v>340</v>
      </c>
      <c r="B1660" s="267"/>
      <c r="C1660" s="284"/>
      <c r="D1660" s="253"/>
      <c r="E1660" s="285"/>
      <c r="F1660" s="285"/>
      <c r="G1660" s="286" t="s">
        <v>341</v>
      </c>
      <c r="H1660" s="292">
        <f>SUM(H1658:H1659)</f>
        <v>0</v>
      </c>
      <c r="I1660" s="288"/>
      <c r="J1660" s="293">
        <f>SUM(J1658:J1659)</f>
        <v>0</v>
      </c>
    </row>
    <row r="1661" spans="1:10" x14ac:dyDescent="0.3">
      <c r="A1661" s="276" t="s">
        <v>342</v>
      </c>
      <c r="B1661" s="267"/>
      <c r="C1661" s="301" t="s">
        <v>343</v>
      </c>
      <c r="D1661" s="253"/>
      <c r="E1661" s="285"/>
      <c r="F1661" s="285"/>
      <c r="G1661" s="286"/>
      <c r="H1661" s="287"/>
      <c r="I1661" s="288"/>
      <c r="J1661" s="289"/>
    </row>
    <row r="1662" spans="1:10" x14ac:dyDescent="0.3">
      <c r="A1662" s="276">
        <v>300026</v>
      </c>
      <c r="B1662" s="267" t="s">
        <v>343</v>
      </c>
      <c r="C1662" s="277" t="s">
        <v>346</v>
      </c>
      <c r="D1662" s="278"/>
      <c r="E1662" s="302"/>
      <c r="F1662" s="279">
        <v>0</v>
      </c>
      <c r="G1662" s="280">
        <f>H1660</f>
        <v>0</v>
      </c>
      <c r="H1662" s="281">
        <f>TRUNC(E1662* (1 + F1662 / 100) * G1662,2)</f>
        <v>0</v>
      </c>
      <c r="I1662" s="340">
        <f>I1651 * H1662</f>
        <v>0</v>
      </c>
      <c r="J1662" s="350">
        <f>H1662 * I1651</f>
        <v>0</v>
      </c>
    </row>
    <row r="1663" spans="1:10" x14ac:dyDescent="0.3">
      <c r="A1663" s="253" t="s">
        <v>348</v>
      </c>
      <c r="B1663" s="267"/>
      <c r="C1663" s="284"/>
      <c r="D1663" s="253"/>
      <c r="E1663" s="285"/>
      <c r="F1663" s="285"/>
      <c r="G1663" s="286" t="s">
        <v>349</v>
      </c>
      <c r="H1663" s="292">
        <f>SUM(H1661:H1662)</f>
        <v>0</v>
      </c>
      <c r="I1663" s="288"/>
      <c r="J1663" s="293">
        <f>SUM(J1661:J1662)</f>
        <v>0</v>
      </c>
    </row>
    <row r="1664" spans="1:10" x14ac:dyDescent="0.3">
      <c r="A1664" s="253" t="s">
        <v>350</v>
      </c>
      <c r="B1664" s="19"/>
      <c r="C1664" s="290" t="s">
        <v>351</v>
      </c>
      <c r="D1664" s="253"/>
      <c r="E1664" s="285"/>
      <c r="F1664" s="285"/>
      <c r="G1664" s="286"/>
      <c r="H1664" s="287"/>
      <c r="I1664" s="288"/>
      <c r="J1664" s="289"/>
    </row>
    <row r="1665" spans="1:10" x14ac:dyDescent="0.3">
      <c r="A1665" s="276"/>
      <c r="B1665" s="267"/>
      <c r="C1665" s="277"/>
      <c r="D1665" s="278"/>
      <c r="E1665" s="279"/>
      <c r="F1665" s="279"/>
      <c r="G1665" s="280"/>
      <c r="H1665" s="281"/>
      <c r="I1665" s="340"/>
      <c r="J1665" s="350"/>
    </row>
    <row r="1666" spans="1:10" x14ac:dyDescent="0.3">
      <c r="A1666" s="291" t="s">
        <v>352</v>
      </c>
      <c r="B1666" s="19"/>
      <c r="C1666" s="284"/>
      <c r="D1666" s="253"/>
      <c r="E1666" s="285"/>
      <c r="F1666" s="285"/>
      <c r="G1666" s="286" t="s">
        <v>353</v>
      </c>
      <c r="H1666" s="281">
        <f>SUM(H1664:H1665)</f>
        <v>0</v>
      </c>
      <c r="I1666" s="288"/>
      <c r="J1666" s="350">
        <f>SUM(J1664:J1665)</f>
        <v>0</v>
      </c>
    </row>
    <row r="1667" spans="1:10" x14ac:dyDescent="0.3">
      <c r="A1667" s="253"/>
      <c r="B1667" s="303"/>
      <c r="C1667" s="284"/>
      <c r="D1667" s="253"/>
      <c r="E1667" s="285"/>
      <c r="F1667" s="285"/>
      <c r="G1667" s="286"/>
      <c r="H1667" s="287"/>
      <c r="I1667" s="288"/>
      <c r="J1667" s="289"/>
    </row>
    <row r="1668" spans="1:10" ht="15" thickBot="1" x14ac:dyDescent="0.35">
      <c r="A1668" s="253" t="s">
        <v>76</v>
      </c>
      <c r="B1668" s="303"/>
      <c r="C1668" s="305"/>
      <c r="D1668" s="306"/>
      <c r="E1668" s="307"/>
      <c r="F1668" s="308" t="s">
        <v>354</v>
      </c>
      <c r="G1668" s="309">
        <f>SUM(H1652:H1667)/2</f>
        <v>0</v>
      </c>
      <c r="H1668" s="310">
        <f>IF($A$2="CD",IF($A$3=1,ROUND(SUM(H1652:H1667)/2,0),IF($A$3=3,ROUND(SUM(H1652:H1667)/2,-1),SUM(H1652:H1667)/2)),SUM(H1652:H1667)/2)</f>
        <v>0</v>
      </c>
      <c r="I1668" s="311">
        <f>SUM(J1652:J1667)/2</f>
        <v>0</v>
      </c>
      <c r="J1668" s="312">
        <f>IF($A$2="CD",IF($A$3=1,ROUND(SUM(J1652:J1667)/2,0),IF($A$3=3,ROUND(SUM(J1652:J1667)/2,-1),SUM(J1652:J1667)/2)),SUM(J1652:J1667)/2)</f>
        <v>0</v>
      </c>
    </row>
    <row r="1669" spans="1:10" ht="15" thickTop="1" x14ac:dyDescent="0.3">
      <c r="A1669" s="253" t="s">
        <v>376</v>
      </c>
      <c r="B1669" s="303"/>
      <c r="C1669" s="316" t="s">
        <v>280</v>
      </c>
      <c r="D1669" s="317"/>
      <c r="E1669" s="318"/>
      <c r="F1669" s="318"/>
      <c r="G1669" s="319"/>
      <c r="H1669" s="320"/>
      <c r="I1669" s="288"/>
      <c r="J1669" s="321"/>
    </row>
    <row r="1670" spans="1:10" x14ac:dyDescent="0.3">
      <c r="A1670" s="276" t="s">
        <v>287</v>
      </c>
      <c r="B1670" s="303"/>
      <c r="C1670" s="351" t="s">
        <v>258</v>
      </c>
      <c r="D1670" s="352"/>
      <c r="E1670" s="353"/>
      <c r="F1670" s="325">
        <f>$F$3</f>
        <v>0</v>
      </c>
      <c r="G1670" s="354"/>
      <c r="H1670" s="355">
        <f>ROUND(H1668*F1670,2)</f>
        <v>0</v>
      </c>
      <c r="I1670" s="288"/>
      <c r="J1670" s="350">
        <f>ROUND(J1668*F1670,2)</f>
        <v>0</v>
      </c>
    </row>
    <row r="1671" spans="1:10" x14ac:dyDescent="0.3">
      <c r="A1671" s="276" t="s">
        <v>377</v>
      </c>
      <c r="B1671" s="303"/>
      <c r="C1671" s="351" t="s">
        <v>260</v>
      </c>
      <c r="D1671" s="352"/>
      <c r="E1671" s="353"/>
      <c r="F1671" s="325">
        <f>$G$3</f>
        <v>0</v>
      </c>
      <c r="G1671" s="354"/>
      <c r="H1671" s="355">
        <f>ROUND(H1668*F1671,2)</f>
        <v>0</v>
      </c>
      <c r="I1671" s="288"/>
      <c r="J1671" s="350">
        <f>ROUND(J1668*F1671,2)</f>
        <v>0</v>
      </c>
    </row>
    <row r="1672" spans="1:10" x14ac:dyDescent="0.3">
      <c r="A1672" s="276" t="s">
        <v>289</v>
      </c>
      <c r="B1672" s="303"/>
      <c r="C1672" s="351" t="s">
        <v>262</v>
      </c>
      <c r="D1672" s="352"/>
      <c r="E1672" s="353"/>
      <c r="F1672" s="325">
        <f>$H$3</f>
        <v>0</v>
      </c>
      <c r="G1672" s="354"/>
      <c r="H1672" s="355">
        <f>ROUND(H1668*F1672,2)</f>
        <v>0</v>
      </c>
      <c r="I1672" s="288"/>
      <c r="J1672" s="350">
        <f>ROUND(J1668*F1672,2)</f>
        <v>0</v>
      </c>
    </row>
    <row r="1673" spans="1:10" x14ac:dyDescent="0.3">
      <c r="A1673" s="276" t="s">
        <v>291</v>
      </c>
      <c r="B1673" s="303"/>
      <c r="C1673" s="351" t="s">
        <v>266</v>
      </c>
      <c r="D1673" s="352"/>
      <c r="E1673" s="353"/>
      <c r="F1673" s="325">
        <f>$I$3</f>
        <v>0</v>
      </c>
      <c r="G1673" s="354"/>
      <c r="H1673" s="355">
        <f>ROUND(H1672*F1673,2)</f>
        <v>0</v>
      </c>
      <c r="I1673" s="288"/>
      <c r="J1673" s="350">
        <f>ROUND(J1672*F1673,2)</f>
        <v>0</v>
      </c>
    </row>
    <row r="1674" spans="1:10" x14ac:dyDescent="0.3">
      <c r="A1674" s="253" t="s">
        <v>378</v>
      </c>
      <c r="B1674" s="303"/>
      <c r="C1674" s="290" t="s">
        <v>379</v>
      </c>
      <c r="D1674" s="253"/>
      <c r="E1674" s="285"/>
      <c r="F1674" s="285"/>
      <c r="G1674" s="328"/>
      <c r="H1674" s="329">
        <f>SUM(H1670:H1673)</f>
        <v>0</v>
      </c>
      <c r="I1674" s="304"/>
      <c r="J1674" s="330">
        <f>SUM(J1670:J1673)</f>
        <v>0</v>
      </c>
    </row>
    <row r="1675" spans="1:10" ht="15" thickBot="1" x14ac:dyDescent="0.35">
      <c r="A1675" s="253" t="s">
        <v>380</v>
      </c>
      <c r="B1675" s="303"/>
      <c r="C1675" s="331"/>
      <c r="D1675" s="332"/>
      <c r="E1675" s="307"/>
      <c r="F1675" s="308" t="s">
        <v>381</v>
      </c>
      <c r="G1675" s="333">
        <f>H1674+H1668</f>
        <v>0</v>
      </c>
      <c r="H1675" s="310">
        <f>IF($A$3=2,ROUND((H1668+H1674),2),IF($A$3=3,ROUND((H1668+H1674),-1),ROUND((H1668+H1674),0)))</f>
        <v>0</v>
      </c>
      <c r="I1675" s="311"/>
      <c r="J1675" s="312">
        <f>IF($A$3=2,ROUND((J1668+J1674),2),IF($A$3=3,ROUND((J1668+J1674),-1),ROUND((J1668+J1674),0)))</f>
        <v>0</v>
      </c>
    </row>
    <row r="1676" spans="1:10" ht="15" thickTop="1" x14ac:dyDescent="0.3">
      <c r="C1676" s="19"/>
      <c r="D1676" s="264"/>
      <c r="E1676" s="19"/>
      <c r="F1676" s="19"/>
      <c r="G1676" s="19"/>
      <c r="H1676" s="19"/>
      <c r="I1676" s="265"/>
      <c r="J1676" s="266"/>
    </row>
    <row r="1677" spans="1:10" x14ac:dyDescent="0.3">
      <c r="C1677" s="19"/>
      <c r="D1677" s="264"/>
      <c r="E1677" s="19"/>
      <c r="F1677" s="19"/>
      <c r="G1677" s="19"/>
      <c r="H1677" s="19"/>
      <c r="I1677" s="265"/>
      <c r="J1677" s="266"/>
    </row>
    <row r="1678" spans="1:10" ht="15" thickBot="1" x14ac:dyDescent="0.35">
      <c r="C1678" s="19"/>
      <c r="D1678" s="264"/>
      <c r="E1678" s="19"/>
      <c r="F1678" s="19"/>
      <c r="G1678" s="19"/>
      <c r="H1678" s="19"/>
      <c r="I1678" s="265"/>
      <c r="J1678" s="266"/>
    </row>
    <row r="1679" spans="1:10" ht="15" thickTop="1" x14ac:dyDescent="0.3">
      <c r="A1679" s="253" t="s">
        <v>559</v>
      </c>
      <c r="B1679" s="267"/>
      <c r="C1679" s="933" t="s">
        <v>921</v>
      </c>
      <c r="D1679" s="934"/>
      <c r="E1679" s="934"/>
      <c r="F1679" s="934"/>
      <c r="G1679" s="314"/>
      <c r="H1679" s="269" t="s">
        <v>383</v>
      </c>
      <c r="I1679" s="270" t="s">
        <v>310</v>
      </c>
      <c r="J1679" s="271" t="s">
        <v>79</v>
      </c>
    </row>
    <row r="1680" spans="1:10" x14ac:dyDescent="0.3">
      <c r="A1680" s="253"/>
      <c r="B1680" s="267"/>
      <c r="C1680" s="935"/>
      <c r="D1680" s="936"/>
      <c r="E1680" s="936"/>
      <c r="F1680" s="936"/>
      <c r="G1680" s="315"/>
      <c r="H1680" s="273" t="str">
        <f>"ITEM:   "&amp;PRESUPUESTO!$B$87</f>
        <v>ITEM:   8.22</v>
      </c>
      <c r="I1680" s="274">
        <f>PRESUPUESTO!$E$87</f>
        <v>2</v>
      </c>
      <c r="J1680" s="275"/>
    </row>
    <row r="1681" spans="1:10" x14ac:dyDescent="0.3">
      <c r="A1681" s="276" t="s">
        <v>312</v>
      </c>
      <c r="B1681" s="267"/>
      <c r="C1681" s="277" t="str">
        <f>INSUMOS!$C$300</f>
        <v>DESCRIPCION</v>
      </c>
      <c r="D1681" s="278" t="str">
        <f>INSUMOS!$D$300</f>
        <v>UND</v>
      </c>
      <c r="E1681" s="279" t="s">
        <v>74</v>
      </c>
      <c r="F1681" s="279" t="s">
        <v>313</v>
      </c>
      <c r="G1681" s="280" t="str">
        <f>INSUMOS!$I$300</f>
        <v>VR. UNIT.</v>
      </c>
      <c r="H1681" s="281" t="s">
        <v>315</v>
      </c>
      <c r="I1681" s="340"/>
      <c r="J1681" s="350" t="s">
        <v>315</v>
      </c>
    </row>
    <row r="1682" spans="1:10" x14ac:dyDescent="0.3">
      <c r="A1682" s="276"/>
      <c r="B1682" s="267"/>
      <c r="C1682" s="284"/>
      <c r="D1682" s="253"/>
      <c r="E1682" s="285"/>
      <c r="F1682" s="285"/>
      <c r="G1682" s="286"/>
      <c r="H1682" s="287"/>
      <c r="I1682" s="288"/>
      <c r="J1682" s="289"/>
    </row>
    <row r="1683" spans="1:10" x14ac:dyDescent="0.3">
      <c r="A1683" s="276" t="s">
        <v>316</v>
      </c>
      <c r="B1683" s="267"/>
      <c r="C1683" s="290" t="s">
        <v>317</v>
      </c>
      <c r="D1683" s="253"/>
      <c r="E1683" s="285"/>
      <c r="F1683" s="285"/>
      <c r="G1683" s="286"/>
      <c r="H1683" s="287"/>
      <c r="I1683" s="288"/>
      <c r="J1683" s="289"/>
    </row>
    <row r="1684" spans="1:10" x14ac:dyDescent="0.3">
      <c r="A1684" s="276">
        <v>101658</v>
      </c>
      <c r="B1684" s="267" t="s">
        <v>318</v>
      </c>
      <c r="C1684" s="277"/>
      <c r="D1684" s="278"/>
      <c r="E1684" s="279"/>
      <c r="F1684" s="279"/>
      <c r="G1684" s="280"/>
      <c r="H1684" s="281">
        <f>TRUNC(E1684* (1 + F1684 / 100) * G1684,2)</f>
        <v>0</v>
      </c>
      <c r="I1684" s="340">
        <f>I1680 * (E1684 * (1+F1684/100))</f>
        <v>0</v>
      </c>
      <c r="J1684" s="350">
        <f>H1684 * I1680</f>
        <v>0</v>
      </c>
    </row>
    <row r="1685" spans="1:10" x14ac:dyDescent="0.3">
      <c r="A1685" s="276">
        <v>101821</v>
      </c>
      <c r="B1685" s="267" t="s">
        <v>503</v>
      </c>
      <c r="C1685" s="277"/>
      <c r="D1685" s="278"/>
      <c r="E1685" s="279"/>
      <c r="F1685" s="279"/>
      <c r="G1685" s="280"/>
      <c r="H1685" s="281">
        <f>TRUNC(E1685* (1 + F1685 / 100) * G1685,2)</f>
        <v>0</v>
      </c>
      <c r="I1685" s="340">
        <f>I1680 * (E1685 * (1+F1685/100))</f>
        <v>0</v>
      </c>
      <c r="J1685" s="350">
        <f>H1685 * I1680</f>
        <v>0</v>
      </c>
    </row>
    <row r="1686" spans="1:10" x14ac:dyDescent="0.3">
      <c r="A1686" s="276">
        <v>101128</v>
      </c>
      <c r="B1686" s="267" t="s">
        <v>318</v>
      </c>
      <c r="C1686" s="277"/>
      <c r="D1686" s="278"/>
      <c r="E1686" s="279"/>
      <c r="F1686" s="279"/>
      <c r="G1686" s="280"/>
      <c r="H1686" s="281">
        <f>TRUNC(E1686* (1 + F1686 / 100) * G1686,2)</f>
        <v>0</v>
      </c>
      <c r="I1686" s="356">
        <f>I1680 * (E1686 * (1+F1686/100))</f>
        <v>0</v>
      </c>
      <c r="J1686" s="350">
        <f>H1686 * I1680</f>
        <v>0</v>
      </c>
    </row>
    <row r="1687" spans="1:10" x14ac:dyDescent="0.3">
      <c r="A1687" s="253" t="s">
        <v>330</v>
      </c>
      <c r="B1687" s="267"/>
      <c r="C1687" s="284"/>
      <c r="D1687" s="253"/>
      <c r="E1687" s="285"/>
      <c r="F1687" s="285"/>
      <c r="G1687" s="286" t="s">
        <v>331</v>
      </c>
      <c r="H1687" s="292">
        <f>SUM(H1683:H1686)</f>
        <v>0</v>
      </c>
      <c r="I1687" s="288"/>
      <c r="J1687" s="293">
        <f>SUM(J1683:J1686)</f>
        <v>0</v>
      </c>
    </row>
    <row r="1688" spans="1:10" x14ac:dyDescent="0.3">
      <c r="A1688" s="276" t="s">
        <v>332</v>
      </c>
      <c r="B1688" s="267"/>
      <c r="C1688" s="294" t="s">
        <v>333</v>
      </c>
      <c r="D1688" s="253" t="s">
        <v>334</v>
      </c>
      <c r="E1688" s="253" t="s">
        <v>335</v>
      </c>
      <c r="F1688" s="253" t="s">
        <v>336</v>
      </c>
      <c r="G1688" s="295" t="s">
        <v>337</v>
      </c>
      <c r="H1688" s="296" t="s">
        <v>338</v>
      </c>
      <c r="I1688" s="288"/>
      <c r="J1688" s="289"/>
    </row>
    <row r="1689" spans="1:10" x14ac:dyDescent="0.3">
      <c r="A1689" s="276">
        <v>200021</v>
      </c>
      <c r="B1689" s="267" t="s">
        <v>333</v>
      </c>
      <c r="C1689" s="277"/>
      <c r="D1689" s="297"/>
      <c r="E1689" s="298"/>
      <c r="F1689" s="299"/>
      <c r="G1689" s="300"/>
      <c r="H1689" s="281"/>
      <c r="I1689" s="340" t="e">
        <f>I1680 / G1689</f>
        <v>#DIV/0!</v>
      </c>
      <c r="J1689" s="350">
        <f>H1689 * I1680</f>
        <v>0</v>
      </c>
    </row>
    <row r="1690" spans="1:10" x14ac:dyDescent="0.3">
      <c r="A1690" s="253" t="s">
        <v>340</v>
      </c>
      <c r="B1690" s="267"/>
      <c r="C1690" s="284"/>
      <c r="D1690" s="253"/>
      <c r="E1690" s="285"/>
      <c r="F1690" s="285"/>
      <c r="G1690" s="286" t="s">
        <v>341</v>
      </c>
      <c r="H1690" s="292">
        <f>SUM(H1688:H1689)</f>
        <v>0</v>
      </c>
      <c r="I1690" s="288"/>
      <c r="J1690" s="293">
        <f>SUM(J1688:J1689)</f>
        <v>0</v>
      </c>
    </row>
    <row r="1691" spans="1:10" x14ac:dyDescent="0.3">
      <c r="A1691" s="276" t="s">
        <v>342</v>
      </c>
      <c r="B1691" s="267"/>
      <c r="C1691" s="301" t="s">
        <v>343</v>
      </c>
      <c r="D1691" s="253"/>
      <c r="E1691" s="285"/>
      <c r="F1691" s="285"/>
      <c r="G1691" s="286"/>
      <c r="H1691" s="287"/>
      <c r="I1691" s="288"/>
      <c r="J1691" s="289"/>
    </row>
    <row r="1692" spans="1:10" x14ac:dyDescent="0.3">
      <c r="A1692" s="276">
        <v>300026</v>
      </c>
      <c r="B1692" s="267" t="s">
        <v>343</v>
      </c>
      <c r="C1692" s="277"/>
      <c r="D1692" s="278" t="s">
        <v>347</v>
      </c>
      <c r="E1692" s="302"/>
      <c r="F1692" s="279">
        <v>0</v>
      </c>
      <c r="G1692" s="280">
        <f>H1690</f>
        <v>0</v>
      </c>
      <c r="H1692" s="281">
        <f>TRUNC(E1692* (1 + F1692 / 100) * G1692,2)</f>
        <v>0</v>
      </c>
      <c r="I1692" s="340">
        <f>I1680 * H1692</f>
        <v>0</v>
      </c>
      <c r="J1692" s="350">
        <f>H1692 * I1680</f>
        <v>0</v>
      </c>
    </row>
    <row r="1693" spans="1:10" x14ac:dyDescent="0.3">
      <c r="A1693" s="253" t="s">
        <v>348</v>
      </c>
      <c r="B1693" s="267"/>
      <c r="C1693" s="284"/>
      <c r="D1693" s="253"/>
      <c r="E1693" s="285"/>
      <c r="F1693" s="285"/>
      <c r="G1693" s="286" t="s">
        <v>349</v>
      </c>
      <c r="H1693" s="292">
        <f>SUM(H1691:H1692)</f>
        <v>0</v>
      </c>
      <c r="I1693" s="288"/>
      <c r="J1693" s="293">
        <f>SUM(J1691:J1692)</f>
        <v>0</v>
      </c>
    </row>
    <row r="1694" spans="1:10" x14ac:dyDescent="0.3">
      <c r="A1694" s="253" t="s">
        <v>350</v>
      </c>
      <c r="B1694" s="19"/>
      <c r="C1694" s="290" t="s">
        <v>351</v>
      </c>
      <c r="D1694" s="253"/>
      <c r="E1694" s="285"/>
      <c r="F1694" s="285"/>
      <c r="G1694" s="286"/>
      <c r="H1694" s="287"/>
      <c r="I1694" s="288"/>
      <c r="J1694" s="289"/>
    </row>
    <row r="1695" spans="1:10" x14ac:dyDescent="0.3">
      <c r="A1695" s="276"/>
      <c r="B1695" s="267"/>
      <c r="C1695" s="277"/>
      <c r="D1695" s="278"/>
      <c r="E1695" s="279"/>
      <c r="F1695" s="279"/>
      <c r="G1695" s="280"/>
      <c r="H1695" s="281"/>
      <c r="I1695" s="340"/>
      <c r="J1695" s="350"/>
    </row>
    <row r="1696" spans="1:10" x14ac:dyDescent="0.3">
      <c r="A1696" s="291" t="s">
        <v>352</v>
      </c>
      <c r="B1696" s="19"/>
      <c r="C1696" s="284"/>
      <c r="D1696" s="253"/>
      <c r="E1696" s="285"/>
      <c r="F1696" s="285"/>
      <c r="G1696" s="286" t="s">
        <v>353</v>
      </c>
      <c r="H1696" s="281">
        <f>SUM(H1694:H1695)</f>
        <v>0</v>
      </c>
      <c r="I1696" s="288"/>
      <c r="J1696" s="350">
        <f>SUM(J1694:J1695)</f>
        <v>0</v>
      </c>
    </row>
    <row r="1697" spans="1:10" x14ac:dyDescent="0.3">
      <c r="A1697" s="253"/>
      <c r="B1697" s="303"/>
      <c r="C1697" s="284"/>
      <c r="D1697" s="253"/>
      <c r="E1697" s="285"/>
      <c r="F1697" s="285"/>
      <c r="G1697" s="286"/>
      <c r="H1697" s="287"/>
      <c r="I1697" s="288"/>
      <c r="J1697" s="289"/>
    </row>
    <row r="1698" spans="1:10" ht="15" thickBot="1" x14ac:dyDescent="0.35">
      <c r="A1698" s="253" t="s">
        <v>76</v>
      </c>
      <c r="B1698" s="303"/>
      <c r="C1698" s="305"/>
      <c r="D1698" s="306"/>
      <c r="E1698" s="307"/>
      <c r="F1698" s="308" t="s">
        <v>354</v>
      </c>
      <c r="G1698" s="309">
        <f>SUM(H1681:H1697)/2</f>
        <v>0</v>
      </c>
      <c r="H1698" s="310">
        <f>IF($A$2="CD",IF($A$3=1,ROUND(SUM(H1681:H1697)/2,0),IF($A$3=3,ROUND(SUM(H1681:H1697)/2,-1),SUM(H1681:H1697)/2)),SUM(H1681:H1697)/2)</f>
        <v>0</v>
      </c>
      <c r="I1698" s="311">
        <f>SUM(J1681:J1697)/2</f>
        <v>0</v>
      </c>
      <c r="J1698" s="312">
        <f>IF($A$2="CD",IF($A$3=1,ROUND(SUM(J1681:J1697)/2,0),IF($A$3=3,ROUND(SUM(J1681:J1697)/2,-1),SUM(J1681:J1697)/2)),SUM(J1681:J1697)/2)</f>
        <v>0</v>
      </c>
    </row>
    <row r="1699" spans="1:10" ht="15" thickTop="1" x14ac:dyDescent="0.3">
      <c r="A1699" s="253" t="s">
        <v>376</v>
      </c>
      <c r="B1699" s="303"/>
      <c r="C1699" s="316" t="s">
        <v>280</v>
      </c>
      <c r="D1699" s="317"/>
      <c r="E1699" s="318"/>
      <c r="F1699" s="318"/>
      <c r="G1699" s="319"/>
      <c r="H1699" s="320"/>
      <c r="I1699" s="288"/>
      <c r="J1699" s="321"/>
    </row>
    <row r="1700" spans="1:10" x14ac:dyDescent="0.3">
      <c r="A1700" s="276" t="s">
        <v>287</v>
      </c>
      <c r="B1700" s="303"/>
      <c r="C1700" s="351" t="s">
        <v>258</v>
      </c>
      <c r="D1700" s="352"/>
      <c r="E1700" s="353"/>
      <c r="F1700" s="325">
        <f>$F$3</f>
        <v>0</v>
      </c>
      <c r="G1700" s="354"/>
      <c r="H1700" s="355">
        <f>ROUND(H1698*F1700,2)</f>
        <v>0</v>
      </c>
      <c r="I1700" s="288"/>
      <c r="J1700" s="350">
        <f>ROUND(J1698*F1700,2)</f>
        <v>0</v>
      </c>
    </row>
    <row r="1701" spans="1:10" x14ac:dyDescent="0.3">
      <c r="A1701" s="276" t="s">
        <v>377</v>
      </c>
      <c r="B1701" s="303"/>
      <c r="C1701" s="351" t="s">
        <v>260</v>
      </c>
      <c r="D1701" s="352"/>
      <c r="E1701" s="353"/>
      <c r="F1701" s="325">
        <f>$G$3</f>
        <v>0</v>
      </c>
      <c r="G1701" s="354"/>
      <c r="H1701" s="355">
        <f>ROUND(H1698*F1701,2)</f>
        <v>0</v>
      </c>
      <c r="I1701" s="288"/>
      <c r="J1701" s="350">
        <f>ROUND(J1698*F1701,2)</f>
        <v>0</v>
      </c>
    </row>
    <row r="1702" spans="1:10" x14ac:dyDescent="0.3">
      <c r="A1702" s="276" t="s">
        <v>289</v>
      </c>
      <c r="B1702" s="303"/>
      <c r="C1702" s="351" t="s">
        <v>262</v>
      </c>
      <c r="D1702" s="352"/>
      <c r="E1702" s="353"/>
      <c r="F1702" s="325">
        <f>$H$3</f>
        <v>0</v>
      </c>
      <c r="G1702" s="354"/>
      <c r="H1702" s="355">
        <f>ROUND(H1698*F1702,2)</f>
        <v>0</v>
      </c>
      <c r="I1702" s="288"/>
      <c r="J1702" s="350">
        <f>ROUND(J1698*F1702,2)</f>
        <v>0</v>
      </c>
    </row>
    <row r="1703" spans="1:10" x14ac:dyDescent="0.3">
      <c r="A1703" s="276" t="s">
        <v>291</v>
      </c>
      <c r="B1703" s="303"/>
      <c r="C1703" s="351" t="s">
        <v>266</v>
      </c>
      <c r="D1703" s="352"/>
      <c r="E1703" s="353"/>
      <c r="F1703" s="325">
        <f>$I$3</f>
        <v>0</v>
      </c>
      <c r="G1703" s="354"/>
      <c r="H1703" s="355">
        <f>ROUND(H1702*F1703,2)</f>
        <v>0</v>
      </c>
      <c r="I1703" s="288"/>
      <c r="J1703" s="350">
        <f>ROUND(J1702*F1703,2)</f>
        <v>0</v>
      </c>
    </row>
    <row r="1704" spans="1:10" x14ac:dyDescent="0.3">
      <c r="A1704" s="253" t="s">
        <v>378</v>
      </c>
      <c r="B1704" s="303"/>
      <c r="C1704" s="290" t="s">
        <v>379</v>
      </c>
      <c r="D1704" s="253"/>
      <c r="E1704" s="285"/>
      <c r="F1704" s="285"/>
      <c r="G1704" s="328"/>
      <c r="H1704" s="329">
        <f>SUM(H1700:H1703)</f>
        <v>0</v>
      </c>
      <c r="I1704" s="304"/>
      <c r="J1704" s="330">
        <f>SUM(J1700:J1703)</f>
        <v>0</v>
      </c>
    </row>
    <row r="1705" spans="1:10" ht="15" thickBot="1" x14ac:dyDescent="0.35">
      <c r="A1705" s="253" t="s">
        <v>380</v>
      </c>
      <c r="B1705" s="303"/>
      <c r="C1705" s="331"/>
      <c r="D1705" s="332"/>
      <c r="E1705" s="307"/>
      <c r="F1705" s="308" t="s">
        <v>381</v>
      </c>
      <c r="G1705" s="333">
        <f>H1704+H1698</f>
        <v>0</v>
      </c>
      <c r="H1705" s="310">
        <f>IF($A$3=2,ROUND((H1698+H1704),2),IF($A$3=3,ROUND((H1698+H1704),-1),ROUND((H1698+H1704),0)))</f>
        <v>0</v>
      </c>
      <c r="I1705" s="311"/>
      <c r="J1705" s="312">
        <f>IF($A$3=2,ROUND((J1698+J1704),2),IF($A$3=3,ROUND((J1698+J1704),-1),ROUND((J1698+J1704),0)))</f>
        <v>0</v>
      </c>
    </row>
    <row r="1706" spans="1:10" ht="15" thickTop="1" x14ac:dyDescent="0.3">
      <c r="C1706" s="19"/>
      <c r="D1706" s="264"/>
      <c r="E1706" s="19"/>
      <c r="F1706" s="19"/>
      <c r="G1706" s="19"/>
      <c r="H1706" s="19"/>
      <c r="I1706" s="265"/>
      <c r="J1706" s="266"/>
    </row>
    <row r="1707" spans="1:10" x14ac:dyDescent="0.3">
      <c r="C1707" s="19"/>
      <c r="D1707" s="264"/>
      <c r="E1707" s="19"/>
      <c r="F1707" s="19"/>
      <c r="G1707" s="19"/>
      <c r="H1707" s="19"/>
      <c r="I1707" s="265"/>
      <c r="J1707" s="266"/>
    </row>
    <row r="1708" spans="1:10" ht="15" thickBot="1" x14ac:dyDescent="0.35">
      <c r="C1708" s="19"/>
      <c r="D1708" s="264"/>
      <c r="E1708" s="19"/>
      <c r="F1708" s="19"/>
      <c r="G1708" s="19"/>
      <c r="H1708" s="19"/>
      <c r="I1708" s="265"/>
      <c r="J1708" s="266"/>
    </row>
    <row r="1709" spans="1:10" ht="15" thickTop="1" x14ac:dyDescent="0.3">
      <c r="A1709" s="253" t="s">
        <v>561</v>
      </c>
      <c r="B1709" s="267"/>
      <c r="C1709" s="933" t="s">
        <v>922</v>
      </c>
      <c r="D1709" s="934"/>
      <c r="E1709" s="934"/>
      <c r="F1709" s="934"/>
      <c r="G1709" s="314"/>
      <c r="H1709" s="269" t="s">
        <v>383</v>
      </c>
      <c r="I1709" s="270" t="s">
        <v>310</v>
      </c>
      <c r="J1709" s="271" t="s">
        <v>79</v>
      </c>
    </row>
    <row r="1710" spans="1:10" x14ac:dyDescent="0.3">
      <c r="A1710" s="253"/>
      <c r="B1710" s="267"/>
      <c r="C1710" s="935"/>
      <c r="D1710" s="936"/>
      <c r="E1710" s="936"/>
      <c r="F1710" s="936"/>
      <c r="G1710" s="315"/>
      <c r="H1710" s="273" t="str">
        <f>"ITEM:   "&amp;PRESUPUESTO!$B$88</f>
        <v>ITEM:   8.23</v>
      </c>
      <c r="I1710" s="274">
        <f>PRESUPUESTO!$E$88</f>
        <v>2</v>
      </c>
      <c r="J1710" s="275"/>
    </row>
    <row r="1711" spans="1:10" x14ac:dyDescent="0.3">
      <c r="A1711" s="276" t="s">
        <v>312</v>
      </c>
      <c r="B1711" s="267"/>
      <c r="C1711" s="277" t="str">
        <f>INSUMOS!$C$300</f>
        <v>DESCRIPCION</v>
      </c>
      <c r="D1711" s="278" t="str">
        <f>INSUMOS!$D$300</f>
        <v>UND</v>
      </c>
      <c r="E1711" s="279" t="s">
        <v>74</v>
      </c>
      <c r="F1711" s="279" t="s">
        <v>313</v>
      </c>
      <c r="G1711" s="280" t="str">
        <f>INSUMOS!$I$300</f>
        <v>VR. UNIT.</v>
      </c>
      <c r="H1711" s="281" t="s">
        <v>315</v>
      </c>
      <c r="I1711" s="340"/>
      <c r="J1711" s="350" t="s">
        <v>315</v>
      </c>
    </row>
    <row r="1712" spans="1:10" x14ac:dyDescent="0.3">
      <c r="A1712" s="276"/>
      <c r="B1712" s="267"/>
      <c r="C1712" s="284"/>
      <c r="D1712" s="253"/>
      <c r="E1712" s="285"/>
      <c r="F1712" s="285"/>
      <c r="G1712" s="286"/>
      <c r="H1712" s="287"/>
      <c r="I1712" s="288"/>
      <c r="J1712" s="289"/>
    </row>
    <row r="1713" spans="1:10" x14ac:dyDescent="0.3">
      <c r="A1713" s="276" t="s">
        <v>316</v>
      </c>
      <c r="B1713" s="267"/>
      <c r="C1713" s="290" t="s">
        <v>317</v>
      </c>
      <c r="D1713" s="253"/>
      <c r="E1713" s="285"/>
      <c r="F1713" s="285"/>
      <c r="G1713" s="286"/>
      <c r="H1713" s="287"/>
      <c r="I1713" s="288"/>
      <c r="J1713" s="289"/>
    </row>
    <row r="1714" spans="1:10" x14ac:dyDescent="0.3">
      <c r="A1714" s="276">
        <v>101658</v>
      </c>
      <c r="B1714" s="267" t="s">
        <v>318</v>
      </c>
      <c r="C1714" s="277"/>
      <c r="D1714" s="278" t="str">
        <f>INSUMOS!$D$106</f>
        <v>UND</v>
      </c>
      <c r="E1714" s="279"/>
      <c r="F1714" s="279"/>
      <c r="G1714" s="280"/>
      <c r="H1714" s="281">
        <f>TRUNC(E1714* (1 + F1714 / 100) * G1714,2)</f>
        <v>0</v>
      </c>
      <c r="I1714" s="340">
        <f>I1710 * (E1714 * (1+F1714/100))</f>
        <v>0</v>
      </c>
      <c r="J1714" s="350">
        <f>H1714 * I1710</f>
        <v>0</v>
      </c>
    </row>
    <row r="1715" spans="1:10" x14ac:dyDescent="0.3">
      <c r="A1715" s="276">
        <v>101822</v>
      </c>
      <c r="B1715" s="267" t="s">
        <v>503</v>
      </c>
      <c r="C1715" s="277"/>
      <c r="D1715" s="278" t="str">
        <f>INSUMOS!$D$118</f>
        <v>UND</v>
      </c>
      <c r="E1715" s="279"/>
      <c r="F1715" s="279"/>
      <c r="G1715" s="280"/>
      <c r="H1715" s="281">
        <f>TRUNC(E1715* (1 + F1715 / 100) * G1715,2)</f>
        <v>0</v>
      </c>
      <c r="I1715" s="340">
        <f>I1710 * (E1715 * (1+F1715/100))</f>
        <v>0</v>
      </c>
      <c r="J1715" s="350">
        <f>H1715 * I1710</f>
        <v>0</v>
      </c>
    </row>
    <row r="1716" spans="1:10" x14ac:dyDescent="0.3">
      <c r="A1716" s="276">
        <v>101128</v>
      </c>
      <c r="B1716" s="267" t="s">
        <v>318</v>
      </c>
      <c r="C1716" s="277"/>
      <c r="D1716" s="278" t="str">
        <f>INSUMOS!$D$73</f>
        <v>UND</v>
      </c>
      <c r="E1716" s="279"/>
      <c r="F1716" s="279"/>
      <c r="G1716" s="280"/>
      <c r="H1716" s="281">
        <f>TRUNC(E1716* (1 + F1716 / 100) * G1716,2)</f>
        <v>0</v>
      </c>
      <c r="I1716" s="356">
        <f>I1710 * (E1716 * (1+F1716/100))</f>
        <v>0</v>
      </c>
      <c r="J1716" s="350">
        <f>H1716 * I1710</f>
        <v>0</v>
      </c>
    </row>
    <row r="1717" spans="1:10" x14ac:dyDescent="0.3">
      <c r="A1717" s="253" t="s">
        <v>330</v>
      </c>
      <c r="B1717" s="267"/>
      <c r="C1717" s="284"/>
      <c r="D1717" s="253"/>
      <c r="E1717" s="285"/>
      <c r="F1717" s="285"/>
      <c r="G1717" s="286" t="s">
        <v>331</v>
      </c>
      <c r="H1717" s="292">
        <f>SUM(H1713:H1716)</f>
        <v>0</v>
      </c>
      <c r="I1717" s="288"/>
      <c r="J1717" s="293">
        <f>SUM(J1713:J1716)</f>
        <v>0</v>
      </c>
    </row>
    <row r="1718" spans="1:10" x14ac:dyDescent="0.3">
      <c r="A1718" s="276" t="s">
        <v>332</v>
      </c>
      <c r="B1718" s="267"/>
      <c r="C1718" s="294" t="s">
        <v>333</v>
      </c>
      <c r="D1718" s="253" t="s">
        <v>334</v>
      </c>
      <c r="E1718" s="253" t="s">
        <v>335</v>
      </c>
      <c r="F1718" s="253" t="s">
        <v>336</v>
      </c>
      <c r="G1718" s="295" t="s">
        <v>337</v>
      </c>
      <c r="H1718" s="296" t="s">
        <v>338</v>
      </c>
      <c r="I1718" s="288"/>
      <c r="J1718" s="289"/>
    </row>
    <row r="1719" spans="1:10" x14ac:dyDescent="0.3">
      <c r="A1719" s="276">
        <v>200021</v>
      </c>
      <c r="B1719" s="267" t="s">
        <v>333</v>
      </c>
      <c r="C1719" s="277"/>
      <c r="D1719" s="297"/>
      <c r="E1719" s="298"/>
      <c r="F1719" s="299"/>
      <c r="G1719" s="300"/>
      <c r="H1719" s="281"/>
      <c r="I1719" s="340" t="e">
        <f>I1710 / G1719</f>
        <v>#DIV/0!</v>
      </c>
      <c r="J1719" s="350">
        <f>H1719 * I1710</f>
        <v>0</v>
      </c>
    </row>
    <row r="1720" spans="1:10" x14ac:dyDescent="0.3">
      <c r="A1720" s="253" t="s">
        <v>340</v>
      </c>
      <c r="B1720" s="267"/>
      <c r="C1720" s="284"/>
      <c r="D1720" s="253"/>
      <c r="E1720" s="285"/>
      <c r="F1720" s="285"/>
      <c r="G1720" s="286" t="s">
        <v>341</v>
      </c>
      <c r="H1720" s="292">
        <f>SUM(H1718:H1719)</f>
        <v>0</v>
      </c>
      <c r="I1720" s="288"/>
      <c r="J1720" s="293">
        <f>SUM(J1718:J1719)</f>
        <v>0</v>
      </c>
    </row>
    <row r="1721" spans="1:10" x14ac:dyDescent="0.3">
      <c r="A1721" s="276" t="s">
        <v>342</v>
      </c>
      <c r="B1721" s="267"/>
      <c r="C1721" s="301" t="s">
        <v>343</v>
      </c>
      <c r="D1721" s="253"/>
      <c r="E1721" s="285"/>
      <c r="F1721" s="285"/>
      <c r="G1721" s="286"/>
      <c r="H1721" s="287"/>
      <c r="I1721" s="288"/>
      <c r="J1721" s="289"/>
    </row>
    <row r="1722" spans="1:10" x14ac:dyDescent="0.3">
      <c r="A1722" s="276">
        <v>300026</v>
      </c>
      <c r="B1722" s="267" t="s">
        <v>343</v>
      </c>
      <c r="C1722" s="277"/>
      <c r="D1722" s="278" t="s">
        <v>347</v>
      </c>
      <c r="E1722" s="302"/>
      <c r="F1722" s="279">
        <v>0</v>
      </c>
      <c r="G1722" s="280">
        <f>H1720</f>
        <v>0</v>
      </c>
      <c r="H1722" s="281">
        <f>TRUNC(E1722* (1 + F1722 / 100) * G1722,2)</f>
        <v>0</v>
      </c>
      <c r="I1722" s="340">
        <f>I1710 * H1722</f>
        <v>0</v>
      </c>
      <c r="J1722" s="350">
        <f>H1722 * I1710</f>
        <v>0</v>
      </c>
    </row>
    <row r="1723" spans="1:10" x14ac:dyDescent="0.3">
      <c r="A1723" s="253" t="s">
        <v>348</v>
      </c>
      <c r="B1723" s="267"/>
      <c r="C1723" s="284"/>
      <c r="D1723" s="253"/>
      <c r="E1723" s="285"/>
      <c r="F1723" s="285"/>
      <c r="G1723" s="286" t="s">
        <v>349</v>
      </c>
      <c r="H1723" s="292">
        <f>SUM(H1721:H1722)</f>
        <v>0</v>
      </c>
      <c r="I1723" s="288"/>
      <c r="J1723" s="293">
        <f>SUM(J1721:J1722)</f>
        <v>0</v>
      </c>
    </row>
    <row r="1724" spans="1:10" x14ac:dyDescent="0.3">
      <c r="A1724" s="253" t="s">
        <v>350</v>
      </c>
      <c r="B1724" s="19"/>
      <c r="C1724" s="290" t="s">
        <v>351</v>
      </c>
      <c r="D1724" s="253"/>
      <c r="E1724" s="285"/>
      <c r="F1724" s="285"/>
      <c r="G1724" s="286"/>
      <c r="H1724" s="287"/>
      <c r="I1724" s="288"/>
      <c r="J1724" s="289"/>
    </row>
    <row r="1725" spans="1:10" x14ac:dyDescent="0.3">
      <c r="A1725" s="276"/>
      <c r="B1725" s="267"/>
      <c r="C1725" s="277"/>
      <c r="D1725" s="278"/>
      <c r="E1725" s="279"/>
      <c r="F1725" s="279"/>
      <c r="G1725" s="280"/>
      <c r="H1725" s="281"/>
      <c r="I1725" s="340"/>
      <c r="J1725" s="350"/>
    </row>
    <row r="1726" spans="1:10" x14ac:dyDescent="0.3">
      <c r="A1726" s="291" t="s">
        <v>352</v>
      </c>
      <c r="B1726" s="19"/>
      <c r="C1726" s="284"/>
      <c r="D1726" s="253"/>
      <c r="E1726" s="285"/>
      <c r="F1726" s="285"/>
      <c r="G1726" s="286" t="s">
        <v>353</v>
      </c>
      <c r="H1726" s="281">
        <f>SUM(H1724:H1725)</f>
        <v>0</v>
      </c>
      <c r="I1726" s="288"/>
      <c r="J1726" s="350">
        <f>SUM(J1724:J1725)</f>
        <v>0</v>
      </c>
    </row>
    <row r="1727" spans="1:10" x14ac:dyDescent="0.3">
      <c r="A1727" s="253"/>
      <c r="B1727" s="303"/>
      <c r="C1727" s="284"/>
      <c r="D1727" s="253"/>
      <c r="E1727" s="285"/>
      <c r="F1727" s="285"/>
      <c r="G1727" s="286"/>
      <c r="H1727" s="287"/>
      <c r="I1727" s="288"/>
      <c r="J1727" s="289"/>
    </row>
    <row r="1728" spans="1:10" ht="15" thickBot="1" x14ac:dyDescent="0.35">
      <c r="A1728" s="253" t="s">
        <v>76</v>
      </c>
      <c r="B1728" s="303"/>
      <c r="C1728" s="305"/>
      <c r="D1728" s="306"/>
      <c r="E1728" s="307"/>
      <c r="F1728" s="308" t="s">
        <v>354</v>
      </c>
      <c r="G1728" s="309">
        <f>SUM(H1711:H1727)/2</f>
        <v>0</v>
      </c>
      <c r="H1728" s="310">
        <f>IF($A$2="CD",IF($A$3=1,ROUND(SUM(H1711:H1727)/2,0),IF($A$3=3,ROUND(SUM(H1711:H1727)/2,-1),SUM(H1711:H1727)/2)),SUM(H1711:H1727)/2)</f>
        <v>0</v>
      </c>
      <c r="I1728" s="311">
        <f>SUM(J1711:J1727)/2</f>
        <v>0</v>
      </c>
      <c r="J1728" s="312">
        <f>IF($A$2="CD",IF($A$3=1,ROUND(SUM(J1711:J1727)/2,0),IF($A$3=3,ROUND(SUM(J1711:J1727)/2,-1),SUM(J1711:J1727)/2)),SUM(J1711:J1727)/2)</f>
        <v>0</v>
      </c>
    </row>
    <row r="1729" spans="1:10" ht="15" thickTop="1" x14ac:dyDescent="0.3">
      <c r="A1729" s="253" t="s">
        <v>376</v>
      </c>
      <c r="B1729" s="303"/>
      <c r="C1729" s="316" t="s">
        <v>280</v>
      </c>
      <c r="D1729" s="317"/>
      <c r="E1729" s="318"/>
      <c r="F1729" s="318"/>
      <c r="G1729" s="319"/>
      <c r="H1729" s="320"/>
      <c r="I1729" s="288"/>
      <c r="J1729" s="321"/>
    </row>
    <row r="1730" spans="1:10" x14ac:dyDescent="0.3">
      <c r="A1730" s="276" t="s">
        <v>287</v>
      </c>
      <c r="B1730" s="303"/>
      <c r="C1730" s="351" t="s">
        <v>258</v>
      </c>
      <c r="D1730" s="352"/>
      <c r="E1730" s="353"/>
      <c r="F1730" s="325">
        <f>$F$3</f>
        <v>0</v>
      </c>
      <c r="G1730" s="354"/>
      <c r="H1730" s="355">
        <f>ROUND(H1728*F1730,2)</f>
        <v>0</v>
      </c>
      <c r="I1730" s="288"/>
      <c r="J1730" s="350">
        <f>ROUND(J1728*F1730,2)</f>
        <v>0</v>
      </c>
    </row>
    <row r="1731" spans="1:10" x14ac:dyDescent="0.3">
      <c r="A1731" s="276" t="s">
        <v>377</v>
      </c>
      <c r="B1731" s="303"/>
      <c r="C1731" s="351" t="s">
        <v>260</v>
      </c>
      <c r="D1731" s="352"/>
      <c r="E1731" s="353"/>
      <c r="F1731" s="325">
        <f>$G$3</f>
        <v>0</v>
      </c>
      <c r="G1731" s="354"/>
      <c r="H1731" s="355">
        <f>ROUND(H1728*F1731,2)</f>
        <v>0</v>
      </c>
      <c r="I1731" s="288"/>
      <c r="J1731" s="350">
        <f>ROUND(J1728*F1731,2)</f>
        <v>0</v>
      </c>
    </row>
    <row r="1732" spans="1:10" x14ac:dyDescent="0.3">
      <c r="A1732" s="276" t="s">
        <v>289</v>
      </c>
      <c r="B1732" s="303"/>
      <c r="C1732" s="351" t="s">
        <v>262</v>
      </c>
      <c r="D1732" s="352"/>
      <c r="E1732" s="353"/>
      <c r="F1732" s="325">
        <f>$H$3</f>
        <v>0</v>
      </c>
      <c r="G1732" s="354"/>
      <c r="H1732" s="355">
        <f>ROUND(H1728*F1732,2)</f>
        <v>0</v>
      </c>
      <c r="I1732" s="288"/>
      <c r="J1732" s="350">
        <f>ROUND(J1728*F1732,2)</f>
        <v>0</v>
      </c>
    </row>
    <row r="1733" spans="1:10" x14ac:dyDescent="0.3">
      <c r="A1733" s="276" t="s">
        <v>291</v>
      </c>
      <c r="B1733" s="303"/>
      <c r="C1733" s="351" t="s">
        <v>266</v>
      </c>
      <c r="D1733" s="352"/>
      <c r="E1733" s="353"/>
      <c r="F1733" s="325">
        <f>$I$3</f>
        <v>0</v>
      </c>
      <c r="G1733" s="354"/>
      <c r="H1733" s="355">
        <f>ROUND(H1732*F1733,2)</f>
        <v>0</v>
      </c>
      <c r="I1733" s="288"/>
      <c r="J1733" s="350">
        <f>ROUND(J1732*F1733,2)</f>
        <v>0</v>
      </c>
    </row>
    <row r="1734" spans="1:10" x14ac:dyDescent="0.3">
      <c r="A1734" s="253" t="s">
        <v>378</v>
      </c>
      <c r="B1734" s="303"/>
      <c r="C1734" s="290" t="s">
        <v>379</v>
      </c>
      <c r="D1734" s="253"/>
      <c r="E1734" s="285"/>
      <c r="F1734" s="285"/>
      <c r="G1734" s="328"/>
      <c r="H1734" s="329">
        <f>SUM(H1730:H1733)</f>
        <v>0</v>
      </c>
      <c r="I1734" s="304"/>
      <c r="J1734" s="330">
        <f>SUM(J1730:J1733)</f>
        <v>0</v>
      </c>
    </row>
    <row r="1735" spans="1:10" ht="15" thickBot="1" x14ac:dyDescent="0.35">
      <c r="A1735" s="253" t="s">
        <v>380</v>
      </c>
      <c r="B1735" s="303"/>
      <c r="C1735" s="331"/>
      <c r="D1735" s="332"/>
      <c r="E1735" s="307"/>
      <c r="F1735" s="308" t="s">
        <v>381</v>
      </c>
      <c r="G1735" s="333">
        <f>H1734+H1728</f>
        <v>0</v>
      </c>
      <c r="H1735" s="310">
        <f>IF($A$3=2,ROUND((H1728+H1734),2),IF($A$3=3,ROUND((H1728+H1734),-1),ROUND((H1728+H1734),0)))</f>
        <v>0</v>
      </c>
      <c r="I1735" s="311"/>
      <c r="J1735" s="312">
        <f>IF($A$3=2,ROUND((J1728+J1734),2),IF($A$3=3,ROUND((J1728+J1734),-1),ROUND((J1728+J1734),0)))</f>
        <v>0</v>
      </c>
    </row>
    <row r="1736" spans="1:10" ht="15" thickTop="1" x14ac:dyDescent="0.3">
      <c r="C1736" s="19"/>
      <c r="D1736" s="264"/>
      <c r="E1736" s="19"/>
      <c r="F1736" s="19"/>
      <c r="G1736" s="19"/>
      <c r="H1736" s="19"/>
      <c r="I1736" s="265"/>
      <c r="J1736" s="266"/>
    </row>
    <row r="1737" spans="1:10" x14ac:dyDescent="0.3">
      <c r="C1737" s="19"/>
      <c r="D1737" s="264"/>
      <c r="E1737" s="19"/>
      <c r="F1737" s="19"/>
      <c r="G1737" s="19"/>
      <c r="H1737" s="19"/>
      <c r="I1737" s="265"/>
      <c r="J1737" s="266"/>
    </row>
    <row r="1738" spans="1:10" ht="15" thickBot="1" x14ac:dyDescent="0.35">
      <c r="C1738" s="19"/>
      <c r="D1738" s="264"/>
      <c r="E1738" s="19"/>
      <c r="F1738" s="19"/>
      <c r="G1738" s="19"/>
      <c r="H1738" s="19"/>
      <c r="I1738" s="265"/>
      <c r="J1738" s="266"/>
    </row>
    <row r="1739" spans="1:10" ht="15" thickTop="1" x14ac:dyDescent="0.3">
      <c r="A1739" s="253" t="s">
        <v>563</v>
      </c>
      <c r="B1739" s="267"/>
      <c r="C1739" s="933" t="s">
        <v>959</v>
      </c>
      <c r="D1739" s="934"/>
      <c r="E1739" s="934"/>
      <c r="F1739" s="934"/>
      <c r="G1739" s="314"/>
      <c r="H1739" s="269" t="s">
        <v>383</v>
      </c>
      <c r="I1739" s="270" t="s">
        <v>310</v>
      </c>
      <c r="J1739" s="271" t="s">
        <v>79</v>
      </c>
    </row>
    <row r="1740" spans="1:10" x14ac:dyDescent="0.3">
      <c r="A1740" s="253"/>
      <c r="B1740" s="267"/>
      <c r="C1740" s="935"/>
      <c r="D1740" s="936"/>
      <c r="E1740" s="936"/>
      <c r="F1740" s="936"/>
      <c r="G1740" s="315"/>
      <c r="H1740" s="273" t="str">
        <f>"ITEM:   "&amp;PRESUPUESTO!$B$89</f>
        <v>ITEM:   8.24</v>
      </c>
      <c r="I1740" s="274">
        <f>PRESUPUESTO!$E$89</f>
        <v>9</v>
      </c>
      <c r="J1740" s="275"/>
    </row>
    <row r="1741" spans="1:10" x14ac:dyDescent="0.3">
      <c r="A1741" s="276" t="s">
        <v>312</v>
      </c>
      <c r="B1741" s="267"/>
      <c r="C1741" s="277" t="str">
        <f>INSUMOS!$C$300</f>
        <v>DESCRIPCION</v>
      </c>
      <c r="D1741" s="278" t="str">
        <f>INSUMOS!$D$300</f>
        <v>UND</v>
      </c>
      <c r="E1741" s="279" t="s">
        <v>74</v>
      </c>
      <c r="F1741" s="279" t="s">
        <v>313</v>
      </c>
      <c r="G1741" s="280" t="str">
        <f>INSUMOS!$I$300</f>
        <v>VR. UNIT.</v>
      </c>
      <c r="H1741" s="281" t="s">
        <v>315</v>
      </c>
      <c r="I1741" s="340"/>
      <c r="J1741" s="350" t="s">
        <v>315</v>
      </c>
    </row>
    <row r="1742" spans="1:10" x14ac:dyDescent="0.3">
      <c r="A1742" s="276"/>
      <c r="B1742" s="267"/>
      <c r="C1742" s="284"/>
      <c r="D1742" s="253"/>
      <c r="E1742" s="285"/>
      <c r="F1742" s="285"/>
      <c r="G1742" s="286"/>
      <c r="H1742" s="287"/>
      <c r="I1742" s="304"/>
      <c r="J1742" s="289"/>
    </row>
    <row r="1743" spans="1:10" x14ac:dyDescent="0.3">
      <c r="A1743" s="276" t="s">
        <v>316</v>
      </c>
      <c r="B1743" s="267"/>
      <c r="C1743" s="290" t="s">
        <v>317</v>
      </c>
      <c r="D1743" s="253"/>
      <c r="E1743" s="285"/>
      <c r="F1743" s="285"/>
      <c r="G1743" s="286"/>
      <c r="H1743" s="287"/>
      <c r="I1743" s="288"/>
      <c r="J1743" s="289"/>
    </row>
    <row r="1744" spans="1:10" x14ac:dyDescent="0.3">
      <c r="A1744" s="276">
        <v>101658</v>
      </c>
      <c r="B1744" s="267" t="s">
        <v>318</v>
      </c>
      <c r="C1744" s="277"/>
      <c r="D1744" s="278" t="str">
        <f>INSUMOS!$D$106</f>
        <v>UND</v>
      </c>
      <c r="E1744" s="279"/>
      <c r="F1744" s="279"/>
      <c r="G1744" s="280"/>
      <c r="H1744" s="281">
        <f>TRUNC(E1744* (1 + F1744 / 100) * G1744,2)</f>
        <v>0</v>
      </c>
      <c r="I1744" s="340">
        <f>I1740 * (E1744 * (1+F1744/100))</f>
        <v>0</v>
      </c>
      <c r="J1744" s="350">
        <f>H1744 * I1740</f>
        <v>0</v>
      </c>
    </row>
    <row r="1745" spans="1:10" x14ac:dyDescent="0.3">
      <c r="A1745" s="276">
        <v>101819</v>
      </c>
      <c r="B1745" s="267" t="s">
        <v>503</v>
      </c>
      <c r="C1745" s="277"/>
      <c r="D1745" s="278" t="str">
        <f>INSUMOS!$D$115</f>
        <v>UND</v>
      </c>
      <c r="E1745" s="279"/>
      <c r="F1745" s="279"/>
      <c r="G1745" s="280"/>
      <c r="H1745" s="281">
        <f>TRUNC(E1745* (1 + F1745 / 100) * G1745,2)</f>
        <v>0</v>
      </c>
      <c r="I1745" s="340">
        <f>I1740 * (E1745 * (1+F1745/100))</f>
        <v>0</v>
      </c>
      <c r="J1745" s="350">
        <f>H1745 * I1740</f>
        <v>0</v>
      </c>
    </row>
    <row r="1746" spans="1:10" x14ac:dyDescent="0.3">
      <c r="A1746" s="276">
        <v>101128</v>
      </c>
      <c r="B1746" s="267" t="s">
        <v>318</v>
      </c>
      <c r="C1746" s="277"/>
      <c r="D1746" s="278" t="str">
        <f>INSUMOS!$D$73</f>
        <v>UND</v>
      </c>
      <c r="E1746" s="279"/>
      <c r="F1746" s="279"/>
      <c r="G1746" s="280"/>
      <c r="H1746" s="281">
        <f>TRUNC(E1746* (1 + F1746 / 100) * G1746,2)</f>
        <v>0</v>
      </c>
      <c r="I1746" s="340">
        <f>I1740 * (E1746 * (1+F1746/100))</f>
        <v>0</v>
      </c>
      <c r="J1746" s="350">
        <f>H1746 * I1740</f>
        <v>0</v>
      </c>
    </row>
    <row r="1747" spans="1:10" x14ac:dyDescent="0.3">
      <c r="A1747" s="253" t="s">
        <v>330</v>
      </c>
      <c r="B1747" s="267"/>
      <c r="C1747" s="284"/>
      <c r="D1747" s="253"/>
      <c r="E1747" s="285"/>
      <c r="F1747" s="285"/>
      <c r="G1747" s="286" t="s">
        <v>331</v>
      </c>
      <c r="H1747" s="292">
        <f>SUM(H1743:H1746)</f>
        <v>0</v>
      </c>
      <c r="I1747" s="288"/>
      <c r="J1747" s="293">
        <f>SUM(J1743:J1746)</f>
        <v>0</v>
      </c>
    </row>
    <row r="1748" spans="1:10" x14ac:dyDescent="0.3">
      <c r="A1748" s="276" t="s">
        <v>332</v>
      </c>
      <c r="B1748" s="267"/>
      <c r="C1748" s="294" t="s">
        <v>333</v>
      </c>
      <c r="D1748" s="253" t="s">
        <v>334</v>
      </c>
      <c r="E1748" s="253" t="s">
        <v>335</v>
      </c>
      <c r="F1748" s="253" t="s">
        <v>336</v>
      </c>
      <c r="G1748" s="295" t="s">
        <v>337</v>
      </c>
      <c r="H1748" s="296" t="s">
        <v>338</v>
      </c>
      <c r="I1748" s="288"/>
      <c r="J1748" s="289"/>
    </row>
    <row r="1749" spans="1:10" x14ac:dyDescent="0.3">
      <c r="A1749" s="276">
        <v>200021</v>
      </c>
      <c r="B1749" s="267" t="s">
        <v>333</v>
      </c>
      <c r="C1749" s="277"/>
      <c r="D1749" s="297"/>
      <c r="E1749" s="298"/>
      <c r="F1749" s="299"/>
      <c r="G1749" s="300"/>
      <c r="H1749" s="281"/>
      <c r="I1749" s="340" t="e">
        <f>I1740 / G1749</f>
        <v>#DIV/0!</v>
      </c>
      <c r="J1749" s="350">
        <f>H1749 * I1740</f>
        <v>0</v>
      </c>
    </row>
    <row r="1750" spans="1:10" x14ac:dyDescent="0.3">
      <c r="A1750" s="253" t="s">
        <v>340</v>
      </c>
      <c r="B1750" s="267"/>
      <c r="C1750" s="284"/>
      <c r="D1750" s="253"/>
      <c r="E1750" s="285"/>
      <c r="F1750" s="285"/>
      <c r="G1750" s="286" t="s">
        <v>341</v>
      </c>
      <c r="H1750" s="292">
        <f>SUM(H1748:H1749)</f>
        <v>0</v>
      </c>
      <c r="I1750" s="288"/>
      <c r="J1750" s="293">
        <f>SUM(J1748:J1749)</f>
        <v>0</v>
      </c>
    </row>
    <row r="1751" spans="1:10" x14ac:dyDescent="0.3">
      <c r="A1751" s="276" t="s">
        <v>342</v>
      </c>
      <c r="B1751" s="267"/>
      <c r="C1751" s="301" t="s">
        <v>343</v>
      </c>
      <c r="D1751" s="253"/>
      <c r="E1751" s="285"/>
      <c r="F1751" s="285"/>
      <c r="G1751" s="286"/>
      <c r="H1751" s="287"/>
      <c r="I1751" s="288"/>
      <c r="J1751" s="289"/>
    </row>
    <row r="1752" spans="1:10" x14ac:dyDescent="0.3">
      <c r="A1752" s="276">
        <v>300026</v>
      </c>
      <c r="B1752" s="267" t="s">
        <v>343</v>
      </c>
      <c r="C1752" s="277"/>
      <c r="D1752" s="278" t="s">
        <v>347</v>
      </c>
      <c r="E1752" s="302"/>
      <c r="F1752" s="279">
        <v>0</v>
      </c>
      <c r="G1752" s="280">
        <f>H1750</f>
        <v>0</v>
      </c>
      <c r="H1752" s="281">
        <f>TRUNC(E1752* (1 + F1752 / 100) * G1752,2)</f>
        <v>0</v>
      </c>
      <c r="I1752" s="340">
        <f>I1740 * H1752</f>
        <v>0</v>
      </c>
      <c r="J1752" s="350">
        <f>H1752 * I1740</f>
        <v>0</v>
      </c>
    </row>
    <row r="1753" spans="1:10" x14ac:dyDescent="0.3">
      <c r="A1753" s="253" t="s">
        <v>348</v>
      </c>
      <c r="B1753" s="267"/>
      <c r="C1753" s="284"/>
      <c r="D1753" s="253"/>
      <c r="E1753" s="285"/>
      <c r="F1753" s="285"/>
      <c r="G1753" s="286" t="s">
        <v>349</v>
      </c>
      <c r="H1753" s="292">
        <f>SUM(H1751:H1752)</f>
        <v>0</v>
      </c>
      <c r="I1753" s="288"/>
      <c r="J1753" s="293">
        <f>SUM(J1751:J1752)</f>
        <v>0</v>
      </c>
    </row>
    <row r="1754" spans="1:10" x14ac:dyDescent="0.3">
      <c r="A1754" s="253" t="s">
        <v>350</v>
      </c>
      <c r="B1754" s="19"/>
      <c r="C1754" s="290" t="s">
        <v>351</v>
      </c>
      <c r="D1754" s="253"/>
      <c r="E1754" s="285"/>
      <c r="F1754" s="285"/>
      <c r="G1754" s="286"/>
      <c r="H1754" s="287"/>
      <c r="I1754" s="288"/>
      <c r="J1754" s="289"/>
    </row>
    <row r="1755" spans="1:10" x14ac:dyDescent="0.3">
      <c r="A1755" s="276"/>
      <c r="B1755" s="267"/>
      <c r="C1755" s="277"/>
      <c r="D1755" s="278"/>
      <c r="E1755" s="279"/>
      <c r="F1755" s="279"/>
      <c r="G1755" s="280"/>
      <c r="H1755" s="281"/>
      <c r="I1755" s="340"/>
      <c r="J1755" s="350"/>
    </row>
    <row r="1756" spans="1:10" x14ac:dyDescent="0.3">
      <c r="A1756" s="291" t="s">
        <v>352</v>
      </c>
      <c r="B1756" s="19"/>
      <c r="C1756" s="284"/>
      <c r="D1756" s="253"/>
      <c r="E1756" s="285"/>
      <c r="F1756" s="285"/>
      <c r="G1756" s="286" t="s">
        <v>353</v>
      </c>
      <c r="H1756" s="281">
        <f>SUM(H1754:H1755)</f>
        <v>0</v>
      </c>
      <c r="I1756" s="288"/>
      <c r="J1756" s="350">
        <f>SUM(J1754:J1755)</f>
        <v>0</v>
      </c>
    </row>
    <row r="1757" spans="1:10" x14ac:dyDescent="0.3">
      <c r="A1757" s="253"/>
      <c r="B1757" s="303"/>
      <c r="C1757" s="284"/>
      <c r="D1757" s="253"/>
      <c r="E1757" s="285"/>
      <c r="F1757" s="285"/>
      <c r="G1757" s="286"/>
      <c r="H1757" s="287"/>
      <c r="I1757" s="288"/>
      <c r="J1757" s="289"/>
    </row>
    <row r="1758" spans="1:10" ht="15" thickBot="1" x14ac:dyDescent="0.35">
      <c r="A1758" s="253" t="s">
        <v>76</v>
      </c>
      <c r="B1758" s="303"/>
      <c r="C1758" s="305"/>
      <c r="D1758" s="306"/>
      <c r="E1758" s="307"/>
      <c r="F1758" s="308" t="s">
        <v>354</v>
      </c>
      <c r="G1758" s="309">
        <f>SUM(H1741:H1757)/2</f>
        <v>0</v>
      </c>
      <c r="H1758" s="310">
        <f>IF($A$2="CD",IF($A$3=1,ROUND(SUM(H1741:H1757)/2,0),IF($A$3=3,ROUND(SUM(H1741:H1757)/2,-1),SUM(H1741:H1757)/2)),SUM(H1741:H1757)/2)</f>
        <v>0</v>
      </c>
      <c r="I1758" s="311">
        <f>SUM(J1741:J1757)/2</f>
        <v>0</v>
      </c>
      <c r="J1758" s="312">
        <f>IF($A$2="CD",IF($A$3=1,ROUND(SUM(J1741:J1757)/2,0),IF($A$3=3,ROUND(SUM(J1741:J1757)/2,-1),SUM(J1741:J1757)/2)),SUM(J1741:J1757)/2)</f>
        <v>0</v>
      </c>
    </row>
    <row r="1759" spans="1:10" ht="15" thickTop="1" x14ac:dyDescent="0.3">
      <c r="A1759" s="253" t="s">
        <v>376</v>
      </c>
      <c r="B1759" s="303"/>
      <c r="C1759" s="316" t="s">
        <v>280</v>
      </c>
      <c r="D1759" s="317"/>
      <c r="E1759" s="318"/>
      <c r="F1759" s="318"/>
      <c r="G1759" s="319"/>
      <c r="H1759" s="320"/>
      <c r="I1759" s="288"/>
      <c r="J1759" s="321"/>
    </row>
    <row r="1760" spans="1:10" x14ac:dyDescent="0.3">
      <c r="A1760" s="276" t="s">
        <v>287</v>
      </c>
      <c r="B1760" s="303"/>
      <c r="C1760" s="351" t="s">
        <v>258</v>
      </c>
      <c r="D1760" s="352"/>
      <c r="E1760" s="353"/>
      <c r="F1760" s="325">
        <f>$F$3</f>
        <v>0</v>
      </c>
      <c r="G1760" s="354"/>
      <c r="H1760" s="355">
        <f>ROUND(H1758*F1760,2)</f>
        <v>0</v>
      </c>
      <c r="I1760" s="288"/>
      <c r="J1760" s="350">
        <f>ROUND(J1758*F1760,2)</f>
        <v>0</v>
      </c>
    </row>
    <row r="1761" spans="1:10" x14ac:dyDescent="0.3">
      <c r="A1761" s="276" t="s">
        <v>377</v>
      </c>
      <c r="B1761" s="303"/>
      <c r="C1761" s="351" t="s">
        <v>260</v>
      </c>
      <c r="D1761" s="352"/>
      <c r="E1761" s="353"/>
      <c r="F1761" s="325">
        <f>$G$3</f>
        <v>0</v>
      </c>
      <c r="G1761" s="354"/>
      <c r="H1761" s="355">
        <f>ROUND(H1758*F1761,2)</f>
        <v>0</v>
      </c>
      <c r="I1761" s="288"/>
      <c r="J1761" s="350">
        <f>ROUND(J1758*F1761,2)</f>
        <v>0</v>
      </c>
    </row>
    <row r="1762" spans="1:10" x14ac:dyDescent="0.3">
      <c r="A1762" s="276" t="s">
        <v>289</v>
      </c>
      <c r="B1762" s="303"/>
      <c r="C1762" s="351" t="s">
        <v>262</v>
      </c>
      <c r="D1762" s="352"/>
      <c r="E1762" s="353"/>
      <c r="F1762" s="325">
        <f>$H$3</f>
        <v>0</v>
      </c>
      <c r="G1762" s="354"/>
      <c r="H1762" s="355">
        <f>ROUND(H1758*F1762,2)</f>
        <v>0</v>
      </c>
      <c r="I1762" s="288"/>
      <c r="J1762" s="350">
        <f>ROUND(J1758*F1762,2)</f>
        <v>0</v>
      </c>
    </row>
    <row r="1763" spans="1:10" x14ac:dyDescent="0.3">
      <c r="A1763" s="276" t="s">
        <v>291</v>
      </c>
      <c r="B1763" s="303"/>
      <c r="C1763" s="351" t="s">
        <v>266</v>
      </c>
      <c r="D1763" s="352"/>
      <c r="E1763" s="353"/>
      <c r="F1763" s="325">
        <f>$I$3</f>
        <v>0</v>
      </c>
      <c r="G1763" s="354"/>
      <c r="H1763" s="355">
        <f>ROUND(H1762*F1763,2)</f>
        <v>0</v>
      </c>
      <c r="I1763" s="288"/>
      <c r="J1763" s="350">
        <f>ROUND(J1762*F1763,2)</f>
        <v>0</v>
      </c>
    </row>
    <row r="1764" spans="1:10" x14ac:dyDescent="0.3">
      <c r="A1764" s="253" t="s">
        <v>378</v>
      </c>
      <c r="B1764" s="303"/>
      <c r="C1764" s="290" t="s">
        <v>379</v>
      </c>
      <c r="D1764" s="253"/>
      <c r="E1764" s="285"/>
      <c r="F1764" s="285"/>
      <c r="G1764" s="328"/>
      <c r="H1764" s="329">
        <f>SUM(H1760:H1763)</f>
        <v>0</v>
      </c>
      <c r="I1764" s="304"/>
      <c r="J1764" s="330">
        <f>SUM(J1760:J1763)</f>
        <v>0</v>
      </c>
    </row>
    <row r="1765" spans="1:10" ht="15" thickBot="1" x14ac:dyDescent="0.35">
      <c r="A1765" s="253" t="s">
        <v>380</v>
      </c>
      <c r="B1765" s="303"/>
      <c r="C1765" s="331"/>
      <c r="D1765" s="332"/>
      <c r="E1765" s="307"/>
      <c r="F1765" s="308" t="s">
        <v>381</v>
      </c>
      <c r="G1765" s="333">
        <f>H1764+H1758</f>
        <v>0</v>
      </c>
      <c r="H1765" s="310">
        <f>IF($A$3=2,ROUND((H1758+H1764),2),IF($A$3=3,ROUND((H1758+H1764),-1),ROUND((H1758+H1764),0)))</f>
        <v>0</v>
      </c>
      <c r="I1765" s="311"/>
      <c r="J1765" s="312">
        <f>IF($A$3=2,ROUND((J1758+J1764),2),IF($A$3=3,ROUND((J1758+J1764),-1),ROUND((J1758+J1764),0)))</f>
        <v>0</v>
      </c>
    </row>
    <row r="1766" spans="1:10" ht="15" thickTop="1" x14ac:dyDescent="0.3">
      <c r="C1766" s="19"/>
      <c r="D1766" s="264"/>
      <c r="E1766" s="19"/>
      <c r="F1766" s="19"/>
      <c r="G1766" s="19"/>
      <c r="H1766" s="19"/>
      <c r="I1766" s="265"/>
      <c r="J1766" s="266"/>
    </row>
    <row r="1767" spans="1:10" x14ac:dyDescent="0.3">
      <c r="C1767" s="19"/>
      <c r="D1767" s="264"/>
      <c r="E1767" s="19"/>
      <c r="F1767" s="19"/>
      <c r="G1767" s="19"/>
      <c r="H1767" s="19"/>
      <c r="I1767" s="265"/>
      <c r="J1767" s="266"/>
    </row>
    <row r="1768" spans="1:10" ht="15" thickBot="1" x14ac:dyDescent="0.35">
      <c r="C1768" s="19"/>
      <c r="D1768" s="264"/>
      <c r="E1768" s="19"/>
      <c r="F1768" s="19"/>
      <c r="G1768" s="19"/>
      <c r="H1768" s="19"/>
      <c r="I1768" s="265"/>
      <c r="J1768" s="266"/>
    </row>
    <row r="1769" spans="1:10" ht="15" thickTop="1" x14ac:dyDescent="0.3">
      <c r="A1769" s="253" t="s">
        <v>565</v>
      </c>
      <c r="B1769" s="267"/>
      <c r="C1769" s="933" t="s">
        <v>960</v>
      </c>
      <c r="D1769" s="934"/>
      <c r="E1769" s="934"/>
      <c r="F1769" s="934"/>
      <c r="G1769" s="314"/>
      <c r="H1769" s="269" t="s">
        <v>383</v>
      </c>
      <c r="I1769" s="270" t="s">
        <v>310</v>
      </c>
      <c r="J1769" s="271" t="s">
        <v>79</v>
      </c>
    </row>
    <row r="1770" spans="1:10" x14ac:dyDescent="0.3">
      <c r="A1770" s="253"/>
      <c r="B1770" s="267"/>
      <c r="C1770" s="935"/>
      <c r="D1770" s="936"/>
      <c r="E1770" s="936"/>
      <c r="F1770" s="936"/>
      <c r="G1770" s="315"/>
      <c r="H1770" s="273" t="str">
        <f>"ITEM:   "&amp;PRESUPUESTO!$B$90</f>
        <v>ITEM:   8.25</v>
      </c>
      <c r="I1770" s="274">
        <f>PRESUPUESTO!$E$90</f>
        <v>2</v>
      </c>
      <c r="J1770" s="275"/>
    </row>
    <row r="1771" spans="1:10" x14ac:dyDescent="0.3">
      <c r="A1771" s="276" t="s">
        <v>312</v>
      </c>
      <c r="B1771" s="267"/>
      <c r="C1771" s="277" t="str">
        <f>INSUMOS!$C$300</f>
        <v>DESCRIPCION</v>
      </c>
      <c r="D1771" s="278" t="str">
        <f>INSUMOS!$D$300</f>
        <v>UND</v>
      </c>
      <c r="E1771" s="279" t="s">
        <v>74</v>
      </c>
      <c r="F1771" s="279" t="s">
        <v>313</v>
      </c>
      <c r="G1771" s="280" t="str">
        <f>INSUMOS!$I$300</f>
        <v>VR. UNIT.</v>
      </c>
      <c r="H1771" s="281" t="s">
        <v>315</v>
      </c>
      <c r="I1771" s="340"/>
      <c r="J1771" s="350" t="s">
        <v>315</v>
      </c>
    </row>
    <row r="1772" spans="1:10" x14ac:dyDescent="0.3">
      <c r="A1772" s="276"/>
      <c r="B1772" s="267"/>
      <c r="C1772" s="284"/>
      <c r="D1772" s="253"/>
      <c r="E1772" s="285"/>
      <c r="F1772" s="285"/>
      <c r="G1772" s="286"/>
      <c r="H1772" s="287"/>
      <c r="I1772" s="288"/>
      <c r="J1772" s="289"/>
    </row>
    <row r="1773" spans="1:10" x14ac:dyDescent="0.3">
      <c r="A1773" s="276" t="s">
        <v>316</v>
      </c>
      <c r="B1773" s="267"/>
      <c r="C1773" s="290" t="s">
        <v>317</v>
      </c>
      <c r="D1773" s="253"/>
      <c r="E1773" s="285"/>
      <c r="F1773" s="285"/>
      <c r="G1773" s="286"/>
      <c r="H1773" s="287"/>
      <c r="I1773" s="288"/>
      <c r="J1773" s="289"/>
    </row>
    <row r="1774" spans="1:10" x14ac:dyDescent="0.3">
      <c r="A1774" s="276">
        <v>101658</v>
      </c>
      <c r="B1774" s="267" t="s">
        <v>318</v>
      </c>
      <c r="C1774" s="277"/>
      <c r="D1774" s="278" t="str">
        <f>INSUMOS!$D$106</f>
        <v>UND</v>
      </c>
      <c r="E1774" s="279"/>
      <c r="F1774" s="279"/>
      <c r="G1774" s="280"/>
      <c r="H1774" s="281">
        <f>TRUNC(E1774* (1 + F1774 / 100) * G1774,2)</f>
        <v>0</v>
      </c>
      <c r="I1774" s="340">
        <f>I1770 * (E1774 * (1+F1774/100))</f>
        <v>0</v>
      </c>
      <c r="J1774" s="350">
        <f>H1774 * I1770</f>
        <v>0</v>
      </c>
    </row>
    <row r="1775" spans="1:10" x14ac:dyDescent="0.3">
      <c r="A1775" s="276">
        <v>101517</v>
      </c>
      <c r="B1775" s="267" t="s">
        <v>524</v>
      </c>
      <c r="C1775" s="277"/>
      <c r="D1775" s="278" t="str">
        <f>INSUMOS!$D$90</f>
        <v>UND</v>
      </c>
      <c r="E1775" s="279"/>
      <c r="F1775" s="279"/>
      <c r="G1775" s="280"/>
      <c r="H1775" s="281">
        <f>TRUNC(E1775* (1 + F1775 / 100) * G1775,2)</f>
        <v>0</v>
      </c>
      <c r="I1775" s="340">
        <f>I1770 * (E1775 * (1+F1775/100))</f>
        <v>0</v>
      </c>
      <c r="J1775" s="350">
        <f>H1775 * I1770</f>
        <v>0</v>
      </c>
    </row>
    <row r="1776" spans="1:10" x14ac:dyDescent="0.3">
      <c r="A1776" s="276">
        <v>101128</v>
      </c>
      <c r="B1776" s="267" t="s">
        <v>318</v>
      </c>
      <c r="C1776" s="277"/>
      <c r="D1776" s="278" t="str">
        <f>INSUMOS!$D$73</f>
        <v>UND</v>
      </c>
      <c r="E1776" s="279"/>
      <c r="F1776" s="279"/>
      <c r="G1776" s="280"/>
      <c r="H1776" s="281">
        <f>TRUNC(E1776* (1 + F1776 / 100) * G1776,2)</f>
        <v>0</v>
      </c>
      <c r="I1776" s="340">
        <f>I1770 * (E1776 * (1+F1776/100))</f>
        <v>0</v>
      </c>
      <c r="J1776" s="350">
        <f>H1776 * I1770</f>
        <v>0</v>
      </c>
    </row>
    <row r="1777" spans="1:10" x14ac:dyDescent="0.3">
      <c r="A1777" s="253" t="s">
        <v>330</v>
      </c>
      <c r="B1777" s="267"/>
      <c r="C1777" s="284"/>
      <c r="D1777" s="253"/>
      <c r="E1777" s="285"/>
      <c r="F1777" s="285"/>
      <c r="G1777" s="286" t="s">
        <v>331</v>
      </c>
      <c r="H1777" s="292">
        <f>SUM(H1773:H1776)</f>
        <v>0</v>
      </c>
      <c r="I1777" s="288"/>
      <c r="J1777" s="293">
        <f>SUM(J1773:J1776)</f>
        <v>0</v>
      </c>
    </row>
    <row r="1778" spans="1:10" x14ac:dyDescent="0.3">
      <c r="A1778" s="276" t="s">
        <v>332</v>
      </c>
      <c r="B1778" s="267"/>
      <c r="C1778" s="294" t="s">
        <v>333</v>
      </c>
      <c r="D1778" s="253" t="s">
        <v>334</v>
      </c>
      <c r="E1778" s="253" t="s">
        <v>335</v>
      </c>
      <c r="F1778" s="253" t="s">
        <v>336</v>
      </c>
      <c r="G1778" s="295" t="s">
        <v>337</v>
      </c>
      <c r="H1778" s="296" t="s">
        <v>338</v>
      </c>
      <c r="I1778" s="288"/>
      <c r="J1778" s="289"/>
    </row>
    <row r="1779" spans="1:10" x14ac:dyDescent="0.3">
      <c r="A1779" s="276">
        <v>200021</v>
      </c>
      <c r="B1779" s="267" t="s">
        <v>333</v>
      </c>
      <c r="C1779" s="277"/>
      <c r="D1779" s="297"/>
      <c r="E1779" s="298"/>
      <c r="F1779" s="299"/>
      <c r="G1779" s="300"/>
      <c r="H1779" s="281"/>
      <c r="I1779" s="340" t="e">
        <f>I1770 / G1779</f>
        <v>#DIV/0!</v>
      </c>
      <c r="J1779" s="350">
        <f>H1779 * I1770</f>
        <v>0</v>
      </c>
    </row>
    <row r="1780" spans="1:10" x14ac:dyDescent="0.3">
      <c r="A1780" s="253" t="s">
        <v>340</v>
      </c>
      <c r="B1780" s="267"/>
      <c r="C1780" s="284"/>
      <c r="D1780" s="253"/>
      <c r="E1780" s="285"/>
      <c r="F1780" s="285"/>
      <c r="G1780" s="286" t="s">
        <v>341</v>
      </c>
      <c r="H1780" s="292">
        <f>SUM(H1778:H1779)</f>
        <v>0</v>
      </c>
      <c r="I1780" s="288"/>
      <c r="J1780" s="293">
        <f>SUM(J1778:J1779)</f>
        <v>0</v>
      </c>
    </row>
    <row r="1781" spans="1:10" x14ac:dyDescent="0.3">
      <c r="A1781" s="276" t="s">
        <v>342</v>
      </c>
      <c r="B1781" s="267"/>
      <c r="C1781" s="301" t="s">
        <v>343</v>
      </c>
      <c r="D1781" s="253"/>
      <c r="E1781" s="285"/>
      <c r="F1781" s="285"/>
      <c r="G1781" s="286"/>
      <c r="H1781" s="287"/>
      <c r="I1781" s="288"/>
      <c r="J1781" s="289"/>
    </row>
    <row r="1782" spans="1:10" x14ac:dyDescent="0.3">
      <c r="A1782" s="276">
        <v>300026</v>
      </c>
      <c r="B1782" s="267" t="s">
        <v>343</v>
      </c>
      <c r="C1782" s="277"/>
      <c r="D1782" s="278" t="s">
        <v>347</v>
      </c>
      <c r="E1782" s="302"/>
      <c r="F1782" s="279">
        <v>0</v>
      </c>
      <c r="G1782" s="280">
        <f>H1780</f>
        <v>0</v>
      </c>
      <c r="H1782" s="281">
        <f>TRUNC(E1782* (1 + F1782 / 100) * G1782,2)</f>
        <v>0</v>
      </c>
      <c r="I1782" s="340">
        <f>I1770 * H1782</f>
        <v>0</v>
      </c>
      <c r="J1782" s="350">
        <f>H1782 * I1770</f>
        <v>0</v>
      </c>
    </row>
    <row r="1783" spans="1:10" x14ac:dyDescent="0.3">
      <c r="A1783" s="253" t="s">
        <v>348</v>
      </c>
      <c r="B1783" s="267"/>
      <c r="C1783" s="284"/>
      <c r="D1783" s="253"/>
      <c r="E1783" s="285"/>
      <c r="F1783" s="285"/>
      <c r="G1783" s="286" t="s">
        <v>349</v>
      </c>
      <c r="H1783" s="292">
        <f>SUM(H1781:H1782)</f>
        <v>0</v>
      </c>
      <c r="I1783" s="288"/>
      <c r="J1783" s="293">
        <f>SUM(J1781:J1782)</f>
        <v>0</v>
      </c>
    </row>
    <row r="1784" spans="1:10" x14ac:dyDescent="0.3">
      <c r="A1784" s="253" t="s">
        <v>350</v>
      </c>
      <c r="B1784" s="19"/>
      <c r="C1784" s="290" t="s">
        <v>351</v>
      </c>
      <c r="D1784" s="253"/>
      <c r="E1784" s="285"/>
      <c r="F1784" s="285"/>
      <c r="G1784" s="286"/>
      <c r="H1784" s="287"/>
      <c r="I1784" s="288"/>
      <c r="J1784" s="289"/>
    </row>
    <row r="1785" spans="1:10" x14ac:dyDescent="0.3">
      <c r="A1785" s="276"/>
      <c r="B1785" s="267"/>
      <c r="C1785" s="277"/>
      <c r="D1785" s="278"/>
      <c r="E1785" s="279"/>
      <c r="F1785" s="279"/>
      <c r="G1785" s="280"/>
      <c r="H1785" s="281"/>
      <c r="I1785" s="340"/>
      <c r="J1785" s="350"/>
    </row>
    <row r="1786" spans="1:10" x14ac:dyDescent="0.3">
      <c r="A1786" s="291" t="s">
        <v>352</v>
      </c>
      <c r="B1786" s="19"/>
      <c r="C1786" s="284"/>
      <c r="D1786" s="253"/>
      <c r="E1786" s="285"/>
      <c r="F1786" s="285"/>
      <c r="G1786" s="286" t="s">
        <v>353</v>
      </c>
      <c r="H1786" s="281">
        <f>SUM(H1784:H1785)</f>
        <v>0</v>
      </c>
      <c r="I1786" s="288"/>
      <c r="J1786" s="350">
        <f>SUM(J1784:J1785)</f>
        <v>0</v>
      </c>
    </row>
    <row r="1787" spans="1:10" x14ac:dyDescent="0.3">
      <c r="A1787" s="253"/>
      <c r="B1787" s="303"/>
      <c r="C1787" s="284"/>
      <c r="D1787" s="253"/>
      <c r="E1787" s="285"/>
      <c r="F1787" s="285"/>
      <c r="G1787" s="286"/>
      <c r="H1787" s="287"/>
      <c r="I1787" s="288"/>
      <c r="J1787" s="289"/>
    </row>
    <row r="1788" spans="1:10" ht="15" thickBot="1" x14ac:dyDescent="0.35">
      <c r="A1788" s="253" t="s">
        <v>76</v>
      </c>
      <c r="B1788" s="303"/>
      <c r="C1788" s="305"/>
      <c r="D1788" s="306"/>
      <c r="E1788" s="307"/>
      <c r="F1788" s="308" t="s">
        <v>354</v>
      </c>
      <c r="G1788" s="309">
        <f>SUM(H1771:H1787)/2</f>
        <v>0</v>
      </c>
      <c r="H1788" s="310">
        <f>IF($A$2="CD",IF($A$3=1,ROUND(SUM(H1771:H1787)/2,0),IF($A$3=3,ROUND(SUM(H1771:H1787)/2,-1),SUM(H1771:H1787)/2)),SUM(H1771:H1787)/2)</f>
        <v>0</v>
      </c>
      <c r="I1788" s="311">
        <f>SUM(J1771:J1787)/2</f>
        <v>0</v>
      </c>
      <c r="J1788" s="312">
        <f>IF($A$2="CD",IF($A$3=1,ROUND(SUM(J1771:J1787)/2,0),IF($A$3=3,ROUND(SUM(J1771:J1787)/2,-1),SUM(J1771:J1787)/2)),SUM(J1771:J1787)/2)</f>
        <v>0</v>
      </c>
    </row>
    <row r="1789" spans="1:10" ht="15" thickTop="1" x14ac:dyDescent="0.3">
      <c r="A1789" s="253" t="s">
        <v>376</v>
      </c>
      <c r="B1789" s="303"/>
      <c r="C1789" s="316" t="s">
        <v>280</v>
      </c>
      <c r="D1789" s="317"/>
      <c r="E1789" s="318"/>
      <c r="F1789" s="318"/>
      <c r="G1789" s="319"/>
      <c r="H1789" s="320"/>
      <c r="I1789" s="288"/>
      <c r="J1789" s="321"/>
    </row>
    <row r="1790" spans="1:10" x14ac:dyDescent="0.3">
      <c r="A1790" s="276" t="s">
        <v>287</v>
      </c>
      <c r="B1790" s="303"/>
      <c r="C1790" s="351" t="s">
        <v>258</v>
      </c>
      <c r="D1790" s="352"/>
      <c r="E1790" s="353"/>
      <c r="F1790" s="325">
        <f>$F$3</f>
        <v>0</v>
      </c>
      <c r="G1790" s="354"/>
      <c r="H1790" s="355">
        <f>ROUND(H1788*F1790,2)</f>
        <v>0</v>
      </c>
      <c r="I1790" s="288"/>
      <c r="J1790" s="350">
        <f>ROUND(J1788*F1790,2)</f>
        <v>0</v>
      </c>
    </row>
    <row r="1791" spans="1:10" x14ac:dyDescent="0.3">
      <c r="A1791" s="276" t="s">
        <v>377</v>
      </c>
      <c r="B1791" s="303"/>
      <c r="C1791" s="351" t="s">
        <v>260</v>
      </c>
      <c r="D1791" s="352"/>
      <c r="E1791" s="353"/>
      <c r="F1791" s="325">
        <f>$G$3</f>
        <v>0</v>
      </c>
      <c r="G1791" s="354"/>
      <c r="H1791" s="355">
        <f>ROUND(H1788*F1791,2)</f>
        <v>0</v>
      </c>
      <c r="I1791" s="288"/>
      <c r="J1791" s="350">
        <f>ROUND(J1788*F1791,2)</f>
        <v>0</v>
      </c>
    </row>
    <row r="1792" spans="1:10" x14ac:dyDescent="0.3">
      <c r="A1792" s="276" t="s">
        <v>289</v>
      </c>
      <c r="B1792" s="303"/>
      <c r="C1792" s="351" t="s">
        <v>262</v>
      </c>
      <c r="D1792" s="352"/>
      <c r="E1792" s="353"/>
      <c r="F1792" s="325">
        <f>$H$3</f>
        <v>0</v>
      </c>
      <c r="G1792" s="354"/>
      <c r="H1792" s="355">
        <f>ROUND(H1788*F1792,2)</f>
        <v>0</v>
      </c>
      <c r="I1792" s="304"/>
      <c r="J1792" s="350">
        <f>ROUND(J1788*F1792,2)</f>
        <v>0</v>
      </c>
    </row>
    <row r="1793" spans="1:10" x14ac:dyDescent="0.3">
      <c r="A1793" s="276" t="s">
        <v>291</v>
      </c>
      <c r="B1793" s="303"/>
      <c r="C1793" s="351" t="s">
        <v>266</v>
      </c>
      <c r="D1793" s="352"/>
      <c r="E1793" s="353"/>
      <c r="F1793" s="325">
        <f>$I$3</f>
        <v>0</v>
      </c>
      <c r="G1793" s="354"/>
      <c r="H1793" s="355">
        <f>ROUND(H1792*F1793,2)</f>
        <v>0</v>
      </c>
      <c r="I1793" s="288"/>
      <c r="J1793" s="350">
        <f>ROUND(J1792*F1793,2)</f>
        <v>0</v>
      </c>
    </row>
    <row r="1794" spans="1:10" x14ac:dyDescent="0.3">
      <c r="A1794" s="253" t="s">
        <v>378</v>
      </c>
      <c r="B1794" s="303"/>
      <c r="C1794" s="290" t="s">
        <v>379</v>
      </c>
      <c r="D1794" s="253"/>
      <c r="E1794" s="285"/>
      <c r="F1794" s="285"/>
      <c r="G1794" s="328"/>
      <c r="H1794" s="329">
        <f>SUM(H1790:H1793)</f>
        <v>0</v>
      </c>
      <c r="I1794" s="304"/>
      <c r="J1794" s="330">
        <f>SUM(J1790:J1793)</f>
        <v>0</v>
      </c>
    </row>
    <row r="1795" spans="1:10" ht="15" thickBot="1" x14ac:dyDescent="0.35">
      <c r="A1795" s="253" t="s">
        <v>380</v>
      </c>
      <c r="B1795" s="303"/>
      <c r="C1795" s="331"/>
      <c r="D1795" s="332"/>
      <c r="E1795" s="307"/>
      <c r="F1795" s="308" t="s">
        <v>381</v>
      </c>
      <c r="G1795" s="333">
        <f>H1794+H1788</f>
        <v>0</v>
      </c>
      <c r="H1795" s="310">
        <f>IF($A$3=2,ROUND((H1788+H1794),2),IF($A$3=3,ROUND((H1788+H1794),-1),ROUND((H1788+H1794),0)))</f>
        <v>0</v>
      </c>
      <c r="I1795" s="311"/>
      <c r="J1795" s="312">
        <f>IF($A$3=2,ROUND((J1788+J1794),2),IF($A$3=3,ROUND((J1788+J1794),-1),ROUND((J1788+J1794),0)))</f>
        <v>0</v>
      </c>
    </row>
    <row r="1796" spans="1:10" ht="15" thickTop="1" x14ac:dyDescent="0.3">
      <c r="C1796" s="19"/>
      <c r="D1796" s="264"/>
      <c r="E1796" s="19"/>
      <c r="F1796" s="19"/>
      <c r="G1796" s="19"/>
      <c r="H1796" s="19"/>
      <c r="I1796" s="265"/>
      <c r="J1796" s="266"/>
    </row>
    <row r="1797" spans="1:10" x14ac:dyDescent="0.3">
      <c r="C1797" s="19"/>
      <c r="D1797" s="264"/>
      <c r="E1797" s="19"/>
      <c r="F1797" s="19"/>
      <c r="G1797" s="19"/>
      <c r="H1797" s="19"/>
      <c r="I1797" s="265"/>
      <c r="J1797" s="266"/>
    </row>
    <row r="1798" spans="1:10" ht="15" thickBot="1" x14ac:dyDescent="0.35">
      <c r="C1798" s="19"/>
      <c r="D1798" s="264"/>
      <c r="E1798" s="19"/>
      <c r="F1798" s="19"/>
      <c r="G1798" s="19"/>
      <c r="H1798" s="19"/>
      <c r="I1798" s="265"/>
      <c r="J1798" s="266"/>
    </row>
    <row r="1799" spans="1:10" ht="15" thickTop="1" x14ac:dyDescent="0.3">
      <c r="A1799" s="253" t="s">
        <v>566</v>
      </c>
      <c r="B1799" s="267"/>
      <c r="C1799" s="933" t="s">
        <v>961</v>
      </c>
      <c r="D1799" s="934"/>
      <c r="E1799" s="934"/>
      <c r="F1799" s="934"/>
      <c r="G1799" s="314"/>
      <c r="H1799" s="269" t="s">
        <v>383</v>
      </c>
      <c r="I1799" s="270" t="s">
        <v>310</v>
      </c>
      <c r="J1799" s="271" t="s">
        <v>79</v>
      </c>
    </row>
    <row r="1800" spans="1:10" x14ac:dyDescent="0.3">
      <c r="A1800" s="253"/>
      <c r="B1800" s="267"/>
      <c r="C1800" s="935"/>
      <c r="D1800" s="936"/>
      <c r="E1800" s="936"/>
      <c r="F1800" s="936"/>
      <c r="G1800" s="315"/>
      <c r="H1800" s="273" t="str">
        <f>"ITEM:   "&amp;PRESUPUESTO!$B$91</f>
        <v>ITEM:   8.26</v>
      </c>
      <c r="I1800" s="274">
        <f>PRESUPUESTO!$E$91</f>
        <v>1</v>
      </c>
      <c r="J1800" s="275"/>
    </row>
    <row r="1801" spans="1:10" x14ac:dyDescent="0.3">
      <c r="A1801" s="276" t="s">
        <v>312</v>
      </c>
      <c r="B1801" s="267"/>
      <c r="C1801" s="277" t="str">
        <f>INSUMOS!$C$300</f>
        <v>DESCRIPCION</v>
      </c>
      <c r="D1801" s="278" t="str">
        <f>INSUMOS!$D$300</f>
        <v>UND</v>
      </c>
      <c r="E1801" s="279" t="s">
        <v>74</v>
      </c>
      <c r="F1801" s="279" t="s">
        <v>313</v>
      </c>
      <c r="G1801" s="280" t="str">
        <f>INSUMOS!$I$300</f>
        <v>VR. UNIT.</v>
      </c>
      <c r="H1801" s="281" t="s">
        <v>315</v>
      </c>
      <c r="I1801" s="340"/>
      <c r="J1801" s="350" t="s">
        <v>315</v>
      </c>
    </row>
    <row r="1802" spans="1:10" x14ac:dyDescent="0.3">
      <c r="A1802" s="276"/>
      <c r="B1802" s="267"/>
      <c r="C1802" s="284"/>
      <c r="D1802" s="253"/>
      <c r="E1802" s="285"/>
      <c r="F1802" s="285"/>
      <c r="G1802" s="286"/>
      <c r="H1802" s="287"/>
      <c r="I1802" s="288"/>
      <c r="J1802" s="289"/>
    </row>
    <row r="1803" spans="1:10" x14ac:dyDescent="0.3">
      <c r="A1803" s="276" t="s">
        <v>316</v>
      </c>
      <c r="B1803" s="267"/>
      <c r="C1803" s="290" t="s">
        <v>317</v>
      </c>
      <c r="D1803" s="253"/>
      <c r="E1803" s="285"/>
      <c r="F1803" s="285"/>
      <c r="G1803" s="286"/>
      <c r="H1803" s="287"/>
      <c r="I1803" s="288"/>
      <c r="J1803" s="289"/>
    </row>
    <row r="1804" spans="1:10" x14ac:dyDescent="0.3">
      <c r="A1804" s="276">
        <v>100024</v>
      </c>
      <c r="B1804" s="267" t="s">
        <v>503</v>
      </c>
      <c r="C1804" s="277"/>
      <c r="D1804" s="278" t="str">
        <f>INSUMOS!$D$18</f>
        <v>UND</v>
      </c>
      <c r="E1804" s="279"/>
      <c r="F1804" s="279"/>
      <c r="G1804" s="280"/>
      <c r="H1804" s="281">
        <f>TRUNC(E1804* (1 + F1804 / 100) * G1804,2)</f>
        <v>0</v>
      </c>
      <c r="I1804" s="340">
        <f>I1800 * (E1804 * (1+F1804/100))</f>
        <v>0</v>
      </c>
      <c r="J1804" s="350">
        <f>H1804 * I1800</f>
        <v>0</v>
      </c>
    </row>
    <row r="1805" spans="1:10" x14ac:dyDescent="0.3">
      <c r="A1805" s="276">
        <v>102367</v>
      </c>
      <c r="B1805" s="267" t="s">
        <v>503</v>
      </c>
      <c r="C1805" s="277"/>
      <c r="D1805" s="278" t="str">
        <f>INSUMOS!$D$145</f>
        <v>UND</v>
      </c>
      <c r="E1805" s="279"/>
      <c r="F1805" s="279"/>
      <c r="G1805" s="280"/>
      <c r="H1805" s="281">
        <f>TRUNC(E1805* (1 + F1805 / 100) * G1805,2)</f>
        <v>0</v>
      </c>
      <c r="I1805" s="340">
        <f>I1800 * (E1805 * (1+F1805/100))</f>
        <v>0</v>
      </c>
      <c r="J1805" s="350">
        <f>H1805 * I1800</f>
        <v>0</v>
      </c>
    </row>
    <row r="1806" spans="1:10" x14ac:dyDescent="0.3">
      <c r="A1806" s="276">
        <v>100611</v>
      </c>
      <c r="B1806" s="267" t="s">
        <v>318</v>
      </c>
      <c r="C1806" s="277"/>
      <c r="D1806" s="278" t="str">
        <f>INSUMOS!$D$41</f>
        <v>UND</v>
      </c>
      <c r="E1806" s="279"/>
      <c r="F1806" s="279"/>
      <c r="G1806" s="280"/>
      <c r="H1806" s="281">
        <f>TRUNC(E1806* (1 + F1806 / 100) * G1806,2)</f>
        <v>0</v>
      </c>
      <c r="I1806" s="356">
        <f>I1800 * (E1806 * (1+F1806/100))</f>
        <v>0</v>
      </c>
      <c r="J1806" s="350">
        <f>H1806 * I1800</f>
        <v>0</v>
      </c>
    </row>
    <row r="1807" spans="1:10" x14ac:dyDescent="0.3">
      <c r="A1807" s="253" t="s">
        <v>330</v>
      </c>
      <c r="B1807" s="267"/>
      <c r="C1807" s="284"/>
      <c r="D1807" s="253"/>
      <c r="E1807" s="285"/>
      <c r="F1807" s="285"/>
      <c r="G1807" s="286" t="s">
        <v>331</v>
      </c>
      <c r="H1807" s="292">
        <f>SUM(H1803:H1806)</f>
        <v>0</v>
      </c>
      <c r="I1807" s="288"/>
      <c r="J1807" s="293">
        <f>SUM(J1803:J1806)</f>
        <v>0</v>
      </c>
    </row>
    <row r="1808" spans="1:10" x14ac:dyDescent="0.3">
      <c r="A1808" s="276" t="s">
        <v>332</v>
      </c>
      <c r="B1808" s="267"/>
      <c r="C1808" s="294" t="s">
        <v>333</v>
      </c>
      <c r="D1808" s="253" t="s">
        <v>334</v>
      </c>
      <c r="E1808" s="253" t="s">
        <v>335</v>
      </c>
      <c r="F1808" s="253" t="s">
        <v>336</v>
      </c>
      <c r="G1808" s="295" t="s">
        <v>337</v>
      </c>
      <c r="H1808" s="296" t="s">
        <v>338</v>
      </c>
      <c r="I1808" s="288"/>
      <c r="J1808" s="289"/>
    </row>
    <row r="1809" spans="1:10" x14ac:dyDescent="0.3">
      <c r="A1809" s="276">
        <v>200021</v>
      </c>
      <c r="B1809" s="267" t="s">
        <v>333</v>
      </c>
      <c r="C1809" s="277"/>
      <c r="D1809" s="297"/>
      <c r="E1809" s="298"/>
      <c r="F1809" s="299"/>
      <c r="G1809" s="300"/>
      <c r="H1809" s="281"/>
      <c r="I1809" s="340" t="e">
        <f>I1800 / G1809</f>
        <v>#DIV/0!</v>
      </c>
      <c r="J1809" s="350">
        <f>H1809 * I1800</f>
        <v>0</v>
      </c>
    </row>
    <row r="1810" spans="1:10" x14ac:dyDescent="0.3">
      <c r="A1810" s="253" t="s">
        <v>340</v>
      </c>
      <c r="B1810" s="267"/>
      <c r="C1810" s="284"/>
      <c r="D1810" s="253"/>
      <c r="E1810" s="285"/>
      <c r="F1810" s="285"/>
      <c r="G1810" s="286" t="s">
        <v>341</v>
      </c>
      <c r="H1810" s="292">
        <f>SUM(H1808:H1809)</f>
        <v>0</v>
      </c>
      <c r="I1810" s="288"/>
      <c r="J1810" s="293">
        <f>SUM(J1808:J1809)</f>
        <v>0</v>
      </c>
    </row>
    <row r="1811" spans="1:10" x14ac:dyDescent="0.3">
      <c r="A1811" s="276" t="s">
        <v>342</v>
      </c>
      <c r="B1811" s="267"/>
      <c r="C1811" s="301" t="s">
        <v>343</v>
      </c>
      <c r="D1811" s="253"/>
      <c r="E1811" s="285"/>
      <c r="F1811" s="285"/>
      <c r="G1811" s="286"/>
      <c r="H1811" s="287"/>
      <c r="I1811" s="288"/>
      <c r="J1811" s="289"/>
    </row>
    <row r="1812" spans="1:10" x14ac:dyDescent="0.3">
      <c r="A1812" s="276">
        <v>300026</v>
      </c>
      <c r="B1812" s="267" t="s">
        <v>343</v>
      </c>
      <c r="C1812" s="277"/>
      <c r="D1812" s="278" t="s">
        <v>347</v>
      </c>
      <c r="E1812" s="302"/>
      <c r="F1812" s="279">
        <v>0</v>
      </c>
      <c r="G1812" s="280">
        <f>H1810</f>
        <v>0</v>
      </c>
      <c r="H1812" s="281">
        <f>TRUNC(E1812* (1 + F1812 / 100) * G1812,2)</f>
        <v>0</v>
      </c>
      <c r="I1812" s="340">
        <f>I1800 * H1812</f>
        <v>0</v>
      </c>
      <c r="J1812" s="350">
        <f>H1812 * I1800</f>
        <v>0</v>
      </c>
    </row>
    <row r="1813" spans="1:10" x14ac:dyDescent="0.3">
      <c r="A1813" s="253" t="s">
        <v>348</v>
      </c>
      <c r="B1813" s="267"/>
      <c r="C1813" s="284"/>
      <c r="D1813" s="253"/>
      <c r="E1813" s="285"/>
      <c r="F1813" s="285"/>
      <c r="G1813" s="286" t="s">
        <v>349</v>
      </c>
      <c r="H1813" s="292">
        <f>SUM(H1811:H1812)</f>
        <v>0</v>
      </c>
      <c r="I1813" s="288"/>
      <c r="J1813" s="293">
        <f>SUM(J1811:J1812)</f>
        <v>0</v>
      </c>
    </row>
    <row r="1814" spans="1:10" x14ac:dyDescent="0.3">
      <c r="A1814" s="253" t="s">
        <v>350</v>
      </c>
      <c r="B1814" s="19"/>
      <c r="C1814" s="290" t="s">
        <v>351</v>
      </c>
      <c r="D1814" s="253"/>
      <c r="E1814" s="285"/>
      <c r="F1814" s="285"/>
      <c r="G1814" s="286"/>
      <c r="H1814" s="287"/>
      <c r="I1814" s="288"/>
      <c r="J1814" s="289"/>
    </row>
    <row r="1815" spans="1:10" x14ac:dyDescent="0.3">
      <c r="A1815" s="276"/>
      <c r="B1815" s="267"/>
      <c r="C1815" s="277"/>
      <c r="D1815" s="278"/>
      <c r="E1815" s="279"/>
      <c r="F1815" s="279"/>
      <c r="G1815" s="280"/>
      <c r="H1815" s="281"/>
      <c r="I1815" s="340"/>
      <c r="J1815" s="350"/>
    </row>
    <row r="1816" spans="1:10" x14ac:dyDescent="0.3">
      <c r="A1816" s="291" t="s">
        <v>352</v>
      </c>
      <c r="B1816" s="19"/>
      <c r="C1816" s="284"/>
      <c r="D1816" s="253"/>
      <c r="E1816" s="285"/>
      <c r="F1816" s="285"/>
      <c r="G1816" s="286" t="s">
        <v>353</v>
      </c>
      <c r="H1816" s="281">
        <f>SUM(H1814:H1815)</f>
        <v>0</v>
      </c>
      <c r="I1816" s="288"/>
      <c r="J1816" s="350">
        <f>SUM(J1814:J1815)</f>
        <v>0</v>
      </c>
    </row>
    <row r="1817" spans="1:10" x14ac:dyDescent="0.3">
      <c r="A1817" s="253"/>
      <c r="B1817" s="303"/>
      <c r="C1817" s="284"/>
      <c r="D1817" s="253"/>
      <c r="E1817" s="285"/>
      <c r="F1817" s="285"/>
      <c r="G1817" s="286"/>
      <c r="H1817" s="287"/>
      <c r="I1817" s="288"/>
      <c r="J1817" s="289"/>
    </row>
    <row r="1818" spans="1:10" ht="15" thickBot="1" x14ac:dyDescent="0.35">
      <c r="A1818" s="253" t="s">
        <v>76</v>
      </c>
      <c r="B1818" s="303"/>
      <c r="C1818" s="305"/>
      <c r="D1818" s="306"/>
      <c r="E1818" s="307"/>
      <c r="F1818" s="308" t="s">
        <v>354</v>
      </c>
      <c r="G1818" s="309">
        <f>SUM(H1801:H1817)/2</f>
        <v>0</v>
      </c>
      <c r="H1818" s="310">
        <f>IF($A$2="CD",IF($A$3=1,ROUND(SUM(H1801:H1817)/2,0),IF($A$3=3,ROUND(SUM(H1801:H1817)/2,-1),SUM(H1801:H1817)/2)),SUM(H1801:H1817)/2)</f>
        <v>0</v>
      </c>
      <c r="I1818" s="311">
        <f>SUM(J1801:J1817)/2</f>
        <v>0</v>
      </c>
      <c r="J1818" s="312">
        <f>IF($A$2="CD",IF($A$3=1,ROUND(SUM(J1801:J1817)/2,0),IF($A$3=3,ROUND(SUM(J1801:J1817)/2,-1),SUM(J1801:J1817)/2)),SUM(J1801:J1817)/2)</f>
        <v>0</v>
      </c>
    </row>
    <row r="1819" spans="1:10" ht="15" thickTop="1" x14ac:dyDescent="0.3">
      <c r="A1819" s="253" t="s">
        <v>376</v>
      </c>
      <c r="B1819" s="303"/>
      <c r="C1819" s="316" t="s">
        <v>280</v>
      </c>
      <c r="D1819" s="317"/>
      <c r="E1819" s="318"/>
      <c r="F1819" s="318"/>
      <c r="G1819" s="319"/>
      <c r="H1819" s="320"/>
      <c r="I1819" s="288"/>
      <c r="J1819" s="321"/>
    </row>
    <row r="1820" spans="1:10" x14ac:dyDescent="0.3">
      <c r="A1820" s="276" t="s">
        <v>287</v>
      </c>
      <c r="B1820" s="303"/>
      <c r="C1820" s="351" t="s">
        <v>258</v>
      </c>
      <c r="D1820" s="352"/>
      <c r="E1820" s="353"/>
      <c r="F1820" s="325">
        <f>$F$3</f>
        <v>0</v>
      </c>
      <c r="G1820" s="354"/>
      <c r="H1820" s="355">
        <f>ROUND(H1818*F1820,2)</f>
        <v>0</v>
      </c>
      <c r="I1820" s="288"/>
      <c r="J1820" s="350">
        <f>ROUND(J1818*F1820,2)</f>
        <v>0</v>
      </c>
    </row>
    <row r="1821" spans="1:10" x14ac:dyDescent="0.3">
      <c r="A1821" s="276" t="s">
        <v>377</v>
      </c>
      <c r="B1821" s="303"/>
      <c r="C1821" s="351" t="s">
        <v>260</v>
      </c>
      <c r="D1821" s="352"/>
      <c r="E1821" s="353"/>
      <c r="F1821" s="325">
        <f>$G$3</f>
        <v>0</v>
      </c>
      <c r="G1821" s="354"/>
      <c r="H1821" s="355">
        <f>ROUND(H1818*F1821,2)</f>
        <v>0</v>
      </c>
      <c r="I1821" s="288"/>
      <c r="J1821" s="350">
        <f>ROUND(J1818*F1821,2)</f>
        <v>0</v>
      </c>
    </row>
    <row r="1822" spans="1:10" x14ac:dyDescent="0.3">
      <c r="A1822" s="276" t="s">
        <v>289</v>
      </c>
      <c r="B1822" s="303"/>
      <c r="C1822" s="351" t="s">
        <v>262</v>
      </c>
      <c r="D1822" s="352"/>
      <c r="E1822" s="353"/>
      <c r="F1822" s="325">
        <f>$H$3</f>
        <v>0</v>
      </c>
      <c r="G1822" s="354"/>
      <c r="H1822" s="355">
        <f>ROUND(H1818*F1822,2)</f>
        <v>0</v>
      </c>
      <c r="I1822" s="288"/>
      <c r="J1822" s="350">
        <f>ROUND(J1818*F1822,2)</f>
        <v>0</v>
      </c>
    </row>
    <row r="1823" spans="1:10" x14ac:dyDescent="0.3">
      <c r="A1823" s="276" t="s">
        <v>291</v>
      </c>
      <c r="B1823" s="303"/>
      <c r="C1823" s="351" t="s">
        <v>266</v>
      </c>
      <c r="D1823" s="352"/>
      <c r="E1823" s="353"/>
      <c r="F1823" s="325">
        <f>$I$3</f>
        <v>0</v>
      </c>
      <c r="G1823" s="354"/>
      <c r="H1823" s="355">
        <f>ROUND(H1822*F1823,2)</f>
        <v>0</v>
      </c>
      <c r="I1823" s="288"/>
      <c r="J1823" s="350">
        <f>ROUND(J1822*F1823,2)</f>
        <v>0</v>
      </c>
    </row>
    <row r="1824" spans="1:10" x14ac:dyDescent="0.3">
      <c r="A1824" s="253" t="s">
        <v>378</v>
      </c>
      <c r="B1824" s="303"/>
      <c r="C1824" s="290" t="s">
        <v>379</v>
      </c>
      <c r="D1824" s="253"/>
      <c r="E1824" s="285"/>
      <c r="F1824" s="285"/>
      <c r="G1824" s="328"/>
      <c r="H1824" s="329">
        <f>SUM(H1820:H1823)</f>
        <v>0</v>
      </c>
      <c r="I1824" s="304"/>
      <c r="J1824" s="330">
        <f>SUM(J1820:J1823)</f>
        <v>0</v>
      </c>
    </row>
    <row r="1825" spans="1:10" ht="15" thickBot="1" x14ac:dyDescent="0.35">
      <c r="A1825" s="253" t="s">
        <v>380</v>
      </c>
      <c r="B1825" s="303"/>
      <c r="C1825" s="331"/>
      <c r="D1825" s="332"/>
      <c r="E1825" s="307"/>
      <c r="F1825" s="308" t="s">
        <v>381</v>
      </c>
      <c r="G1825" s="333">
        <f>H1824+H1818</f>
        <v>0</v>
      </c>
      <c r="H1825" s="310">
        <f>IF($A$3=2,ROUND((H1818+H1824),2),IF($A$3=3,ROUND((H1818+H1824),-1),ROUND((H1818+H1824),0)))</f>
        <v>0</v>
      </c>
      <c r="I1825" s="311"/>
      <c r="J1825" s="312">
        <f>IF($A$3=2,ROUND((J1818+J1824),2),IF($A$3=3,ROUND((J1818+J1824),-1),ROUND((J1818+J1824),0)))</f>
        <v>0</v>
      </c>
    </row>
    <row r="1826" spans="1:10" ht="15" thickTop="1" x14ac:dyDescent="0.3">
      <c r="C1826" s="19"/>
      <c r="D1826" s="264"/>
      <c r="E1826" s="19"/>
      <c r="F1826" s="19"/>
      <c r="G1826" s="19"/>
      <c r="H1826" s="19"/>
      <c r="I1826" s="265"/>
      <c r="J1826" s="266"/>
    </row>
    <row r="1827" spans="1:10" x14ac:dyDescent="0.3">
      <c r="C1827" s="19"/>
      <c r="D1827" s="264"/>
      <c r="E1827" s="19"/>
      <c r="F1827" s="19"/>
      <c r="G1827" s="19"/>
      <c r="H1827" s="19"/>
      <c r="I1827" s="265"/>
      <c r="J1827" s="266"/>
    </row>
    <row r="1828" spans="1:10" ht="15" thickBot="1" x14ac:dyDescent="0.35">
      <c r="C1828" s="19"/>
      <c r="D1828" s="264"/>
      <c r="E1828" s="19"/>
      <c r="F1828" s="19"/>
      <c r="G1828" s="19"/>
      <c r="H1828" s="19"/>
      <c r="I1828" s="265"/>
      <c r="J1828" s="266"/>
    </row>
    <row r="1829" spans="1:10" ht="15" thickTop="1" x14ac:dyDescent="0.3">
      <c r="A1829" s="253" t="s">
        <v>570</v>
      </c>
      <c r="B1829" s="267"/>
      <c r="C1829" s="933" t="s">
        <v>962</v>
      </c>
      <c r="D1829" s="934"/>
      <c r="E1829" s="934"/>
      <c r="F1829" s="934"/>
      <c r="G1829" s="314"/>
      <c r="H1829" s="269" t="s">
        <v>383</v>
      </c>
      <c r="I1829" s="270" t="s">
        <v>310</v>
      </c>
      <c r="J1829" s="271" t="s">
        <v>79</v>
      </c>
    </row>
    <row r="1830" spans="1:10" x14ac:dyDescent="0.3">
      <c r="A1830" s="253"/>
      <c r="B1830" s="267"/>
      <c r="C1830" s="935"/>
      <c r="D1830" s="936"/>
      <c r="E1830" s="936"/>
      <c r="F1830" s="936"/>
      <c r="G1830" s="315"/>
      <c r="H1830" s="273" t="str">
        <f>"ITEM:   "&amp;PRESUPUESTO!$B$92</f>
        <v>ITEM:   8.27</v>
      </c>
      <c r="I1830" s="274">
        <f>PRESUPUESTO!$E$92</f>
        <v>1</v>
      </c>
      <c r="J1830" s="275"/>
    </row>
    <row r="1831" spans="1:10" x14ac:dyDescent="0.3">
      <c r="A1831" s="276" t="s">
        <v>312</v>
      </c>
      <c r="B1831" s="267"/>
      <c r="C1831" s="277" t="str">
        <f>INSUMOS!$C$300</f>
        <v>DESCRIPCION</v>
      </c>
      <c r="D1831" s="278" t="str">
        <f>INSUMOS!$D$300</f>
        <v>UND</v>
      </c>
      <c r="E1831" s="279" t="s">
        <v>74</v>
      </c>
      <c r="F1831" s="279" t="s">
        <v>313</v>
      </c>
      <c r="G1831" s="280" t="str">
        <f>INSUMOS!$I$300</f>
        <v>VR. UNIT.</v>
      </c>
      <c r="H1831" s="281" t="s">
        <v>315</v>
      </c>
      <c r="I1831" s="340"/>
      <c r="J1831" s="350" t="s">
        <v>315</v>
      </c>
    </row>
    <row r="1832" spans="1:10" x14ac:dyDescent="0.3">
      <c r="A1832" s="276"/>
      <c r="B1832" s="267"/>
      <c r="C1832" s="284"/>
      <c r="D1832" s="253"/>
      <c r="E1832" s="285"/>
      <c r="F1832" s="285"/>
      <c r="G1832" s="286"/>
      <c r="H1832" s="287"/>
      <c r="I1832" s="288"/>
      <c r="J1832" s="289"/>
    </row>
    <row r="1833" spans="1:10" x14ac:dyDescent="0.3">
      <c r="A1833" s="276" t="s">
        <v>316</v>
      </c>
      <c r="B1833" s="267"/>
      <c r="C1833" s="290" t="s">
        <v>317</v>
      </c>
      <c r="D1833" s="253"/>
      <c r="E1833" s="285"/>
      <c r="F1833" s="285"/>
      <c r="G1833" s="286"/>
      <c r="H1833" s="287"/>
      <c r="I1833" s="288"/>
      <c r="J1833" s="289"/>
    </row>
    <row r="1834" spans="1:10" x14ac:dyDescent="0.3">
      <c r="A1834" s="276">
        <v>101658</v>
      </c>
      <c r="B1834" s="267"/>
      <c r="C1834" s="374"/>
      <c r="D1834" s="375" t="str">
        <f>INSUMOS!$D$106</f>
        <v>UND</v>
      </c>
      <c r="E1834" s="376"/>
      <c r="F1834" s="376"/>
      <c r="G1834" s="280"/>
      <c r="H1834" s="281">
        <f>TRUNC(E1834* (1 + F1834 / 100) * G1834,2)</f>
        <v>0</v>
      </c>
      <c r="I1834" s="340">
        <f>I1830 * (E1834 * (1+F1834/100))</f>
        <v>0</v>
      </c>
      <c r="J1834" s="350">
        <f>H1834 * I1830</f>
        <v>0</v>
      </c>
    </row>
    <row r="1835" spans="1:10" x14ac:dyDescent="0.3">
      <c r="A1835" s="276">
        <v>101128</v>
      </c>
      <c r="B1835" s="267"/>
      <c r="C1835" s="374"/>
      <c r="D1835" s="375" t="str">
        <f>INSUMOS!$D$73</f>
        <v>UND</v>
      </c>
      <c r="E1835" s="376"/>
      <c r="F1835" s="376"/>
      <c r="G1835" s="280"/>
      <c r="H1835" s="281">
        <f>TRUNC(E1835* (1 + F1835 / 100) * G1835,2)</f>
        <v>0</v>
      </c>
      <c r="I1835" s="340">
        <f>I1830 * (E1835 * (1+F1835/100))</f>
        <v>0</v>
      </c>
      <c r="J1835" s="350">
        <f>H1835 * I1830</f>
        <v>0</v>
      </c>
    </row>
    <row r="1836" spans="1:10" x14ac:dyDescent="0.3">
      <c r="A1836" s="276">
        <v>100026</v>
      </c>
      <c r="B1836" s="267"/>
      <c r="C1836" s="374"/>
      <c r="D1836" s="375" t="str">
        <f>INSUMOS!$D$19</f>
        <v>UND</v>
      </c>
      <c r="E1836" s="376"/>
      <c r="F1836" s="376"/>
      <c r="G1836" s="280"/>
      <c r="H1836" s="281">
        <f>TRUNC(E1836* (1 + F1836 / 100) * G1836,2)</f>
        <v>0</v>
      </c>
      <c r="I1836" s="340">
        <f>I1830 * (E1836 * (1+F1836/100))</f>
        <v>0</v>
      </c>
      <c r="J1836" s="350">
        <f>H1836 * I1830</f>
        <v>0</v>
      </c>
    </row>
    <row r="1837" spans="1:10" x14ac:dyDescent="0.3">
      <c r="A1837" s="276">
        <v>102368</v>
      </c>
      <c r="B1837" s="267" t="s">
        <v>524</v>
      </c>
      <c r="C1837" s="277"/>
      <c r="D1837" s="278" t="str">
        <f>INSUMOS!$D$146</f>
        <v>UND</v>
      </c>
      <c r="E1837" s="279"/>
      <c r="F1837" s="279"/>
      <c r="G1837" s="280"/>
      <c r="H1837" s="281">
        <f>TRUNC(E1837* (1 + F1837 / 100) * G1837,2)</f>
        <v>0</v>
      </c>
      <c r="I1837" s="340">
        <f>I1830 * (E1837 * (1+F1837/100))</f>
        <v>0</v>
      </c>
      <c r="J1837" s="350">
        <f>H1837 * I1830</f>
        <v>0</v>
      </c>
    </row>
    <row r="1838" spans="1:10" x14ac:dyDescent="0.3">
      <c r="A1838" s="276">
        <v>100611</v>
      </c>
      <c r="B1838" s="267" t="s">
        <v>318</v>
      </c>
      <c r="C1838" s="277"/>
      <c r="D1838" s="278" t="str">
        <f>INSUMOS!$D$41</f>
        <v>UND</v>
      </c>
      <c r="E1838" s="279"/>
      <c r="F1838" s="279"/>
      <c r="G1838" s="280"/>
      <c r="H1838" s="281">
        <f>TRUNC(E1838* (1 + F1838 / 100) * G1838,2)</f>
        <v>0</v>
      </c>
      <c r="I1838" s="340">
        <f>I1830 * (E1838 * (1+F1838/100))</f>
        <v>0</v>
      </c>
      <c r="J1838" s="350">
        <f>H1838 * I1830</f>
        <v>0</v>
      </c>
    </row>
    <row r="1839" spans="1:10" x14ac:dyDescent="0.3">
      <c r="A1839" s="253" t="s">
        <v>330</v>
      </c>
      <c r="B1839" s="267"/>
      <c r="C1839" s="284"/>
      <c r="D1839" s="253"/>
      <c r="E1839" s="285"/>
      <c r="F1839" s="285"/>
      <c r="G1839" s="286" t="s">
        <v>331</v>
      </c>
      <c r="H1839" s="292">
        <f>SUM(H1833:H1838)</f>
        <v>0</v>
      </c>
      <c r="I1839" s="288"/>
      <c r="J1839" s="293">
        <f>SUM(J1833:J1838)</f>
        <v>0</v>
      </c>
    </row>
    <row r="1840" spans="1:10" x14ac:dyDescent="0.3">
      <c r="A1840" s="276" t="s">
        <v>332</v>
      </c>
      <c r="B1840" s="267"/>
      <c r="C1840" s="294" t="s">
        <v>333</v>
      </c>
      <c r="D1840" s="253" t="s">
        <v>334</v>
      </c>
      <c r="E1840" s="253" t="s">
        <v>335</v>
      </c>
      <c r="F1840" s="253" t="s">
        <v>336</v>
      </c>
      <c r="G1840" s="295" t="s">
        <v>337</v>
      </c>
      <c r="H1840" s="296" t="s">
        <v>338</v>
      </c>
      <c r="I1840" s="288"/>
      <c r="J1840" s="289"/>
    </row>
    <row r="1841" spans="1:10" x14ac:dyDescent="0.3">
      <c r="A1841" s="276">
        <v>200021</v>
      </c>
      <c r="B1841" s="267" t="s">
        <v>333</v>
      </c>
      <c r="C1841" s="277"/>
      <c r="D1841" s="297"/>
      <c r="E1841" s="298"/>
      <c r="F1841" s="299"/>
      <c r="G1841" s="300"/>
      <c r="H1841" s="281"/>
      <c r="I1841" s="340" t="e">
        <f>I1830 / G1841</f>
        <v>#DIV/0!</v>
      </c>
      <c r="J1841" s="350">
        <f>H1841 * I1830</f>
        <v>0</v>
      </c>
    </row>
    <row r="1842" spans="1:10" x14ac:dyDescent="0.3">
      <c r="A1842" s="253" t="s">
        <v>340</v>
      </c>
      <c r="B1842" s="267"/>
      <c r="C1842" s="284"/>
      <c r="D1842" s="253"/>
      <c r="E1842" s="285"/>
      <c r="F1842" s="285"/>
      <c r="G1842" s="286" t="s">
        <v>341</v>
      </c>
      <c r="H1842" s="292">
        <f>SUM(H1840:H1841)</f>
        <v>0</v>
      </c>
      <c r="I1842" s="304"/>
      <c r="J1842" s="293">
        <f>SUM(J1840:J1841)</f>
        <v>0</v>
      </c>
    </row>
    <row r="1843" spans="1:10" x14ac:dyDescent="0.3">
      <c r="A1843" s="276" t="s">
        <v>342</v>
      </c>
      <c r="B1843" s="267"/>
      <c r="C1843" s="301" t="s">
        <v>343</v>
      </c>
      <c r="D1843" s="253"/>
      <c r="E1843" s="285"/>
      <c r="F1843" s="285"/>
      <c r="G1843" s="286"/>
      <c r="H1843" s="287"/>
      <c r="I1843" s="288"/>
      <c r="J1843" s="289"/>
    </row>
    <row r="1844" spans="1:10" x14ac:dyDescent="0.3">
      <c r="A1844" s="276">
        <v>300026</v>
      </c>
      <c r="B1844" s="267" t="s">
        <v>343</v>
      </c>
      <c r="C1844" s="277"/>
      <c r="D1844" s="278" t="s">
        <v>347</v>
      </c>
      <c r="E1844" s="302"/>
      <c r="F1844" s="279">
        <v>0</v>
      </c>
      <c r="G1844" s="280">
        <f>H1842</f>
        <v>0</v>
      </c>
      <c r="H1844" s="281">
        <f>TRUNC(E1844* (1 + F1844 / 100) * G1844,2)</f>
        <v>0</v>
      </c>
      <c r="I1844" s="340">
        <f>I1830 * H1844</f>
        <v>0</v>
      </c>
      <c r="J1844" s="350">
        <f>H1844 * I1830</f>
        <v>0</v>
      </c>
    </row>
    <row r="1845" spans="1:10" x14ac:dyDescent="0.3">
      <c r="A1845" s="253" t="s">
        <v>348</v>
      </c>
      <c r="B1845" s="267"/>
      <c r="C1845" s="284"/>
      <c r="D1845" s="253"/>
      <c r="E1845" s="285"/>
      <c r="F1845" s="285"/>
      <c r="G1845" s="286" t="s">
        <v>349</v>
      </c>
      <c r="H1845" s="292">
        <f>SUM(H1843:H1844)</f>
        <v>0</v>
      </c>
      <c r="I1845" s="288"/>
      <c r="J1845" s="293">
        <f>SUM(J1843:J1844)</f>
        <v>0</v>
      </c>
    </row>
    <row r="1846" spans="1:10" x14ac:dyDescent="0.3">
      <c r="A1846" s="253" t="s">
        <v>350</v>
      </c>
      <c r="B1846" s="19"/>
      <c r="C1846" s="290" t="s">
        <v>351</v>
      </c>
      <c r="D1846" s="253"/>
      <c r="E1846" s="285"/>
      <c r="F1846" s="285"/>
      <c r="G1846" s="286"/>
      <c r="H1846" s="287"/>
      <c r="I1846" s="288"/>
      <c r="J1846" s="289"/>
    </row>
    <row r="1847" spans="1:10" x14ac:dyDescent="0.3">
      <c r="A1847" s="276"/>
      <c r="B1847" s="267"/>
      <c r="C1847" s="277"/>
      <c r="D1847" s="278"/>
      <c r="E1847" s="279"/>
      <c r="F1847" s="279"/>
      <c r="G1847" s="280"/>
      <c r="H1847" s="281"/>
      <c r="I1847" s="340"/>
      <c r="J1847" s="350"/>
    </row>
    <row r="1848" spans="1:10" x14ac:dyDescent="0.3">
      <c r="A1848" s="291" t="s">
        <v>352</v>
      </c>
      <c r="B1848" s="19"/>
      <c r="C1848" s="284"/>
      <c r="D1848" s="253"/>
      <c r="E1848" s="285"/>
      <c r="F1848" s="285"/>
      <c r="G1848" s="286" t="s">
        <v>353</v>
      </c>
      <c r="H1848" s="281">
        <f>SUM(H1846:H1847)</f>
        <v>0</v>
      </c>
      <c r="I1848" s="288"/>
      <c r="J1848" s="350">
        <f>SUM(J1846:J1847)</f>
        <v>0</v>
      </c>
    </row>
    <row r="1849" spans="1:10" x14ac:dyDescent="0.3">
      <c r="A1849" s="253"/>
      <c r="B1849" s="303"/>
      <c r="C1849" s="284"/>
      <c r="D1849" s="253"/>
      <c r="E1849" s="285"/>
      <c r="F1849" s="285"/>
      <c r="G1849" s="286"/>
      <c r="H1849" s="287"/>
      <c r="I1849" s="288"/>
      <c r="J1849" s="289"/>
    </row>
    <row r="1850" spans="1:10" ht="15" thickBot="1" x14ac:dyDescent="0.35">
      <c r="A1850" s="253" t="s">
        <v>76</v>
      </c>
      <c r="B1850" s="303"/>
      <c r="C1850" s="305"/>
      <c r="D1850" s="306"/>
      <c r="E1850" s="307"/>
      <c r="F1850" s="308" t="s">
        <v>354</v>
      </c>
      <c r="G1850" s="309">
        <f>SUM(H1831:H1849)/2</f>
        <v>0</v>
      </c>
      <c r="H1850" s="310">
        <f>IF($A$2="CD",IF($A$3=1,ROUND(SUM(H1831:H1849)/2,0),IF($A$3=3,ROUND(SUM(H1831:H1849)/2,-1),SUM(H1831:H1849)/2)),SUM(H1831:H1849)/2)</f>
        <v>0</v>
      </c>
      <c r="I1850" s="311">
        <f>SUM(J1831:J1849)/2</f>
        <v>0</v>
      </c>
      <c r="J1850" s="312">
        <f>IF($A$2="CD",IF($A$3=1,ROUND(SUM(J1831:J1849)/2,0),IF($A$3=3,ROUND(SUM(J1831:J1849)/2,-1),SUM(J1831:J1849)/2)),SUM(J1831:J1849)/2)</f>
        <v>0</v>
      </c>
    </row>
    <row r="1851" spans="1:10" ht="15" thickTop="1" x14ac:dyDescent="0.3">
      <c r="A1851" s="253" t="s">
        <v>376</v>
      </c>
      <c r="B1851" s="303"/>
      <c r="C1851" s="316" t="s">
        <v>280</v>
      </c>
      <c r="D1851" s="317"/>
      <c r="E1851" s="318"/>
      <c r="F1851" s="318"/>
      <c r="G1851" s="319"/>
      <c r="H1851" s="320"/>
      <c r="I1851" s="288"/>
      <c r="J1851" s="321"/>
    </row>
    <row r="1852" spans="1:10" x14ac:dyDescent="0.3">
      <c r="A1852" s="276" t="s">
        <v>287</v>
      </c>
      <c r="B1852" s="303"/>
      <c r="C1852" s="351" t="s">
        <v>258</v>
      </c>
      <c r="D1852" s="352"/>
      <c r="E1852" s="353"/>
      <c r="F1852" s="325">
        <f>$F$3</f>
        <v>0</v>
      </c>
      <c r="G1852" s="354"/>
      <c r="H1852" s="355">
        <f>ROUND(H1850*F1852,2)</f>
        <v>0</v>
      </c>
      <c r="I1852" s="288"/>
      <c r="J1852" s="350">
        <f>ROUND(J1850*F1852,2)</f>
        <v>0</v>
      </c>
    </row>
    <row r="1853" spans="1:10" x14ac:dyDescent="0.3">
      <c r="A1853" s="276" t="s">
        <v>377</v>
      </c>
      <c r="B1853" s="303"/>
      <c r="C1853" s="351" t="s">
        <v>260</v>
      </c>
      <c r="D1853" s="352"/>
      <c r="E1853" s="353"/>
      <c r="F1853" s="325">
        <f>$G$3</f>
        <v>0</v>
      </c>
      <c r="G1853" s="354"/>
      <c r="H1853" s="355">
        <f>ROUND(H1850*F1853,2)</f>
        <v>0</v>
      </c>
      <c r="I1853" s="288"/>
      <c r="J1853" s="350">
        <f>ROUND(J1850*F1853,2)</f>
        <v>0</v>
      </c>
    </row>
    <row r="1854" spans="1:10" x14ac:dyDescent="0.3">
      <c r="A1854" s="276" t="s">
        <v>289</v>
      </c>
      <c r="B1854" s="303"/>
      <c r="C1854" s="351" t="s">
        <v>262</v>
      </c>
      <c r="D1854" s="352"/>
      <c r="E1854" s="353"/>
      <c r="F1854" s="325">
        <f>$H$3</f>
        <v>0</v>
      </c>
      <c r="G1854" s="354"/>
      <c r="H1854" s="355">
        <f>ROUND(H1850*F1854,2)</f>
        <v>0</v>
      </c>
      <c r="I1854" s="288"/>
      <c r="J1854" s="350">
        <f>ROUND(J1850*F1854,2)</f>
        <v>0</v>
      </c>
    </row>
    <row r="1855" spans="1:10" x14ac:dyDescent="0.3">
      <c r="A1855" s="276" t="s">
        <v>291</v>
      </c>
      <c r="B1855" s="303"/>
      <c r="C1855" s="351" t="s">
        <v>266</v>
      </c>
      <c r="D1855" s="352"/>
      <c r="E1855" s="353"/>
      <c r="F1855" s="325">
        <f>$I$3</f>
        <v>0</v>
      </c>
      <c r="G1855" s="354"/>
      <c r="H1855" s="355">
        <f>ROUND(H1854*F1855,2)</f>
        <v>0</v>
      </c>
      <c r="I1855" s="288"/>
      <c r="J1855" s="350">
        <f>ROUND(J1854*F1855,2)</f>
        <v>0</v>
      </c>
    </row>
    <row r="1856" spans="1:10" x14ac:dyDescent="0.3">
      <c r="A1856" s="253" t="s">
        <v>378</v>
      </c>
      <c r="B1856" s="303"/>
      <c r="C1856" s="290" t="s">
        <v>379</v>
      </c>
      <c r="D1856" s="253"/>
      <c r="E1856" s="285"/>
      <c r="F1856" s="285"/>
      <c r="G1856" s="328"/>
      <c r="H1856" s="329">
        <f>SUM(H1852:H1855)</f>
        <v>0</v>
      </c>
      <c r="I1856" s="304"/>
      <c r="J1856" s="330">
        <f>SUM(J1852:J1855)</f>
        <v>0</v>
      </c>
    </row>
    <row r="1857" spans="1:10" ht="15" thickBot="1" x14ac:dyDescent="0.35">
      <c r="A1857" s="253" t="s">
        <v>380</v>
      </c>
      <c r="B1857" s="303"/>
      <c r="C1857" s="331"/>
      <c r="D1857" s="332"/>
      <c r="E1857" s="307"/>
      <c r="F1857" s="308" t="s">
        <v>381</v>
      </c>
      <c r="G1857" s="333">
        <f>H1856+H1850</f>
        <v>0</v>
      </c>
      <c r="H1857" s="310">
        <f>IF($A$3=2,ROUND((H1850+H1856),2),IF($A$3=3,ROUND((H1850+H1856),-1),ROUND((H1850+H1856),0)))</f>
        <v>0</v>
      </c>
      <c r="I1857" s="311"/>
      <c r="J1857" s="312">
        <f>IF($A$3=2,ROUND((J1850+J1856),2),IF($A$3=3,ROUND((J1850+J1856),-1),ROUND((J1850+J1856),0)))</f>
        <v>0</v>
      </c>
    </row>
    <row r="1858" spans="1:10" ht="15" thickTop="1" x14ac:dyDescent="0.3">
      <c r="C1858" s="19"/>
      <c r="D1858" s="264"/>
      <c r="E1858" s="19"/>
      <c r="F1858" s="19"/>
      <c r="G1858" s="19"/>
      <c r="H1858" s="19"/>
      <c r="I1858" s="265"/>
      <c r="J1858" s="266"/>
    </row>
    <row r="1859" spans="1:10" x14ac:dyDescent="0.3">
      <c r="C1859" s="19"/>
      <c r="D1859" s="264"/>
      <c r="E1859" s="19"/>
      <c r="F1859" s="19"/>
      <c r="G1859" s="19"/>
      <c r="H1859" s="19"/>
      <c r="I1859" s="265"/>
      <c r="J1859" s="266"/>
    </row>
    <row r="1860" spans="1:10" ht="15" thickBot="1" x14ac:dyDescent="0.35">
      <c r="C1860" s="19"/>
      <c r="D1860" s="264"/>
      <c r="E1860" s="19"/>
      <c r="F1860" s="19"/>
      <c r="G1860" s="19"/>
      <c r="H1860" s="19"/>
      <c r="I1860" s="265"/>
      <c r="J1860" s="266"/>
    </row>
    <row r="1861" spans="1:10" ht="15" thickTop="1" x14ac:dyDescent="0.3">
      <c r="A1861" s="253" t="s">
        <v>573</v>
      </c>
      <c r="B1861" s="267"/>
      <c r="C1861" s="933" t="s">
        <v>963</v>
      </c>
      <c r="D1861" s="934"/>
      <c r="E1861" s="934"/>
      <c r="F1861" s="934"/>
      <c r="G1861" s="314"/>
      <c r="H1861" s="269" t="s">
        <v>383</v>
      </c>
      <c r="I1861" s="270" t="s">
        <v>310</v>
      </c>
      <c r="J1861" s="271" t="s">
        <v>79</v>
      </c>
    </row>
    <row r="1862" spans="1:10" x14ac:dyDescent="0.3">
      <c r="A1862" s="253"/>
      <c r="B1862" s="267"/>
      <c r="C1862" s="935"/>
      <c r="D1862" s="936"/>
      <c r="E1862" s="936"/>
      <c r="F1862" s="936"/>
      <c r="G1862" s="315"/>
      <c r="H1862" s="273" t="str">
        <f>"ITEM:   "&amp;PRESUPUESTO!$B$93</f>
        <v>ITEM:   8.28</v>
      </c>
      <c r="I1862" s="274">
        <f>PRESUPUESTO!$E$93</f>
        <v>3</v>
      </c>
      <c r="J1862" s="275"/>
    </row>
    <row r="1863" spans="1:10" x14ac:dyDescent="0.3">
      <c r="A1863" s="276" t="s">
        <v>312</v>
      </c>
      <c r="B1863" s="267"/>
      <c r="C1863" s="277" t="str">
        <f>INSUMOS!$C$300</f>
        <v>DESCRIPCION</v>
      </c>
      <c r="D1863" s="278" t="str">
        <f>INSUMOS!$D$300</f>
        <v>UND</v>
      </c>
      <c r="E1863" s="279" t="s">
        <v>74</v>
      </c>
      <c r="F1863" s="279" t="s">
        <v>313</v>
      </c>
      <c r="G1863" s="280" t="str">
        <f>INSUMOS!$I$300</f>
        <v>VR. UNIT.</v>
      </c>
      <c r="H1863" s="281" t="s">
        <v>315</v>
      </c>
      <c r="I1863" s="340"/>
      <c r="J1863" s="350" t="s">
        <v>315</v>
      </c>
    </row>
    <row r="1864" spans="1:10" x14ac:dyDescent="0.3">
      <c r="A1864" s="276"/>
      <c r="B1864" s="267"/>
      <c r="C1864" s="284"/>
      <c r="D1864" s="253"/>
      <c r="E1864" s="285"/>
      <c r="F1864" s="285"/>
      <c r="G1864" s="286"/>
      <c r="H1864" s="287"/>
      <c r="I1864" s="288"/>
      <c r="J1864" s="289"/>
    </row>
    <row r="1865" spans="1:10" x14ac:dyDescent="0.3">
      <c r="A1865" s="276" t="s">
        <v>316</v>
      </c>
      <c r="B1865" s="267"/>
      <c r="C1865" s="290" t="s">
        <v>317</v>
      </c>
      <c r="D1865" s="253"/>
      <c r="E1865" s="285"/>
      <c r="F1865" s="285"/>
      <c r="G1865" s="286"/>
      <c r="H1865" s="287"/>
      <c r="I1865" s="288"/>
      <c r="J1865" s="289"/>
    </row>
    <row r="1866" spans="1:10" x14ac:dyDescent="0.3">
      <c r="A1866" s="276">
        <v>100022</v>
      </c>
      <c r="B1866" s="267" t="s">
        <v>503</v>
      </c>
      <c r="C1866" s="277"/>
      <c r="D1866" s="278"/>
      <c r="E1866" s="279"/>
      <c r="F1866" s="279"/>
      <c r="G1866" s="280"/>
      <c r="H1866" s="281">
        <f>TRUNC(E1866* (1 + F1866 / 100) * G1866,2)</f>
        <v>0</v>
      </c>
      <c r="I1866" s="340">
        <f>I1862 * (E1866 * (1+F1866/100))</f>
        <v>0</v>
      </c>
      <c r="J1866" s="350">
        <f>H1866 * I1862</f>
        <v>0</v>
      </c>
    </row>
    <row r="1867" spans="1:10" x14ac:dyDescent="0.3">
      <c r="A1867" s="276">
        <v>102365</v>
      </c>
      <c r="B1867" s="267" t="s">
        <v>503</v>
      </c>
      <c r="C1867" s="277"/>
      <c r="D1867" s="278"/>
      <c r="E1867" s="279"/>
      <c r="F1867" s="279"/>
      <c r="G1867" s="280"/>
      <c r="H1867" s="281">
        <f>TRUNC(E1867* (1 + F1867 / 100) * G1867,2)</f>
        <v>0</v>
      </c>
      <c r="I1867" s="340">
        <f>I1862 * (E1867 * (1+F1867/100))</f>
        <v>0</v>
      </c>
      <c r="J1867" s="350">
        <f>H1867 * I1862</f>
        <v>0</v>
      </c>
    </row>
    <row r="1868" spans="1:10" x14ac:dyDescent="0.3">
      <c r="A1868" s="276">
        <v>100611</v>
      </c>
      <c r="B1868" s="267" t="s">
        <v>318</v>
      </c>
      <c r="C1868" s="277"/>
      <c r="D1868" s="278"/>
      <c r="E1868" s="279"/>
      <c r="F1868" s="279"/>
      <c r="G1868" s="280"/>
      <c r="H1868" s="281">
        <f>TRUNC(E1868* (1 + F1868 / 100) * G1868,2)</f>
        <v>0</v>
      </c>
      <c r="I1868" s="340">
        <f>I1862 * (E1868 * (1+F1868/100))</f>
        <v>0</v>
      </c>
      <c r="J1868" s="350">
        <f>H1868 * I1862</f>
        <v>0</v>
      </c>
    </row>
    <row r="1869" spans="1:10" x14ac:dyDescent="0.3">
      <c r="A1869" s="253" t="s">
        <v>330</v>
      </c>
      <c r="B1869" s="267"/>
      <c r="C1869" s="284"/>
      <c r="D1869" s="253"/>
      <c r="E1869" s="285"/>
      <c r="F1869" s="285"/>
      <c r="G1869" s="286" t="s">
        <v>331</v>
      </c>
      <c r="H1869" s="292">
        <f>SUM(H1865:H1868)</f>
        <v>0</v>
      </c>
      <c r="I1869" s="288"/>
      <c r="J1869" s="293">
        <f>SUM(J1865:J1868)</f>
        <v>0</v>
      </c>
    </row>
    <row r="1870" spans="1:10" x14ac:dyDescent="0.3">
      <c r="A1870" s="276" t="s">
        <v>332</v>
      </c>
      <c r="B1870" s="267"/>
      <c r="C1870" s="294" t="s">
        <v>333</v>
      </c>
      <c r="D1870" s="253" t="s">
        <v>334</v>
      </c>
      <c r="E1870" s="253" t="s">
        <v>335</v>
      </c>
      <c r="F1870" s="253" t="s">
        <v>336</v>
      </c>
      <c r="G1870" s="295" t="s">
        <v>337</v>
      </c>
      <c r="H1870" s="296" t="s">
        <v>338</v>
      </c>
      <c r="I1870" s="288"/>
      <c r="J1870" s="289"/>
    </row>
    <row r="1871" spans="1:10" x14ac:dyDescent="0.3">
      <c r="A1871" s="276">
        <v>200021</v>
      </c>
      <c r="B1871" s="267" t="s">
        <v>333</v>
      </c>
      <c r="C1871" s="277"/>
      <c r="D1871" s="297"/>
      <c r="E1871" s="298"/>
      <c r="F1871" s="299"/>
      <c r="G1871" s="300"/>
      <c r="H1871" s="281"/>
      <c r="I1871" s="340" t="e">
        <f>I1862 / G1871</f>
        <v>#DIV/0!</v>
      </c>
      <c r="J1871" s="350">
        <f>H1871 * I1862</f>
        <v>0</v>
      </c>
    </row>
    <row r="1872" spans="1:10" x14ac:dyDescent="0.3">
      <c r="A1872" s="253" t="s">
        <v>340</v>
      </c>
      <c r="B1872" s="267"/>
      <c r="C1872" s="284"/>
      <c r="D1872" s="253"/>
      <c r="E1872" s="285"/>
      <c r="F1872" s="285"/>
      <c r="G1872" s="286" t="s">
        <v>341</v>
      </c>
      <c r="H1872" s="292">
        <f>SUM(H1870:H1871)</f>
        <v>0</v>
      </c>
      <c r="I1872" s="288"/>
      <c r="J1872" s="293">
        <f>SUM(J1870:J1871)</f>
        <v>0</v>
      </c>
    </row>
    <row r="1873" spans="1:10" x14ac:dyDescent="0.3">
      <c r="A1873" s="276" t="s">
        <v>342</v>
      </c>
      <c r="B1873" s="267"/>
      <c r="C1873" s="301" t="s">
        <v>343</v>
      </c>
      <c r="D1873" s="253"/>
      <c r="E1873" s="285"/>
      <c r="F1873" s="285"/>
      <c r="G1873" s="286"/>
      <c r="H1873" s="287"/>
      <c r="I1873" s="288"/>
      <c r="J1873" s="289"/>
    </row>
    <row r="1874" spans="1:10" x14ac:dyDescent="0.3">
      <c r="A1874" s="276">
        <v>300026</v>
      </c>
      <c r="B1874" s="267" t="s">
        <v>343</v>
      </c>
      <c r="C1874" s="277"/>
      <c r="D1874" s="278" t="s">
        <v>347</v>
      </c>
      <c r="E1874" s="302"/>
      <c r="F1874" s="279">
        <v>0</v>
      </c>
      <c r="G1874" s="280">
        <f>H1872</f>
        <v>0</v>
      </c>
      <c r="H1874" s="281">
        <f>TRUNC(E1874* (1 + F1874 / 100) * G1874,2)</f>
        <v>0</v>
      </c>
      <c r="I1874" s="340">
        <f>I1862 * H1874</f>
        <v>0</v>
      </c>
      <c r="J1874" s="350">
        <f>H1874 * I1862</f>
        <v>0</v>
      </c>
    </row>
    <row r="1875" spans="1:10" x14ac:dyDescent="0.3">
      <c r="A1875" s="253" t="s">
        <v>348</v>
      </c>
      <c r="B1875" s="267"/>
      <c r="C1875" s="284"/>
      <c r="D1875" s="253"/>
      <c r="E1875" s="285"/>
      <c r="F1875" s="285"/>
      <c r="G1875" s="286" t="s">
        <v>349</v>
      </c>
      <c r="H1875" s="292">
        <f>SUM(H1873:H1874)</f>
        <v>0</v>
      </c>
      <c r="I1875" s="288"/>
      <c r="J1875" s="293">
        <f>SUM(J1873:J1874)</f>
        <v>0</v>
      </c>
    </row>
    <row r="1876" spans="1:10" x14ac:dyDescent="0.3">
      <c r="A1876" s="253" t="s">
        <v>350</v>
      </c>
      <c r="B1876" s="19"/>
      <c r="C1876" s="290" t="s">
        <v>351</v>
      </c>
      <c r="D1876" s="253"/>
      <c r="E1876" s="285"/>
      <c r="F1876" s="285"/>
      <c r="G1876" s="286"/>
      <c r="H1876" s="287"/>
      <c r="I1876" s="288"/>
      <c r="J1876" s="289"/>
    </row>
    <row r="1877" spans="1:10" x14ac:dyDescent="0.3">
      <c r="A1877" s="276"/>
      <c r="B1877" s="267"/>
      <c r="C1877" s="277"/>
      <c r="D1877" s="278"/>
      <c r="E1877" s="279"/>
      <c r="F1877" s="279"/>
      <c r="G1877" s="280"/>
      <c r="H1877" s="281"/>
      <c r="I1877" s="340"/>
      <c r="J1877" s="350"/>
    </row>
    <row r="1878" spans="1:10" x14ac:dyDescent="0.3">
      <c r="A1878" s="291" t="s">
        <v>352</v>
      </c>
      <c r="B1878" s="19"/>
      <c r="C1878" s="284"/>
      <c r="D1878" s="253"/>
      <c r="E1878" s="285"/>
      <c r="F1878" s="285"/>
      <c r="G1878" s="286" t="s">
        <v>353</v>
      </c>
      <c r="H1878" s="281">
        <f>SUM(H1876:H1877)</f>
        <v>0</v>
      </c>
      <c r="I1878" s="288"/>
      <c r="J1878" s="350">
        <f>SUM(J1876:J1877)</f>
        <v>0</v>
      </c>
    </row>
    <row r="1879" spans="1:10" x14ac:dyDescent="0.3">
      <c r="A1879" s="253"/>
      <c r="B1879" s="303"/>
      <c r="C1879" s="284"/>
      <c r="D1879" s="253"/>
      <c r="E1879" s="285"/>
      <c r="F1879" s="285"/>
      <c r="G1879" s="286"/>
      <c r="H1879" s="287"/>
      <c r="I1879" s="288"/>
      <c r="J1879" s="289"/>
    </row>
    <row r="1880" spans="1:10" ht="15" thickBot="1" x14ac:dyDescent="0.35">
      <c r="A1880" s="253" t="s">
        <v>76</v>
      </c>
      <c r="B1880" s="303"/>
      <c r="C1880" s="305"/>
      <c r="D1880" s="306"/>
      <c r="E1880" s="307"/>
      <c r="F1880" s="308" t="s">
        <v>354</v>
      </c>
      <c r="G1880" s="309">
        <f>SUM(H1863:H1879)/2</f>
        <v>0</v>
      </c>
      <c r="H1880" s="310">
        <f>IF($A$2="CD",IF($A$3=1,ROUND(SUM(H1863:H1879)/2,0),IF($A$3=3,ROUND(SUM(H1863:H1879)/2,-1),SUM(H1863:H1879)/2)),SUM(H1863:H1879)/2)</f>
        <v>0</v>
      </c>
      <c r="I1880" s="311">
        <f>SUM(J1863:J1879)/2</f>
        <v>0</v>
      </c>
      <c r="J1880" s="312">
        <f>IF($A$2="CD",IF($A$3=1,ROUND(SUM(J1863:J1879)/2,0),IF($A$3=3,ROUND(SUM(J1863:J1879)/2,-1),SUM(J1863:J1879)/2)),SUM(J1863:J1879)/2)</f>
        <v>0</v>
      </c>
    </row>
    <row r="1881" spans="1:10" ht="15" thickTop="1" x14ac:dyDescent="0.3">
      <c r="A1881" s="253" t="s">
        <v>376</v>
      </c>
      <c r="B1881" s="303"/>
      <c r="C1881" s="316" t="s">
        <v>280</v>
      </c>
      <c r="D1881" s="317"/>
      <c r="E1881" s="318"/>
      <c r="F1881" s="318"/>
      <c r="G1881" s="319"/>
      <c r="H1881" s="320"/>
      <c r="I1881" s="288"/>
      <c r="J1881" s="321"/>
    </row>
    <row r="1882" spans="1:10" x14ac:dyDescent="0.3">
      <c r="A1882" s="276" t="s">
        <v>287</v>
      </c>
      <c r="B1882" s="303"/>
      <c r="C1882" s="351" t="s">
        <v>258</v>
      </c>
      <c r="D1882" s="352"/>
      <c r="E1882" s="353"/>
      <c r="F1882" s="325">
        <f>$F$3</f>
        <v>0</v>
      </c>
      <c r="G1882" s="354"/>
      <c r="H1882" s="355">
        <f>ROUND(H1880*F1882,2)</f>
        <v>0</v>
      </c>
      <c r="I1882" s="288"/>
      <c r="J1882" s="350">
        <f>ROUND(J1880*F1882,2)</f>
        <v>0</v>
      </c>
    </row>
    <row r="1883" spans="1:10" x14ac:dyDescent="0.3">
      <c r="A1883" s="276" t="s">
        <v>377</v>
      </c>
      <c r="B1883" s="303"/>
      <c r="C1883" s="351" t="s">
        <v>260</v>
      </c>
      <c r="D1883" s="352"/>
      <c r="E1883" s="353"/>
      <c r="F1883" s="325">
        <f>$G$3</f>
        <v>0</v>
      </c>
      <c r="G1883" s="354"/>
      <c r="H1883" s="355">
        <f>ROUND(H1880*F1883,2)</f>
        <v>0</v>
      </c>
      <c r="I1883" s="288"/>
      <c r="J1883" s="350">
        <f>ROUND(J1880*F1883,2)</f>
        <v>0</v>
      </c>
    </row>
    <row r="1884" spans="1:10" x14ac:dyDescent="0.3">
      <c r="A1884" s="276" t="s">
        <v>289</v>
      </c>
      <c r="B1884" s="303"/>
      <c r="C1884" s="351" t="s">
        <v>262</v>
      </c>
      <c r="D1884" s="352"/>
      <c r="E1884" s="353"/>
      <c r="F1884" s="325">
        <f>$H$3</f>
        <v>0</v>
      </c>
      <c r="G1884" s="354"/>
      <c r="H1884" s="355">
        <f>ROUND(H1880*F1884,2)</f>
        <v>0</v>
      </c>
      <c r="I1884" s="288"/>
      <c r="J1884" s="350">
        <f>ROUND(J1880*F1884,2)</f>
        <v>0</v>
      </c>
    </row>
    <row r="1885" spans="1:10" x14ac:dyDescent="0.3">
      <c r="A1885" s="276" t="s">
        <v>291</v>
      </c>
      <c r="B1885" s="303"/>
      <c r="C1885" s="351" t="s">
        <v>266</v>
      </c>
      <c r="D1885" s="352"/>
      <c r="E1885" s="353"/>
      <c r="F1885" s="325">
        <f>$I$3</f>
        <v>0</v>
      </c>
      <c r="G1885" s="354"/>
      <c r="H1885" s="355">
        <f>ROUND(H1884*F1885,2)</f>
        <v>0</v>
      </c>
      <c r="I1885" s="288"/>
      <c r="J1885" s="350">
        <f>ROUND(J1884*F1885,2)</f>
        <v>0</v>
      </c>
    </row>
    <row r="1886" spans="1:10" x14ac:dyDescent="0.3">
      <c r="A1886" s="253" t="s">
        <v>378</v>
      </c>
      <c r="B1886" s="303"/>
      <c r="C1886" s="290" t="s">
        <v>379</v>
      </c>
      <c r="D1886" s="253"/>
      <c r="E1886" s="285"/>
      <c r="F1886" s="285"/>
      <c r="G1886" s="328"/>
      <c r="H1886" s="329">
        <f>SUM(H1882:H1885)</f>
        <v>0</v>
      </c>
      <c r="I1886" s="304"/>
      <c r="J1886" s="330">
        <f>SUM(J1882:J1885)</f>
        <v>0</v>
      </c>
    </row>
    <row r="1887" spans="1:10" ht="15" thickBot="1" x14ac:dyDescent="0.35">
      <c r="A1887" s="253" t="s">
        <v>380</v>
      </c>
      <c r="B1887" s="303"/>
      <c r="C1887" s="331"/>
      <c r="D1887" s="332"/>
      <c r="E1887" s="307"/>
      <c r="F1887" s="308" t="s">
        <v>381</v>
      </c>
      <c r="G1887" s="333">
        <f>H1886+H1880</f>
        <v>0</v>
      </c>
      <c r="H1887" s="310">
        <f>IF($A$3=2,ROUND((H1880+H1886),2),IF($A$3=3,ROUND((H1880+H1886),-1),ROUND((H1880+H1886),0)))</f>
        <v>0</v>
      </c>
      <c r="I1887" s="311"/>
      <c r="J1887" s="312">
        <f>IF($A$3=2,ROUND((J1880+J1886),2),IF($A$3=3,ROUND((J1880+J1886),-1),ROUND((J1880+J1886),0)))</f>
        <v>0</v>
      </c>
    </row>
    <row r="1888" spans="1:10" ht="15" thickTop="1" x14ac:dyDescent="0.3">
      <c r="C1888" s="19"/>
      <c r="D1888" s="264"/>
      <c r="E1888" s="19"/>
      <c r="F1888" s="19"/>
      <c r="G1888" s="19"/>
      <c r="H1888" s="19"/>
      <c r="I1888" s="265"/>
      <c r="J1888" s="266"/>
    </row>
    <row r="1889" spans="1:10" x14ac:dyDescent="0.3">
      <c r="C1889" s="19"/>
      <c r="D1889" s="264"/>
      <c r="E1889" s="19"/>
      <c r="F1889" s="19"/>
      <c r="G1889" s="19"/>
      <c r="H1889" s="19"/>
      <c r="I1889" s="265"/>
      <c r="J1889" s="266"/>
    </row>
    <row r="1890" spans="1:10" ht="15" thickBot="1" x14ac:dyDescent="0.35">
      <c r="C1890" s="19"/>
      <c r="D1890" s="264"/>
      <c r="E1890" s="19"/>
      <c r="F1890" s="19"/>
      <c r="G1890" s="19"/>
      <c r="H1890" s="19"/>
      <c r="I1890" s="265"/>
      <c r="J1890" s="266"/>
    </row>
    <row r="1891" spans="1:10" ht="15" thickTop="1" x14ac:dyDescent="0.3">
      <c r="A1891" s="253" t="s">
        <v>575</v>
      </c>
      <c r="B1891" s="267"/>
      <c r="C1891" s="933" t="s">
        <v>964</v>
      </c>
      <c r="D1891" s="934"/>
      <c r="E1891" s="934"/>
      <c r="F1891" s="934"/>
      <c r="G1891" s="314"/>
      <c r="H1891" s="269" t="s">
        <v>383</v>
      </c>
      <c r="I1891" s="270" t="s">
        <v>310</v>
      </c>
      <c r="J1891" s="271" t="s">
        <v>79</v>
      </c>
    </row>
    <row r="1892" spans="1:10" x14ac:dyDescent="0.3">
      <c r="A1892" s="253"/>
      <c r="B1892" s="267"/>
      <c r="C1892" s="935"/>
      <c r="D1892" s="936"/>
      <c r="E1892" s="936"/>
      <c r="F1892" s="936"/>
      <c r="G1892" s="315"/>
      <c r="H1892" s="273" t="str">
        <f>"ITEM:   "&amp;PRESUPUESTO!$B$94</f>
        <v>ITEM:   8.29</v>
      </c>
      <c r="I1892" s="274">
        <f>PRESUPUESTO!$E$94</f>
        <v>2</v>
      </c>
      <c r="J1892" s="275"/>
    </row>
    <row r="1893" spans="1:10" x14ac:dyDescent="0.3">
      <c r="A1893" s="276" t="s">
        <v>312</v>
      </c>
      <c r="B1893" s="267"/>
      <c r="C1893" s="277" t="str">
        <f>INSUMOS!$C$300</f>
        <v>DESCRIPCION</v>
      </c>
      <c r="D1893" s="278" t="str">
        <f>INSUMOS!$D$300</f>
        <v>UND</v>
      </c>
      <c r="E1893" s="279" t="s">
        <v>74</v>
      </c>
      <c r="F1893" s="279" t="s">
        <v>313</v>
      </c>
      <c r="G1893" s="280" t="str">
        <f>INSUMOS!$I$300</f>
        <v>VR. UNIT.</v>
      </c>
      <c r="H1893" s="281" t="s">
        <v>315</v>
      </c>
      <c r="I1893" s="356"/>
      <c r="J1893" s="350" t="s">
        <v>315</v>
      </c>
    </row>
    <row r="1894" spans="1:10" x14ac:dyDescent="0.3">
      <c r="A1894" s="276"/>
      <c r="B1894" s="267"/>
      <c r="C1894" s="284"/>
      <c r="D1894" s="253"/>
      <c r="E1894" s="285"/>
      <c r="F1894" s="285"/>
      <c r="G1894" s="286"/>
      <c r="H1894" s="287"/>
      <c r="I1894" s="288"/>
      <c r="J1894" s="289"/>
    </row>
    <row r="1895" spans="1:10" x14ac:dyDescent="0.3">
      <c r="A1895" s="276" t="s">
        <v>316</v>
      </c>
      <c r="B1895" s="267"/>
      <c r="C1895" s="290" t="s">
        <v>317</v>
      </c>
      <c r="D1895" s="253"/>
      <c r="E1895" s="285"/>
      <c r="F1895" s="285"/>
      <c r="G1895" s="286"/>
      <c r="H1895" s="287"/>
      <c r="I1895" s="288"/>
      <c r="J1895" s="289"/>
    </row>
    <row r="1896" spans="1:10" x14ac:dyDescent="0.3">
      <c r="A1896" s="276">
        <v>100023</v>
      </c>
      <c r="B1896" s="267" t="s">
        <v>503</v>
      </c>
      <c r="C1896" s="277"/>
      <c r="D1896" s="278"/>
      <c r="E1896" s="279"/>
      <c r="F1896" s="279"/>
      <c r="G1896" s="280"/>
      <c r="H1896" s="281">
        <f>TRUNC(E1896* (1 + F1896 / 100) * G1896,2)</f>
        <v>0</v>
      </c>
      <c r="I1896" s="340">
        <f>I1892 * (E1896 * (1+F1896/100))</f>
        <v>0</v>
      </c>
      <c r="J1896" s="350">
        <f>H1896 * I1892</f>
        <v>0</v>
      </c>
    </row>
    <row r="1897" spans="1:10" x14ac:dyDescent="0.3">
      <c r="A1897" s="276">
        <v>102366</v>
      </c>
      <c r="B1897" s="267" t="s">
        <v>503</v>
      </c>
      <c r="C1897" s="277"/>
      <c r="D1897" s="278"/>
      <c r="E1897" s="279"/>
      <c r="F1897" s="279"/>
      <c r="G1897" s="280"/>
      <c r="H1897" s="281">
        <f>TRUNC(E1897* (1 + F1897 / 100) * G1897,2)</f>
        <v>0</v>
      </c>
      <c r="I1897" s="340">
        <f>I1892 * (E1897 * (1+F1897/100))</f>
        <v>0</v>
      </c>
      <c r="J1897" s="350">
        <f>H1897 * I1892</f>
        <v>0</v>
      </c>
    </row>
    <row r="1898" spans="1:10" x14ac:dyDescent="0.3">
      <c r="A1898" s="276">
        <v>100611</v>
      </c>
      <c r="B1898" s="267" t="s">
        <v>318</v>
      </c>
      <c r="C1898" s="277"/>
      <c r="D1898" s="278"/>
      <c r="E1898" s="279"/>
      <c r="F1898" s="279"/>
      <c r="G1898" s="280"/>
      <c r="H1898" s="281">
        <f>TRUNC(E1898* (1 + F1898 / 100) * G1898,2)</f>
        <v>0</v>
      </c>
      <c r="I1898" s="340">
        <f>I1892 * (E1898 * (1+F1898/100))</f>
        <v>0</v>
      </c>
      <c r="J1898" s="350">
        <f>H1898 * I1892</f>
        <v>0</v>
      </c>
    </row>
    <row r="1899" spans="1:10" x14ac:dyDescent="0.3">
      <c r="A1899" s="253" t="s">
        <v>330</v>
      </c>
      <c r="B1899" s="267"/>
      <c r="C1899" s="284"/>
      <c r="D1899" s="253"/>
      <c r="E1899" s="285"/>
      <c r="F1899" s="285"/>
      <c r="G1899" s="286" t="s">
        <v>331</v>
      </c>
      <c r="H1899" s="292">
        <f>SUM(H1895:H1898)</f>
        <v>0</v>
      </c>
      <c r="I1899" s="288"/>
      <c r="J1899" s="293">
        <f>SUM(J1895:J1898)</f>
        <v>0</v>
      </c>
    </row>
    <row r="1900" spans="1:10" x14ac:dyDescent="0.3">
      <c r="A1900" s="276" t="s">
        <v>332</v>
      </c>
      <c r="B1900" s="267"/>
      <c r="C1900" s="294" t="s">
        <v>333</v>
      </c>
      <c r="D1900" s="253" t="s">
        <v>334</v>
      </c>
      <c r="E1900" s="253" t="s">
        <v>335</v>
      </c>
      <c r="F1900" s="253" t="s">
        <v>336</v>
      </c>
      <c r="G1900" s="295" t="s">
        <v>337</v>
      </c>
      <c r="H1900" s="296" t="s">
        <v>338</v>
      </c>
      <c r="I1900" s="288"/>
      <c r="J1900" s="289"/>
    </row>
    <row r="1901" spans="1:10" x14ac:dyDescent="0.3">
      <c r="A1901" s="276">
        <v>200021</v>
      </c>
      <c r="B1901" s="267" t="s">
        <v>333</v>
      </c>
      <c r="C1901" s="277"/>
      <c r="D1901" s="297"/>
      <c r="E1901" s="298"/>
      <c r="F1901" s="299"/>
      <c r="G1901" s="300"/>
      <c r="H1901" s="281"/>
      <c r="I1901" s="340" t="e">
        <f>I1892 / G1901</f>
        <v>#DIV/0!</v>
      </c>
      <c r="J1901" s="350">
        <f>H1901 * I1892</f>
        <v>0</v>
      </c>
    </row>
    <row r="1902" spans="1:10" x14ac:dyDescent="0.3">
      <c r="A1902" s="253" t="s">
        <v>340</v>
      </c>
      <c r="B1902" s="267"/>
      <c r="C1902" s="284"/>
      <c r="D1902" s="253"/>
      <c r="E1902" s="285"/>
      <c r="F1902" s="285"/>
      <c r="G1902" s="286" t="s">
        <v>341</v>
      </c>
      <c r="H1902" s="292">
        <f>SUM(H1900:H1901)</f>
        <v>0</v>
      </c>
      <c r="I1902" s="288"/>
      <c r="J1902" s="293">
        <f>SUM(J1900:J1901)</f>
        <v>0</v>
      </c>
    </row>
    <row r="1903" spans="1:10" x14ac:dyDescent="0.3">
      <c r="A1903" s="276" t="s">
        <v>342</v>
      </c>
      <c r="B1903" s="267"/>
      <c r="C1903" s="301" t="s">
        <v>343</v>
      </c>
      <c r="D1903" s="253"/>
      <c r="E1903" s="285"/>
      <c r="F1903" s="285"/>
      <c r="G1903" s="286"/>
      <c r="H1903" s="287"/>
      <c r="I1903" s="288"/>
      <c r="J1903" s="289"/>
    </row>
    <row r="1904" spans="1:10" x14ac:dyDescent="0.3">
      <c r="A1904" s="276">
        <v>300026</v>
      </c>
      <c r="B1904" s="267" t="s">
        <v>343</v>
      </c>
      <c r="C1904" s="277"/>
      <c r="D1904" s="278"/>
      <c r="E1904" s="302"/>
      <c r="F1904" s="279">
        <v>0</v>
      </c>
      <c r="G1904" s="280">
        <f>H1902</f>
        <v>0</v>
      </c>
      <c r="H1904" s="281">
        <f>TRUNC(E1904* (1 + F1904 / 100) * G1904,2)</f>
        <v>0</v>
      </c>
      <c r="I1904" s="340">
        <f>I1892 * H1904</f>
        <v>0</v>
      </c>
      <c r="J1904" s="350">
        <f>H1904 * I1892</f>
        <v>0</v>
      </c>
    </row>
    <row r="1905" spans="1:10" x14ac:dyDescent="0.3">
      <c r="A1905" s="253" t="s">
        <v>348</v>
      </c>
      <c r="B1905" s="267"/>
      <c r="C1905" s="284"/>
      <c r="D1905" s="253"/>
      <c r="E1905" s="285"/>
      <c r="F1905" s="285"/>
      <c r="G1905" s="286" t="s">
        <v>349</v>
      </c>
      <c r="H1905" s="292">
        <f>SUM(H1903:H1904)</f>
        <v>0</v>
      </c>
      <c r="I1905" s="288"/>
      <c r="J1905" s="293">
        <f>SUM(J1903:J1904)</f>
        <v>0</v>
      </c>
    </row>
    <row r="1906" spans="1:10" x14ac:dyDescent="0.3">
      <c r="A1906" s="253" t="s">
        <v>350</v>
      </c>
      <c r="B1906" s="19"/>
      <c r="C1906" s="290" t="s">
        <v>351</v>
      </c>
      <c r="D1906" s="253"/>
      <c r="E1906" s="285"/>
      <c r="F1906" s="285"/>
      <c r="G1906" s="286"/>
      <c r="H1906" s="287"/>
      <c r="I1906" s="288"/>
      <c r="J1906" s="289"/>
    </row>
    <row r="1907" spans="1:10" x14ac:dyDescent="0.3">
      <c r="A1907" s="276"/>
      <c r="B1907" s="267"/>
      <c r="C1907" s="277"/>
      <c r="D1907" s="278"/>
      <c r="E1907" s="279"/>
      <c r="F1907" s="279"/>
      <c r="G1907" s="280"/>
      <c r="H1907" s="281"/>
      <c r="I1907" s="340"/>
      <c r="J1907" s="350"/>
    </row>
    <row r="1908" spans="1:10" x14ac:dyDescent="0.3">
      <c r="A1908" s="291" t="s">
        <v>352</v>
      </c>
      <c r="B1908" s="19"/>
      <c r="C1908" s="284"/>
      <c r="D1908" s="253"/>
      <c r="E1908" s="285"/>
      <c r="F1908" s="285"/>
      <c r="G1908" s="286" t="s">
        <v>353</v>
      </c>
      <c r="H1908" s="281">
        <f>SUM(H1906:H1907)</f>
        <v>0</v>
      </c>
      <c r="I1908" s="288"/>
      <c r="J1908" s="350">
        <f>SUM(J1906:J1907)</f>
        <v>0</v>
      </c>
    </row>
    <row r="1909" spans="1:10" x14ac:dyDescent="0.3">
      <c r="A1909" s="253"/>
      <c r="B1909" s="303"/>
      <c r="C1909" s="284"/>
      <c r="D1909" s="253"/>
      <c r="E1909" s="285"/>
      <c r="F1909" s="285"/>
      <c r="G1909" s="286"/>
      <c r="H1909" s="287"/>
      <c r="I1909" s="288"/>
      <c r="J1909" s="289"/>
    </row>
    <row r="1910" spans="1:10" ht="15" thickBot="1" x14ac:dyDescent="0.35">
      <c r="A1910" s="253" t="s">
        <v>76</v>
      </c>
      <c r="B1910" s="303"/>
      <c r="C1910" s="305"/>
      <c r="D1910" s="306"/>
      <c r="E1910" s="307"/>
      <c r="F1910" s="308" t="s">
        <v>354</v>
      </c>
      <c r="G1910" s="309">
        <f>SUM(H1893:H1909)/2</f>
        <v>0</v>
      </c>
      <c r="H1910" s="310">
        <f>IF($A$2="CD",IF($A$3=1,ROUND(SUM(H1893:H1909)/2,0),IF($A$3=3,ROUND(SUM(H1893:H1909)/2,-1),SUM(H1893:H1909)/2)),SUM(H1893:H1909)/2)</f>
        <v>0</v>
      </c>
      <c r="I1910" s="311">
        <f>SUM(J1893:J1909)/2</f>
        <v>0</v>
      </c>
      <c r="J1910" s="312">
        <f>IF($A$2="CD",IF($A$3=1,ROUND(SUM(J1893:J1909)/2,0),IF($A$3=3,ROUND(SUM(J1893:J1909)/2,-1),SUM(J1893:J1909)/2)),SUM(J1893:J1909)/2)</f>
        <v>0</v>
      </c>
    </row>
    <row r="1911" spans="1:10" ht="15" thickTop="1" x14ac:dyDescent="0.3">
      <c r="A1911" s="253" t="s">
        <v>376</v>
      </c>
      <c r="B1911" s="303"/>
      <c r="C1911" s="316" t="s">
        <v>280</v>
      </c>
      <c r="D1911" s="317"/>
      <c r="E1911" s="318"/>
      <c r="F1911" s="318"/>
      <c r="G1911" s="319"/>
      <c r="H1911" s="320"/>
      <c r="I1911" s="288"/>
      <c r="J1911" s="321"/>
    </row>
    <row r="1912" spans="1:10" x14ac:dyDescent="0.3">
      <c r="A1912" s="276" t="s">
        <v>287</v>
      </c>
      <c r="B1912" s="303"/>
      <c r="C1912" s="351" t="s">
        <v>258</v>
      </c>
      <c r="D1912" s="352"/>
      <c r="E1912" s="353"/>
      <c r="F1912" s="325">
        <f>$F$3</f>
        <v>0</v>
      </c>
      <c r="G1912" s="354"/>
      <c r="H1912" s="355">
        <f>ROUND(H1910*F1912,2)</f>
        <v>0</v>
      </c>
      <c r="I1912" s="288"/>
      <c r="J1912" s="350">
        <f>ROUND(J1910*F1912,2)</f>
        <v>0</v>
      </c>
    </row>
    <row r="1913" spans="1:10" x14ac:dyDescent="0.3">
      <c r="A1913" s="276" t="s">
        <v>377</v>
      </c>
      <c r="B1913" s="303"/>
      <c r="C1913" s="351" t="s">
        <v>260</v>
      </c>
      <c r="D1913" s="352"/>
      <c r="E1913" s="353"/>
      <c r="F1913" s="325">
        <f>$G$3</f>
        <v>0</v>
      </c>
      <c r="G1913" s="354"/>
      <c r="H1913" s="355">
        <f>ROUND(H1910*F1913,2)</f>
        <v>0</v>
      </c>
      <c r="I1913" s="288"/>
      <c r="J1913" s="350">
        <f>ROUND(J1910*F1913,2)</f>
        <v>0</v>
      </c>
    </row>
    <row r="1914" spans="1:10" x14ac:dyDescent="0.3">
      <c r="A1914" s="276" t="s">
        <v>289</v>
      </c>
      <c r="B1914" s="303"/>
      <c r="C1914" s="351" t="s">
        <v>262</v>
      </c>
      <c r="D1914" s="352"/>
      <c r="E1914" s="353"/>
      <c r="F1914" s="325">
        <f>$H$3</f>
        <v>0</v>
      </c>
      <c r="G1914" s="354"/>
      <c r="H1914" s="355">
        <f>ROUND(H1910*F1914,2)</f>
        <v>0</v>
      </c>
      <c r="I1914" s="288"/>
      <c r="J1914" s="350">
        <f>ROUND(J1910*F1914,2)</f>
        <v>0</v>
      </c>
    </row>
    <row r="1915" spans="1:10" x14ac:dyDescent="0.3">
      <c r="A1915" s="276" t="s">
        <v>291</v>
      </c>
      <c r="B1915" s="303"/>
      <c r="C1915" s="351" t="s">
        <v>266</v>
      </c>
      <c r="D1915" s="352"/>
      <c r="E1915" s="353"/>
      <c r="F1915" s="325">
        <f>$I$3</f>
        <v>0</v>
      </c>
      <c r="G1915" s="354"/>
      <c r="H1915" s="355">
        <f>ROUND(H1914*F1915,2)</f>
        <v>0</v>
      </c>
      <c r="I1915" s="288"/>
      <c r="J1915" s="350">
        <f>ROUND(J1914*F1915,2)</f>
        <v>0</v>
      </c>
    </row>
    <row r="1916" spans="1:10" x14ac:dyDescent="0.3">
      <c r="A1916" s="253" t="s">
        <v>378</v>
      </c>
      <c r="B1916" s="303"/>
      <c r="C1916" s="290" t="s">
        <v>379</v>
      </c>
      <c r="D1916" s="253"/>
      <c r="E1916" s="285"/>
      <c r="F1916" s="285"/>
      <c r="G1916" s="328"/>
      <c r="H1916" s="329">
        <f>SUM(H1912:H1915)</f>
        <v>0</v>
      </c>
      <c r="I1916" s="304"/>
      <c r="J1916" s="330">
        <f>SUM(J1912:J1915)</f>
        <v>0</v>
      </c>
    </row>
    <row r="1917" spans="1:10" ht="15" thickBot="1" x14ac:dyDescent="0.35">
      <c r="A1917" s="253" t="s">
        <v>380</v>
      </c>
      <c r="B1917" s="303"/>
      <c r="C1917" s="331"/>
      <c r="D1917" s="332"/>
      <c r="E1917" s="307"/>
      <c r="F1917" s="308" t="s">
        <v>381</v>
      </c>
      <c r="G1917" s="333">
        <f>H1916+H1910</f>
        <v>0</v>
      </c>
      <c r="H1917" s="310">
        <f>IF($A$3=2,ROUND((H1910+H1916),2),IF($A$3=3,ROUND((H1910+H1916),-1),ROUND((H1910+H1916),0)))</f>
        <v>0</v>
      </c>
      <c r="I1917" s="311"/>
      <c r="J1917" s="312">
        <f>IF($A$3=2,ROUND((J1910+J1916),2),IF($A$3=3,ROUND((J1910+J1916),-1),ROUND((J1910+J1916),0)))</f>
        <v>0</v>
      </c>
    </row>
    <row r="1918" spans="1:10" ht="15" thickTop="1" x14ac:dyDescent="0.3">
      <c r="C1918" s="19"/>
      <c r="D1918" s="264"/>
      <c r="E1918" s="19"/>
      <c r="F1918" s="19"/>
      <c r="G1918" s="19"/>
      <c r="H1918" s="19"/>
      <c r="I1918" s="265"/>
      <c r="J1918" s="266"/>
    </row>
    <row r="1919" spans="1:10" x14ac:dyDescent="0.3">
      <c r="C1919" s="19"/>
      <c r="D1919" s="264"/>
      <c r="E1919" s="19"/>
      <c r="F1919" s="19"/>
      <c r="G1919" s="19"/>
      <c r="H1919" s="19"/>
      <c r="I1919" s="265"/>
      <c r="J1919" s="266"/>
    </row>
    <row r="1920" spans="1:10" ht="15" thickBot="1" x14ac:dyDescent="0.35">
      <c r="C1920" s="19"/>
      <c r="D1920" s="264"/>
      <c r="E1920" s="19"/>
      <c r="F1920" s="19"/>
      <c r="G1920" s="19"/>
      <c r="H1920" s="19"/>
      <c r="I1920" s="265"/>
      <c r="J1920" s="266"/>
    </row>
    <row r="1921" spans="1:10" ht="15" thickTop="1" x14ac:dyDescent="0.3">
      <c r="A1921" s="253" t="s">
        <v>577</v>
      </c>
      <c r="B1921" s="267"/>
      <c r="C1921" s="933" t="s">
        <v>965</v>
      </c>
      <c r="D1921" s="934"/>
      <c r="E1921" s="934"/>
      <c r="F1921" s="934"/>
      <c r="G1921" s="314"/>
      <c r="H1921" s="269" t="s">
        <v>383</v>
      </c>
      <c r="I1921" s="396" t="s">
        <v>310</v>
      </c>
      <c r="J1921" s="271" t="s">
        <v>79</v>
      </c>
    </row>
    <row r="1922" spans="1:10" x14ac:dyDescent="0.3">
      <c r="A1922" s="253"/>
      <c r="B1922" s="267"/>
      <c r="C1922" s="935"/>
      <c r="D1922" s="936"/>
      <c r="E1922" s="936"/>
      <c r="F1922" s="936"/>
      <c r="G1922" s="315"/>
      <c r="H1922" s="273" t="str">
        <f>"ITEM:   "&amp;PRESUPUESTO!$B$95</f>
        <v>ITEM:   8.30</v>
      </c>
      <c r="I1922" s="274">
        <f>PRESUPUESTO!$E$95</f>
        <v>1</v>
      </c>
      <c r="J1922" s="275"/>
    </row>
    <row r="1923" spans="1:10" x14ac:dyDescent="0.3">
      <c r="A1923" s="276" t="s">
        <v>312</v>
      </c>
      <c r="B1923" s="267"/>
      <c r="C1923" s="277" t="str">
        <f>INSUMOS!$C$300</f>
        <v>DESCRIPCION</v>
      </c>
      <c r="D1923" s="278" t="str">
        <f>INSUMOS!$D$300</f>
        <v>UND</v>
      </c>
      <c r="E1923" s="279" t="s">
        <v>74</v>
      </c>
      <c r="F1923" s="279" t="s">
        <v>313</v>
      </c>
      <c r="G1923" s="280" t="str">
        <f>INSUMOS!$I$300</f>
        <v>VR. UNIT.</v>
      </c>
      <c r="H1923" s="281" t="s">
        <v>315</v>
      </c>
      <c r="I1923" s="340"/>
      <c r="J1923" s="350" t="s">
        <v>315</v>
      </c>
    </row>
    <row r="1924" spans="1:10" x14ac:dyDescent="0.3">
      <c r="A1924" s="276"/>
      <c r="B1924" s="267"/>
      <c r="C1924" s="284"/>
      <c r="D1924" s="253"/>
      <c r="E1924" s="285"/>
      <c r="F1924" s="285"/>
      <c r="G1924" s="286"/>
      <c r="H1924" s="287"/>
      <c r="I1924" s="288"/>
      <c r="J1924" s="289"/>
    </row>
    <row r="1925" spans="1:10" x14ac:dyDescent="0.3">
      <c r="A1925" s="276" t="s">
        <v>316</v>
      </c>
      <c r="B1925" s="267"/>
      <c r="C1925" s="290" t="s">
        <v>317</v>
      </c>
      <c r="D1925" s="253"/>
      <c r="E1925" s="285"/>
      <c r="F1925" s="285"/>
      <c r="G1925" s="286"/>
      <c r="H1925" s="287"/>
      <c r="I1925" s="288"/>
      <c r="J1925" s="289"/>
    </row>
    <row r="1926" spans="1:10" x14ac:dyDescent="0.3">
      <c r="A1926" s="276">
        <v>100023</v>
      </c>
      <c r="B1926" s="267" t="s">
        <v>503</v>
      </c>
      <c r="C1926" s="277"/>
      <c r="D1926" s="278"/>
      <c r="E1926" s="279"/>
      <c r="F1926" s="279"/>
      <c r="G1926" s="280"/>
      <c r="H1926" s="281">
        <f>TRUNC(E1926* (1 + F1926 / 100) * G1926,2)</f>
        <v>0</v>
      </c>
      <c r="I1926" s="340">
        <f>I1922 * (E1926 * (1+F1926/100))</f>
        <v>0</v>
      </c>
      <c r="J1926" s="350">
        <f>H1926 * I1922</f>
        <v>0</v>
      </c>
    </row>
    <row r="1927" spans="1:10" x14ac:dyDescent="0.3">
      <c r="A1927" s="276">
        <v>102372</v>
      </c>
      <c r="B1927" s="267" t="s">
        <v>503</v>
      </c>
      <c r="C1927" s="277"/>
      <c r="D1927" s="278"/>
      <c r="E1927" s="279"/>
      <c r="F1927" s="279"/>
      <c r="G1927" s="280"/>
      <c r="H1927" s="281">
        <f>TRUNC(E1927* (1 + F1927 / 100) * G1927,2)</f>
        <v>0</v>
      </c>
      <c r="I1927" s="340">
        <f>I1922 * (E1927 * (1+F1927/100))</f>
        <v>0</v>
      </c>
      <c r="J1927" s="350">
        <f>H1927 * I1922</f>
        <v>0</v>
      </c>
    </row>
    <row r="1928" spans="1:10" x14ac:dyDescent="0.3">
      <c r="A1928" s="276">
        <v>100611</v>
      </c>
      <c r="B1928" s="267" t="s">
        <v>318</v>
      </c>
      <c r="C1928" s="277"/>
      <c r="D1928" s="278"/>
      <c r="E1928" s="279"/>
      <c r="F1928" s="279"/>
      <c r="G1928" s="280"/>
      <c r="H1928" s="281">
        <f>TRUNC(E1928* (1 + F1928 / 100) * G1928,2)</f>
        <v>0</v>
      </c>
      <c r="I1928" s="340">
        <f>I1922 * (E1928 * (1+F1928/100))</f>
        <v>0</v>
      </c>
      <c r="J1928" s="350">
        <f>H1928 * I1922</f>
        <v>0</v>
      </c>
    </row>
    <row r="1929" spans="1:10" x14ac:dyDescent="0.3">
      <c r="A1929" s="253" t="s">
        <v>330</v>
      </c>
      <c r="B1929" s="267"/>
      <c r="C1929" s="284"/>
      <c r="D1929" s="253"/>
      <c r="E1929" s="285"/>
      <c r="F1929" s="285"/>
      <c r="G1929" s="286" t="s">
        <v>331</v>
      </c>
      <c r="H1929" s="292">
        <f>SUM(H1925:H1928)</f>
        <v>0</v>
      </c>
      <c r="I1929" s="288"/>
      <c r="J1929" s="293">
        <f>SUM(J1925:J1928)</f>
        <v>0</v>
      </c>
    </row>
    <row r="1930" spans="1:10" x14ac:dyDescent="0.3">
      <c r="A1930" s="276" t="s">
        <v>332</v>
      </c>
      <c r="B1930" s="267"/>
      <c r="C1930" s="294" t="s">
        <v>333</v>
      </c>
      <c r="D1930" s="253" t="s">
        <v>334</v>
      </c>
      <c r="E1930" s="253" t="s">
        <v>335</v>
      </c>
      <c r="F1930" s="253" t="s">
        <v>336</v>
      </c>
      <c r="G1930" s="295" t="s">
        <v>337</v>
      </c>
      <c r="H1930" s="296" t="s">
        <v>338</v>
      </c>
      <c r="I1930" s="288"/>
      <c r="J1930" s="289"/>
    </row>
    <row r="1931" spans="1:10" x14ac:dyDescent="0.3">
      <c r="A1931" s="276">
        <v>200021</v>
      </c>
      <c r="B1931" s="267" t="s">
        <v>333</v>
      </c>
      <c r="C1931" s="277"/>
      <c r="D1931" s="297"/>
      <c r="E1931" s="298"/>
      <c r="F1931" s="299"/>
      <c r="G1931" s="300"/>
      <c r="H1931" s="281"/>
      <c r="I1931" s="340" t="e">
        <f>I1922 / G1931</f>
        <v>#DIV/0!</v>
      </c>
      <c r="J1931" s="350">
        <f>H1931 * I1922</f>
        <v>0</v>
      </c>
    </row>
    <row r="1932" spans="1:10" x14ac:dyDescent="0.3">
      <c r="A1932" s="253" t="s">
        <v>340</v>
      </c>
      <c r="B1932" s="267"/>
      <c r="C1932" s="284"/>
      <c r="D1932" s="253"/>
      <c r="E1932" s="285"/>
      <c r="F1932" s="285"/>
      <c r="G1932" s="286" t="s">
        <v>341</v>
      </c>
      <c r="H1932" s="292">
        <f>SUM(H1930:H1931)</f>
        <v>0</v>
      </c>
      <c r="I1932" s="288"/>
      <c r="J1932" s="293">
        <f>SUM(J1930:J1931)</f>
        <v>0</v>
      </c>
    </row>
    <row r="1933" spans="1:10" x14ac:dyDescent="0.3">
      <c r="A1933" s="276" t="s">
        <v>342</v>
      </c>
      <c r="B1933" s="267"/>
      <c r="C1933" s="301" t="s">
        <v>343</v>
      </c>
      <c r="D1933" s="253"/>
      <c r="E1933" s="285"/>
      <c r="F1933" s="285"/>
      <c r="G1933" s="286"/>
      <c r="H1933" s="287"/>
      <c r="I1933" s="288"/>
      <c r="J1933" s="289"/>
    </row>
    <row r="1934" spans="1:10" x14ac:dyDescent="0.3">
      <c r="A1934" s="276">
        <v>300026</v>
      </c>
      <c r="B1934" s="267" t="s">
        <v>343</v>
      </c>
      <c r="C1934" s="277"/>
      <c r="D1934" s="278"/>
      <c r="E1934" s="302"/>
      <c r="F1934" s="279">
        <v>0</v>
      </c>
      <c r="G1934" s="280">
        <f>H1932</f>
        <v>0</v>
      </c>
      <c r="H1934" s="281">
        <f>TRUNC(E1934* (1 + F1934 / 100) * G1934,2)</f>
        <v>0</v>
      </c>
      <c r="I1934" s="340">
        <f>I1922 * H1934</f>
        <v>0</v>
      </c>
      <c r="J1934" s="350">
        <f>H1934 * I1922</f>
        <v>0</v>
      </c>
    </row>
    <row r="1935" spans="1:10" x14ac:dyDescent="0.3">
      <c r="A1935" s="253" t="s">
        <v>348</v>
      </c>
      <c r="B1935" s="267"/>
      <c r="C1935" s="284"/>
      <c r="D1935" s="253"/>
      <c r="E1935" s="285"/>
      <c r="F1935" s="285"/>
      <c r="G1935" s="286" t="s">
        <v>349</v>
      </c>
      <c r="H1935" s="292">
        <f>SUM(H1933:H1934)</f>
        <v>0</v>
      </c>
      <c r="I1935" s="288"/>
      <c r="J1935" s="293">
        <f>SUM(J1933:J1934)</f>
        <v>0</v>
      </c>
    </row>
    <row r="1936" spans="1:10" x14ac:dyDescent="0.3">
      <c r="A1936" s="253" t="s">
        <v>350</v>
      </c>
      <c r="B1936" s="19"/>
      <c r="C1936" s="290" t="s">
        <v>351</v>
      </c>
      <c r="D1936" s="253"/>
      <c r="E1936" s="285"/>
      <c r="F1936" s="285"/>
      <c r="G1936" s="286"/>
      <c r="H1936" s="287"/>
      <c r="I1936" s="288"/>
      <c r="J1936" s="289"/>
    </row>
    <row r="1937" spans="1:10" x14ac:dyDescent="0.3">
      <c r="A1937" s="276"/>
      <c r="B1937" s="267"/>
      <c r="C1937" s="277"/>
      <c r="D1937" s="278"/>
      <c r="E1937" s="279"/>
      <c r="F1937" s="279"/>
      <c r="G1937" s="280"/>
      <c r="H1937" s="281"/>
      <c r="I1937" s="340"/>
      <c r="J1937" s="350"/>
    </row>
    <row r="1938" spans="1:10" x14ac:dyDescent="0.3">
      <c r="A1938" s="291" t="s">
        <v>352</v>
      </c>
      <c r="B1938" s="19"/>
      <c r="C1938" s="284"/>
      <c r="D1938" s="253"/>
      <c r="E1938" s="285"/>
      <c r="F1938" s="285"/>
      <c r="G1938" s="286" t="s">
        <v>353</v>
      </c>
      <c r="H1938" s="281">
        <f>SUM(H1936:H1937)</f>
        <v>0</v>
      </c>
      <c r="I1938" s="288"/>
      <c r="J1938" s="350">
        <f>SUM(J1936:J1937)</f>
        <v>0</v>
      </c>
    </row>
    <row r="1939" spans="1:10" x14ac:dyDescent="0.3">
      <c r="A1939" s="253"/>
      <c r="B1939" s="303"/>
      <c r="C1939" s="284"/>
      <c r="D1939" s="253"/>
      <c r="E1939" s="285"/>
      <c r="F1939" s="285"/>
      <c r="G1939" s="286"/>
      <c r="H1939" s="287"/>
      <c r="I1939" s="288"/>
      <c r="J1939" s="289"/>
    </row>
    <row r="1940" spans="1:10" ht="15" thickBot="1" x14ac:dyDescent="0.35">
      <c r="A1940" s="253" t="s">
        <v>76</v>
      </c>
      <c r="B1940" s="303"/>
      <c r="C1940" s="305"/>
      <c r="D1940" s="306"/>
      <c r="E1940" s="307"/>
      <c r="F1940" s="308" t="s">
        <v>354</v>
      </c>
      <c r="G1940" s="309">
        <f>SUM(H1923:H1939)/2</f>
        <v>0</v>
      </c>
      <c r="H1940" s="310">
        <f>IF($A$2="CD",IF($A$3=1,ROUND(SUM(H1923:H1939)/2,0),IF($A$3=3,ROUND(SUM(H1923:H1939)/2,-1),SUM(H1923:H1939)/2)),SUM(H1923:H1939)/2)</f>
        <v>0</v>
      </c>
      <c r="I1940" s="311">
        <f>SUM(J1923:J1939)/2</f>
        <v>0</v>
      </c>
      <c r="J1940" s="312">
        <f>IF($A$2="CD",IF($A$3=1,ROUND(SUM(J1923:J1939)/2,0),IF($A$3=3,ROUND(SUM(J1923:J1939)/2,-1),SUM(J1923:J1939)/2)),SUM(J1923:J1939)/2)</f>
        <v>0</v>
      </c>
    </row>
    <row r="1941" spans="1:10" ht="15" thickTop="1" x14ac:dyDescent="0.3">
      <c r="A1941" s="253" t="s">
        <v>376</v>
      </c>
      <c r="B1941" s="303"/>
      <c r="C1941" s="316" t="s">
        <v>280</v>
      </c>
      <c r="D1941" s="317"/>
      <c r="E1941" s="318"/>
      <c r="F1941" s="318"/>
      <c r="G1941" s="319"/>
      <c r="H1941" s="320"/>
      <c r="I1941" s="288"/>
      <c r="J1941" s="321"/>
    </row>
    <row r="1942" spans="1:10" x14ac:dyDescent="0.3">
      <c r="A1942" s="276" t="s">
        <v>287</v>
      </c>
      <c r="B1942" s="303"/>
      <c r="C1942" s="351" t="s">
        <v>258</v>
      </c>
      <c r="D1942" s="352"/>
      <c r="E1942" s="353"/>
      <c r="F1942" s="325">
        <f>$F$3</f>
        <v>0</v>
      </c>
      <c r="G1942" s="354"/>
      <c r="H1942" s="355">
        <f>ROUND(H1940*F1942,2)</f>
        <v>0</v>
      </c>
      <c r="I1942" s="288"/>
      <c r="J1942" s="350">
        <f>ROUND(J1940*F1942,2)</f>
        <v>0</v>
      </c>
    </row>
    <row r="1943" spans="1:10" x14ac:dyDescent="0.3">
      <c r="A1943" s="276" t="s">
        <v>377</v>
      </c>
      <c r="B1943" s="303"/>
      <c r="C1943" s="351" t="s">
        <v>260</v>
      </c>
      <c r="D1943" s="352"/>
      <c r="E1943" s="353"/>
      <c r="F1943" s="325">
        <f>$G$3</f>
        <v>0</v>
      </c>
      <c r="G1943" s="354"/>
      <c r="H1943" s="355">
        <f>ROUND(H1940*F1943,2)</f>
        <v>0</v>
      </c>
      <c r="I1943" s="288"/>
      <c r="J1943" s="350">
        <f>ROUND(J1940*F1943,2)</f>
        <v>0</v>
      </c>
    </row>
    <row r="1944" spans="1:10" x14ac:dyDescent="0.3">
      <c r="A1944" s="276" t="s">
        <v>289</v>
      </c>
      <c r="B1944" s="303"/>
      <c r="C1944" s="351" t="s">
        <v>262</v>
      </c>
      <c r="D1944" s="352"/>
      <c r="E1944" s="353"/>
      <c r="F1944" s="325">
        <f>$H$3</f>
        <v>0</v>
      </c>
      <c r="G1944" s="354"/>
      <c r="H1944" s="355">
        <f>ROUND(H1940*F1944,2)</f>
        <v>0</v>
      </c>
      <c r="I1944" s="288"/>
      <c r="J1944" s="350">
        <f>ROUND(J1940*F1944,2)</f>
        <v>0</v>
      </c>
    </row>
    <row r="1945" spans="1:10" x14ac:dyDescent="0.3">
      <c r="A1945" s="276" t="s">
        <v>291</v>
      </c>
      <c r="B1945" s="303"/>
      <c r="C1945" s="351" t="s">
        <v>266</v>
      </c>
      <c r="D1945" s="352"/>
      <c r="E1945" s="353"/>
      <c r="F1945" s="325">
        <f>$I$3</f>
        <v>0</v>
      </c>
      <c r="G1945" s="354"/>
      <c r="H1945" s="355">
        <f>ROUND(H1944*F1945,2)</f>
        <v>0</v>
      </c>
      <c r="I1945" s="288"/>
      <c r="J1945" s="350">
        <f>ROUND(J1944*F1945,2)</f>
        <v>0</v>
      </c>
    </row>
    <row r="1946" spans="1:10" x14ac:dyDescent="0.3">
      <c r="A1946" s="253" t="s">
        <v>378</v>
      </c>
      <c r="B1946" s="303"/>
      <c r="C1946" s="290" t="s">
        <v>379</v>
      </c>
      <c r="D1946" s="253"/>
      <c r="E1946" s="285"/>
      <c r="F1946" s="285"/>
      <c r="G1946" s="328"/>
      <c r="H1946" s="329">
        <f>SUM(H1942:H1945)</f>
        <v>0</v>
      </c>
      <c r="I1946" s="304"/>
      <c r="J1946" s="330">
        <f>SUM(J1942:J1945)</f>
        <v>0</v>
      </c>
    </row>
    <row r="1947" spans="1:10" ht="15" thickBot="1" x14ac:dyDescent="0.35">
      <c r="A1947" s="253" t="s">
        <v>380</v>
      </c>
      <c r="B1947" s="303"/>
      <c r="C1947" s="331"/>
      <c r="D1947" s="332"/>
      <c r="E1947" s="307"/>
      <c r="F1947" s="308" t="s">
        <v>381</v>
      </c>
      <c r="G1947" s="333">
        <f>H1946+H1940</f>
        <v>0</v>
      </c>
      <c r="H1947" s="310">
        <f>IF($A$3=2,ROUND((H1940+H1946),2),IF($A$3=3,ROUND((H1940+H1946),-1),ROUND((H1940+H1946),0)))</f>
        <v>0</v>
      </c>
      <c r="I1947" s="311"/>
      <c r="J1947" s="312">
        <f>IF($A$3=2,ROUND((J1940+J1946),2),IF($A$3=3,ROUND((J1940+J1946),-1),ROUND((J1940+J1946),0)))</f>
        <v>0</v>
      </c>
    </row>
    <row r="1948" spans="1:10" ht="15" thickTop="1" x14ac:dyDescent="0.3">
      <c r="C1948" s="19"/>
      <c r="D1948" s="264"/>
      <c r="E1948" s="19"/>
      <c r="F1948" s="19"/>
      <c r="G1948" s="19"/>
      <c r="H1948" s="19"/>
      <c r="I1948" s="265"/>
      <c r="J1948" s="266"/>
    </row>
    <row r="1949" spans="1:10" x14ac:dyDescent="0.3">
      <c r="C1949" s="19"/>
      <c r="D1949" s="264"/>
      <c r="E1949" s="19"/>
      <c r="F1949" s="19"/>
      <c r="G1949" s="19"/>
      <c r="H1949" s="19"/>
      <c r="I1949" s="265"/>
      <c r="J1949" s="266"/>
    </row>
    <row r="1950" spans="1:10" ht="15" thickBot="1" x14ac:dyDescent="0.35">
      <c r="C1950" s="19"/>
      <c r="D1950" s="264"/>
      <c r="E1950" s="19"/>
      <c r="F1950" s="19"/>
      <c r="G1950" s="19"/>
      <c r="H1950" s="19"/>
      <c r="I1950" s="265"/>
      <c r="J1950" s="266"/>
    </row>
    <row r="1951" spans="1:10" ht="15" thickTop="1" x14ac:dyDescent="0.3">
      <c r="A1951" s="253" t="s">
        <v>579</v>
      </c>
      <c r="B1951" s="265"/>
      <c r="C1951" s="933" t="s">
        <v>966</v>
      </c>
      <c r="D1951" s="934"/>
      <c r="E1951" s="934"/>
      <c r="F1951" s="934"/>
      <c r="G1951" s="314"/>
      <c r="H1951" s="269" t="s">
        <v>383</v>
      </c>
      <c r="I1951" s="270" t="s">
        <v>310</v>
      </c>
      <c r="J1951" s="271" t="s">
        <v>79</v>
      </c>
    </row>
    <row r="1952" spans="1:10" x14ac:dyDescent="0.3">
      <c r="A1952" s="253"/>
      <c r="B1952" s="265"/>
      <c r="C1952" s="935"/>
      <c r="D1952" s="936"/>
      <c r="E1952" s="936"/>
      <c r="F1952" s="936"/>
      <c r="G1952" s="315"/>
      <c r="H1952" s="273" t="str">
        <f>"ITEM:   "&amp;PRESUPUESTO!$B$96</f>
        <v>ITEM:   8.31</v>
      </c>
      <c r="I1952" s="274">
        <f>PRESUPUESTO!$E$96</f>
        <v>1</v>
      </c>
      <c r="J1952" s="275"/>
    </row>
    <row r="1953" spans="1:10" x14ac:dyDescent="0.3">
      <c r="A1953" s="276" t="s">
        <v>312</v>
      </c>
      <c r="B1953" s="265"/>
      <c r="C1953" s="277" t="str">
        <f>INSUMOS!$C$300</f>
        <v>DESCRIPCION</v>
      </c>
      <c r="D1953" s="278" t="str">
        <f>INSUMOS!$D$300</f>
        <v>UND</v>
      </c>
      <c r="E1953" s="279" t="s">
        <v>74</v>
      </c>
      <c r="F1953" s="279" t="s">
        <v>313</v>
      </c>
      <c r="G1953" s="280" t="str">
        <f>INSUMOS!$I$300</f>
        <v>VR. UNIT.</v>
      </c>
      <c r="H1953" s="281" t="s">
        <v>315</v>
      </c>
      <c r="I1953" s="340"/>
      <c r="J1953" s="350" t="s">
        <v>315</v>
      </c>
    </row>
    <row r="1954" spans="1:10" x14ac:dyDescent="0.3">
      <c r="A1954" s="276"/>
      <c r="B1954" s="265"/>
      <c r="C1954" s="284"/>
      <c r="D1954" s="253"/>
      <c r="E1954" s="285"/>
      <c r="F1954" s="285"/>
      <c r="G1954" s="286"/>
      <c r="H1954" s="287"/>
      <c r="I1954" s="288"/>
      <c r="J1954" s="289"/>
    </row>
    <row r="1955" spans="1:10" x14ac:dyDescent="0.3">
      <c r="A1955" s="276" t="s">
        <v>316</v>
      </c>
      <c r="B1955" s="265"/>
      <c r="C1955" s="290" t="s">
        <v>317</v>
      </c>
      <c r="D1955" s="253"/>
      <c r="E1955" s="285"/>
      <c r="F1955" s="285"/>
      <c r="G1955" s="286"/>
      <c r="H1955" s="287"/>
      <c r="I1955" s="288"/>
      <c r="J1955" s="289"/>
    </row>
    <row r="1956" spans="1:10" x14ac:dyDescent="0.3">
      <c r="A1956" s="276">
        <v>100026</v>
      </c>
      <c r="B1956" s="265" t="s">
        <v>503</v>
      </c>
      <c r="C1956" s="277"/>
      <c r="D1956" s="278"/>
      <c r="E1956" s="279"/>
      <c r="F1956" s="279"/>
      <c r="G1956" s="280"/>
      <c r="H1956" s="281">
        <f>TRUNC(E1956* (1 + F1956 / 100) * G1956,2)</f>
        <v>0</v>
      </c>
      <c r="I1956" s="340">
        <f>I1952 * (E1956 * (1+F1956/100))</f>
        <v>0</v>
      </c>
      <c r="J1956" s="350">
        <f>H1956 * I1952</f>
        <v>0</v>
      </c>
    </row>
    <row r="1957" spans="1:10" x14ac:dyDescent="0.3">
      <c r="A1957" s="276">
        <v>101225</v>
      </c>
      <c r="B1957" s="265" t="s">
        <v>580</v>
      </c>
      <c r="C1957" s="277"/>
      <c r="D1957" s="278"/>
      <c r="E1957" s="279"/>
      <c r="F1957" s="279"/>
      <c r="G1957" s="280"/>
      <c r="H1957" s="281">
        <f>TRUNC(E1957* (1 + F1957 / 100) * G1957,2)</f>
        <v>0</v>
      </c>
      <c r="I1957" s="340">
        <f>I1952 * (E1957 * (1+F1957/100))</f>
        <v>0</v>
      </c>
      <c r="J1957" s="350">
        <f>H1957 * I1952</f>
        <v>0</v>
      </c>
    </row>
    <row r="1958" spans="1:10" x14ac:dyDescent="0.3">
      <c r="A1958" s="276">
        <v>101126</v>
      </c>
      <c r="B1958" s="265" t="s">
        <v>318</v>
      </c>
      <c r="C1958" s="277"/>
      <c r="D1958" s="278"/>
      <c r="E1958" s="279"/>
      <c r="F1958" s="279"/>
      <c r="G1958" s="280"/>
      <c r="H1958" s="281">
        <f>TRUNC(E1958* (1 + F1958 / 100) * G1958,2)</f>
        <v>0</v>
      </c>
      <c r="I1958" s="340">
        <f>I1952 * (E1958 * (1+F1958/100))</f>
        <v>0</v>
      </c>
      <c r="J1958" s="350">
        <f>H1958 * I1952</f>
        <v>0</v>
      </c>
    </row>
    <row r="1959" spans="1:10" x14ac:dyDescent="0.3">
      <c r="A1959" s="276">
        <v>101660</v>
      </c>
      <c r="B1959" s="265" t="s">
        <v>318</v>
      </c>
      <c r="C1959" s="277"/>
      <c r="D1959" s="278"/>
      <c r="E1959" s="279"/>
      <c r="F1959" s="279"/>
      <c r="G1959" s="280"/>
      <c r="H1959" s="281">
        <f>TRUNC(E1959* (1 + F1959 / 100) * G1959,2)</f>
        <v>0</v>
      </c>
      <c r="I1959" s="340">
        <f>I1952 * (E1959 * (1+F1959/100))</f>
        <v>0</v>
      </c>
      <c r="J1959" s="350">
        <f>H1959 * I1952</f>
        <v>0</v>
      </c>
    </row>
    <row r="1960" spans="1:10" x14ac:dyDescent="0.3">
      <c r="A1960" s="276">
        <v>100611</v>
      </c>
      <c r="B1960" s="265" t="s">
        <v>318</v>
      </c>
      <c r="C1960" s="277"/>
      <c r="D1960" s="278"/>
      <c r="E1960" s="279"/>
      <c r="F1960" s="279"/>
      <c r="G1960" s="280"/>
      <c r="H1960" s="281">
        <f>TRUNC(E1960* (1 + F1960 / 100) * G1960,2)</f>
        <v>0</v>
      </c>
      <c r="I1960" s="340">
        <f>I1952 * (E1960 * (1+F1960/100))</f>
        <v>0</v>
      </c>
      <c r="J1960" s="350">
        <f>H1960 * I1952</f>
        <v>0</v>
      </c>
    </row>
    <row r="1961" spans="1:10" x14ac:dyDescent="0.3">
      <c r="A1961" s="291" t="s">
        <v>330</v>
      </c>
      <c r="B1961" s="265"/>
      <c r="C1961" s="284"/>
      <c r="D1961" s="253"/>
      <c r="E1961" s="285"/>
      <c r="F1961" s="285"/>
      <c r="G1961" s="286" t="s">
        <v>331</v>
      </c>
      <c r="H1961" s="292">
        <f>SUM(H1956:H1960)</f>
        <v>0</v>
      </c>
      <c r="I1961" s="288"/>
      <c r="J1961" s="293">
        <f>SUM(J1956:J1960)</f>
        <v>0</v>
      </c>
    </row>
    <row r="1962" spans="1:10" x14ac:dyDescent="0.3">
      <c r="A1962" s="276" t="s">
        <v>332</v>
      </c>
      <c r="B1962" s="265"/>
      <c r="C1962" s="294" t="s">
        <v>333</v>
      </c>
      <c r="D1962" s="253" t="s">
        <v>334</v>
      </c>
      <c r="E1962" s="253" t="s">
        <v>335</v>
      </c>
      <c r="F1962" s="253" t="s">
        <v>336</v>
      </c>
      <c r="G1962" s="295" t="s">
        <v>337</v>
      </c>
      <c r="H1962" s="296" t="s">
        <v>338</v>
      </c>
      <c r="I1962" s="288"/>
      <c r="J1962" s="289"/>
    </row>
    <row r="1963" spans="1:10" x14ac:dyDescent="0.3">
      <c r="A1963" s="276">
        <v>200020</v>
      </c>
      <c r="B1963" s="265" t="s">
        <v>333</v>
      </c>
      <c r="C1963" s="277"/>
      <c r="D1963" s="297"/>
      <c r="E1963" s="298"/>
      <c r="F1963" s="299"/>
      <c r="G1963" s="300"/>
      <c r="H1963" s="281"/>
      <c r="I1963" s="340" t="e">
        <f>I1952 / G1963</f>
        <v>#DIV/0!</v>
      </c>
      <c r="J1963" s="350">
        <f>H1963 * I1952</f>
        <v>0</v>
      </c>
    </row>
    <row r="1964" spans="1:10" x14ac:dyDescent="0.3">
      <c r="A1964" s="291" t="s">
        <v>340</v>
      </c>
      <c r="B1964" s="265"/>
      <c r="C1964" s="284"/>
      <c r="D1964" s="253"/>
      <c r="E1964" s="285"/>
      <c r="F1964" s="285"/>
      <c r="G1964" s="286" t="s">
        <v>341</v>
      </c>
      <c r="H1964" s="292">
        <f>SUM(H1963:H1963)</f>
        <v>0</v>
      </c>
      <c r="I1964" s="288"/>
      <c r="J1964" s="293">
        <f>SUM(J1963:J1963)</f>
        <v>0</v>
      </c>
    </row>
    <row r="1965" spans="1:10" x14ac:dyDescent="0.3">
      <c r="A1965" s="253" t="s">
        <v>342</v>
      </c>
      <c r="B1965" s="19"/>
      <c r="C1965" s="290" t="s">
        <v>343</v>
      </c>
      <c r="D1965" s="253"/>
      <c r="E1965" s="285"/>
      <c r="F1965" s="285"/>
      <c r="G1965" s="286"/>
      <c r="H1965" s="287"/>
      <c r="I1965" s="288"/>
      <c r="J1965" s="289"/>
    </row>
    <row r="1966" spans="1:10" x14ac:dyDescent="0.3">
      <c r="A1966" s="253">
        <v>300026</v>
      </c>
      <c r="B1966" s="19" t="s">
        <v>343</v>
      </c>
      <c r="C1966" s="277"/>
      <c r="D1966" s="278" t="s">
        <v>347</v>
      </c>
      <c r="E1966" s="302"/>
      <c r="F1966" s="279"/>
      <c r="G1966" s="280">
        <f>H1964</f>
        <v>0</v>
      </c>
      <c r="H1966" s="281">
        <f>TRUNC(E1966* (1 + F1966 / 100) * G1966,2)</f>
        <v>0</v>
      </c>
      <c r="I1966" s="340">
        <f>I1952 * H1966</f>
        <v>0</v>
      </c>
      <c r="J1966" s="350">
        <f>H1966 * I1952</f>
        <v>0</v>
      </c>
    </row>
    <row r="1967" spans="1:10" x14ac:dyDescent="0.3">
      <c r="A1967" s="291" t="s">
        <v>348</v>
      </c>
      <c r="B1967" s="19"/>
      <c r="C1967" s="284"/>
      <c r="D1967" s="253"/>
      <c r="E1967" s="285"/>
      <c r="F1967" s="285"/>
      <c r="G1967" s="286" t="s">
        <v>349</v>
      </c>
      <c r="H1967" s="348">
        <f>SUM(H1965:H1966)</f>
        <v>0</v>
      </c>
      <c r="I1967" s="288"/>
      <c r="J1967" s="349">
        <f>SUM(J1965:J1966)</f>
        <v>0</v>
      </c>
    </row>
    <row r="1968" spans="1:10" x14ac:dyDescent="0.3">
      <c r="A1968" s="253" t="s">
        <v>350</v>
      </c>
      <c r="B1968" s="19"/>
      <c r="C1968" s="290" t="s">
        <v>351</v>
      </c>
      <c r="D1968" s="253"/>
      <c r="E1968" s="285"/>
      <c r="F1968" s="285"/>
      <c r="G1968" s="286"/>
      <c r="H1968" s="287"/>
      <c r="I1968" s="288"/>
      <c r="J1968" s="289"/>
    </row>
    <row r="1969" spans="1:10" x14ac:dyDescent="0.3">
      <c r="A1969" s="276"/>
      <c r="B1969" s="267"/>
      <c r="C1969" s="277"/>
      <c r="D1969" s="278"/>
      <c r="E1969" s="279"/>
      <c r="F1969" s="279"/>
      <c r="G1969" s="280"/>
      <c r="H1969" s="281"/>
      <c r="I1969" s="340"/>
      <c r="J1969" s="350"/>
    </row>
    <row r="1970" spans="1:10" x14ac:dyDescent="0.3">
      <c r="A1970" s="291" t="s">
        <v>352</v>
      </c>
      <c r="B1970" s="19"/>
      <c r="C1970" s="284"/>
      <c r="D1970" s="253"/>
      <c r="E1970" s="285"/>
      <c r="F1970" s="285"/>
      <c r="G1970" s="286" t="s">
        <v>353</v>
      </c>
      <c r="H1970" s="281">
        <f>SUM(H1968:H1969)</f>
        <v>0</v>
      </c>
      <c r="I1970" s="288"/>
      <c r="J1970" s="350">
        <f>SUM(J1968:J1969)</f>
        <v>0</v>
      </c>
    </row>
    <row r="1971" spans="1:10" x14ac:dyDescent="0.3">
      <c r="A1971" s="253"/>
      <c r="B1971" s="382"/>
      <c r="C1971" s="284"/>
      <c r="D1971" s="253"/>
      <c r="E1971" s="285"/>
      <c r="F1971" s="285"/>
      <c r="G1971" s="286"/>
      <c r="H1971" s="287"/>
      <c r="I1971" s="288"/>
      <c r="J1971" s="289"/>
    </row>
    <row r="1972" spans="1:10" ht="15" thickBot="1" x14ac:dyDescent="0.35">
      <c r="A1972" s="253" t="s">
        <v>76</v>
      </c>
      <c r="B1972" s="382"/>
      <c r="C1972" s="305"/>
      <c r="D1972" s="306"/>
      <c r="E1972" s="307"/>
      <c r="F1972" s="308" t="s">
        <v>354</v>
      </c>
      <c r="G1972" s="309">
        <f>SUM(H1953:H1971)/2</f>
        <v>0</v>
      </c>
      <c r="H1972" s="310">
        <f>IF($A$2="CD",IF($A$3=1,ROUND(SUM(H1953:H1971)/2,0),IF($A$3=3,ROUND(SUM(H1953:H1971)/2,-1),SUM(H1953:H1971)/2)),SUM(H1953:H1971)/2)</f>
        <v>0</v>
      </c>
      <c r="I1972" s="311">
        <f>SUM(J1953:J1971)/2</f>
        <v>0</v>
      </c>
      <c r="J1972" s="312">
        <f>IF($A$2="CD",IF($A$3=1,ROUND(SUM(J1953:J1971)/2,0),IF($A$3=3,ROUND(SUM(J1953:J1971)/2,-1),SUM(J1953:J1971)/2)),SUM(J1953:J1971)/2)</f>
        <v>0</v>
      </c>
    </row>
    <row r="1973" spans="1:10" ht="15" thickTop="1" x14ac:dyDescent="0.3">
      <c r="A1973" s="253" t="s">
        <v>376</v>
      </c>
      <c r="B1973" s="382"/>
      <c r="C1973" s="316" t="s">
        <v>280</v>
      </c>
      <c r="D1973" s="317"/>
      <c r="E1973" s="318"/>
      <c r="F1973" s="318"/>
      <c r="G1973" s="319"/>
      <c r="H1973" s="320"/>
      <c r="I1973" s="288"/>
      <c r="J1973" s="321"/>
    </row>
    <row r="1974" spans="1:10" x14ac:dyDescent="0.3">
      <c r="A1974" s="276" t="s">
        <v>287</v>
      </c>
      <c r="B1974" s="382"/>
      <c r="C1974" s="351" t="s">
        <v>258</v>
      </c>
      <c r="D1974" s="352"/>
      <c r="E1974" s="353"/>
      <c r="F1974" s="397">
        <f>$F$3</f>
        <v>0</v>
      </c>
      <c r="G1974" s="354"/>
      <c r="H1974" s="355">
        <f>ROUND(H1972*F1974,2)</f>
        <v>0</v>
      </c>
      <c r="I1974" s="288"/>
      <c r="J1974" s="350">
        <f>ROUND(J1972*F1974,2)</f>
        <v>0</v>
      </c>
    </row>
    <row r="1975" spans="1:10" x14ac:dyDescent="0.3">
      <c r="A1975" s="276" t="s">
        <v>377</v>
      </c>
      <c r="B1975" s="382"/>
      <c r="C1975" s="351" t="s">
        <v>260</v>
      </c>
      <c r="D1975" s="352"/>
      <c r="E1975" s="353"/>
      <c r="F1975" s="397">
        <f>$G$3</f>
        <v>0</v>
      </c>
      <c r="G1975" s="354"/>
      <c r="H1975" s="355">
        <f>ROUND(H1972*F1975,2)</f>
        <v>0</v>
      </c>
      <c r="I1975" s="288"/>
      <c r="J1975" s="350">
        <f>ROUND(J1972*F1975,2)</f>
        <v>0</v>
      </c>
    </row>
    <row r="1976" spans="1:10" x14ac:dyDescent="0.3">
      <c r="A1976" s="276" t="s">
        <v>289</v>
      </c>
      <c r="B1976" s="382"/>
      <c r="C1976" s="351" t="s">
        <v>262</v>
      </c>
      <c r="D1976" s="352"/>
      <c r="E1976" s="353"/>
      <c r="F1976" s="397">
        <f>$H$3</f>
        <v>0</v>
      </c>
      <c r="G1976" s="354"/>
      <c r="H1976" s="355">
        <f>ROUND(H1972*F1976,2)</f>
        <v>0</v>
      </c>
      <c r="I1976" s="288"/>
      <c r="J1976" s="350">
        <f>ROUND(J1972*F1976,2)</f>
        <v>0</v>
      </c>
    </row>
    <row r="1977" spans="1:10" x14ac:dyDescent="0.3">
      <c r="A1977" s="276" t="s">
        <v>291</v>
      </c>
      <c r="B1977" s="382"/>
      <c r="C1977" s="351" t="s">
        <v>266</v>
      </c>
      <c r="D1977" s="352"/>
      <c r="E1977" s="353"/>
      <c r="F1977" s="397">
        <f>$I$3</f>
        <v>0</v>
      </c>
      <c r="G1977" s="354"/>
      <c r="H1977" s="355">
        <f>ROUND(H1976*F1977,2)</f>
        <v>0</v>
      </c>
      <c r="I1977" s="288"/>
      <c r="J1977" s="350">
        <f>ROUND(J1976*F1977,2)</f>
        <v>0</v>
      </c>
    </row>
    <row r="1978" spans="1:10" x14ac:dyDescent="0.3">
      <c r="A1978" s="253" t="s">
        <v>378</v>
      </c>
      <c r="B1978" s="382"/>
      <c r="C1978" s="290" t="s">
        <v>379</v>
      </c>
      <c r="D1978" s="253"/>
      <c r="E1978" s="285"/>
      <c r="F1978" s="285"/>
      <c r="G1978" s="328"/>
      <c r="H1978" s="329">
        <f>SUM(H1974:H1977)</f>
        <v>0</v>
      </c>
      <c r="I1978" s="398"/>
      <c r="J1978" s="330">
        <f>SUM(J1974:J1977)</f>
        <v>0</v>
      </c>
    </row>
    <row r="1979" spans="1:10" ht="15" thickBot="1" x14ac:dyDescent="0.35">
      <c r="A1979" s="253" t="s">
        <v>380</v>
      </c>
      <c r="B1979" s="382"/>
      <c r="C1979" s="331"/>
      <c r="D1979" s="332"/>
      <c r="E1979" s="307"/>
      <c r="F1979" s="308" t="s">
        <v>381</v>
      </c>
      <c r="G1979" s="333">
        <f>H1978+H1972</f>
        <v>0</v>
      </c>
      <c r="H1979" s="310">
        <f>IF($A$3=2,ROUND((H1972+H1978),2),IF($A$3=3,ROUND((H1972+H1978),-1),ROUND((H1972+H1978),0)))</f>
        <v>0</v>
      </c>
      <c r="I1979" s="311"/>
      <c r="J1979" s="312">
        <f>IF($A$3=2,ROUND((J1972+J1978),2),IF($A$3=3,ROUND((J1972+J1978),-1),ROUND((J1972+J1978),0)))</f>
        <v>0</v>
      </c>
    </row>
    <row r="1980" spans="1:10" ht="15" thickTop="1" x14ac:dyDescent="0.3">
      <c r="C1980" s="19"/>
      <c r="D1980" s="264"/>
      <c r="E1980" s="19"/>
      <c r="F1980" s="19"/>
      <c r="G1980" s="19"/>
      <c r="H1980" s="19"/>
      <c r="I1980" s="265"/>
      <c r="J1980" s="266"/>
    </row>
    <row r="1981" spans="1:10" x14ac:dyDescent="0.3">
      <c r="C1981" s="19"/>
      <c r="D1981" s="264"/>
      <c r="E1981" s="19"/>
      <c r="F1981" s="19"/>
      <c r="G1981" s="19"/>
      <c r="H1981" s="19"/>
      <c r="I1981" s="265"/>
      <c r="J1981" s="266"/>
    </row>
    <row r="1982" spans="1:10" ht="15" thickBot="1" x14ac:dyDescent="0.35">
      <c r="C1982" s="19"/>
      <c r="D1982" s="264"/>
      <c r="E1982" s="19"/>
      <c r="F1982" s="19"/>
      <c r="G1982" s="19"/>
      <c r="H1982" s="19"/>
      <c r="I1982" s="265"/>
      <c r="J1982" s="266"/>
    </row>
    <row r="1983" spans="1:10" ht="15" thickTop="1" x14ac:dyDescent="0.3">
      <c r="A1983" s="253" t="s">
        <v>585</v>
      </c>
      <c r="B1983" s="267"/>
      <c r="C1983" s="933" t="s">
        <v>967</v>
      </c>
      <c r="D1983" s="934"/>
      <c r="E1983" s="934"/>
      <c r="F1983" s="934"/>
      <c r="G1983" s="314"/>
      <c r="H1983" s="269" t="s">
        <v>383</v>
      </c>
      <c r="I1983" s="270" t="s">
        <v>310</v>
      </c>
      <c r="J1983" s="271" t="s">
        <v>79</v>
      </c>
    </row>
    <row r="1984" spans="1:10" x14ac:dyDescent="0.3">
      <c r="A1984" s="253"/>
      <c r="B1984" s="267"/>
      <c r="C1984" s="935"/>
      <c r="D1984" s="936"/>
      <c r="E1984" s="936"/>
      <c r="F1984" s="936"/>
      <c r="G1984" s="315"/>
      <c r="H1984" s="273" t="str">
        <f>"ITEM:   "&amp;PRESUPUESTO!$B$97</f>
        <v>ITEM:   8.32</v>
      </c>
      <c r="I1984" s="274">
        <f>PRESUPUESTO!$E$97</f>
        <v>1</v>
      </c>
      <c r="J1984" s="275"/>
    </row>
    <row r="1985" spans="1:10" x14ac:dyDescent="0.3">
      <c r="A1985" s="276" t="s">
        <v>312</v>
      </c>
      <c r="B1985" s="267"/>
      <c r="C1985" s="277" t="str">
        <f>INSUMOS!$C$300</f>
        <v>DESCRIPCION</v>
      </c>
      <c r="D1985" s="278" t="str">
        <f>INSUMOS!$D$300</f>
        <v>UND</v>
      </c>
      <c r="E1985" s="279" t="s">
        <v>74</v>
      </c>
      <c r="F1985" s="279" t="s">
        <v>313</v>
      </c>
      <c r="G1985" s="280" t="str">
        <f>INSUMOS!$I$300</f>
        <v>VR. UNIT.</v>
      </c>
      <c r="H1985" s="281" t="s">
        <v>315</v>
      </c>
      <c r="I1985" s="356"/>
      <c r="J1985" s="350" t="s">
        <v>315</v>
      </c>
    </row>
    <row r="1986" spans="1:10" x14ac:dyDescent="0.3">
      <c r="A1986" s="276"/>
      <c r="B1986" s="267"/>
      <c r="C1986" s="284"/>
      <c r="D1986" s="253"/>
      <c r="E1986" s="285"/>
      <c r="F1986" s="285"/>
      <c r="G1986" s="286"/>
      <c r="H1986" s="287"/>
      <c r="I1986" s="288"/>
      <c r="J1986" s="289"/>
    </row>
    <row r="1987" spans="1:10" x14ac:dyDescent="0.3">
      <c r="A1987" s="276" t="s">
        <v>316</v>
      </c>
      <c r="B1987" s="267"/>
      <c r="C1987" s="290" t="s">
        <v>317</v>
      </c>
      <c r="D1987" s="253"/>
      <c r="E1987" s="285"/>
      <c r="F1987" s="285"/>
      <c r="G1987" s="286"/>
      <c r="H1987" s="287"/>
      <c r="I1987" s="288"/>
      <c r="J1987" s="289"/>
    </row>
    <row r="1988" spans="1:10" x14ac:dyDescent="0.3">
      <c r="A1988" s="276">
        <v>102319</v>
      </c>
      <c r="B1988" s="267" t="s">
        <v>524</v>
      </c>
      <c r="C1988" s="277"/>
      <c r="D1988" s="278" t="str">
        <f>INSUMOS!$D$142</f>
        <v>UND</v>
      </c>
      <c r="E1988" s="279"/>
      <c r="F1988" s="279"/>
      <c r="G1988" s="280"/>
      <c r="H1988" s="281">
        <f>TRUNC(E1988* (1 + F1988 / 100) * G1988,2)</f>
        <v>0</v>
      </c>
      <c r="I1988" s="340">
        <f>I1984 * (E1988 * (1+F1988/100))</f>
        <v>0</v>
      </c>
      <c r="J1988" s="350">
        <f>H1988 * I1984</f>
        <v>0</v>
      </c>
    </row>
    <row r="1989" spans="1:10" x14ac:dyDescent="0.3">
      <c r="A1989" s="253" t="s">
        <v>330</v>
      </c>
      <c r="B1989" s="267"/>
      <c r="C1989" s="284"/>
      <c r="D1989" s="253"/>
      <c r="E1989" s="285"/>
      <c r="F1989" s="285"/>
      <c r="G1989" s="286" t="s">
        <v>331</v>
      </c>
      <c r="H1989" s="292">
        <f>SUM(H1987:H1988)</f>
        <v>0</v>
      </c>
      <c r="I1989" s="288"/>
      <c r="J1989" s="293">
        <f>SUM(J1987:J1988)</f>
        <v>0</v>
      </c>
    </row>
    <row r="1990" spans="1:10" x14ac:dyDescent="0.3">
      <c r="A1990" s="276" t="s">
        <v>332</v>
      </c>
      <c r="B1990" s="267"/>
      <c r="C1990" s="294" t="s">
        <v>333</v>
      </c>
      <c r="D1990" s="253" t="s">
        <v>334</v>
      </c>
      <c r="E1990" s="253" t="s">
        <v>335</v>
      </c>
      <c r="F1990" s="253" t="s">
        <v>336</v>
      </c>
      <c r="G1990" s="295" t="s">
        <v>337</v>
      </c>
      <c r="H1990" s="296" t="s">
        <v>338</v>
      </c>
      <c r="I1990" s="288"/>
      <c r="J1990" s="289"/>
    </row>
    <row r="1991" spans="1:10" x14ac:dyDescent="0.3">
      <c r="A1991" s="276">
        <v>200021</v>
      </c>
      <c r="B1991" s="267" t="s">
        <v>333</v>
      </c>
      <c r="C1991" s="277"/>
      <c r="D1991" s="297"/>
      <c r="E1991" s="298"/>
      <c r="F1991" s="299"/>
      <c r="G1991" s="300"/>
      <c r="H1991" s="281"/>
      <c r="I1991" s="340" t="e">
        <f>I1984 / G1991</f>
        <v>#DIV/0!</v>
      </c>
      <c r="J1991" s="350">
        <f>H1991 * I1984</f>
        <v>0</v>
      </c>
    </row>
    <row r="1992" spans="1:10" x14ac:dyDescent="0.3">
      <c r="A1992" s="253" t="s">
        <v>340</v>
      </c>
      <c r="B1992" s="267"/>
      <c r="C1992" s="284"/>
      <c r="D1992" s="253"/>
      <c r="E1992" s="285"/>
      <c r="F1992" s="285"/>
      <c r="G1992" s="286" t="s">
        <v>341</v>
      </c>
      <c r="H1992" s="292">
        <f>SUM(H1990:H1991)</f>
        <v>0</v>
      </c>
      <c r="I1992" s="288"/>
      <c r="J1992" s="293">
        <f>SUM(J1990:J1991)</f>
        <v>0</v>
      </c>
    </row>
    <row r="1993" spans="1:10" x14ac:dyDescent="0.3">
      <c r="A1993" s="276" t="s">
        <v>342</v>
      </c>
      <c r="B1993" s="267"/>
      <c r="C1993" s="301" t="s">
        <v>343</v>
      </c>
      <c r="D1993" s="253"/>
      <c r="E1993" s="285"/>
      <c r="F1993" s="285"/>
      <c r="G1993" s="286"/>
      <c r="H1993" s="287"/>
      <c r="I1993" s="288"/>
      <c r="J1993" s="289"/>
    </row>
    <row r="1994" spans="1:10" x14ac:dyDescent="0.3">
      <c r="A1994" s="276">
        <v>300026</v>
      </c>
      <c r="B1994" s="267" t="s">
        <v>343</v>
      </c>
      <c r="C1994" s="277"/>
      <c r="D1994" s="278" t="s">
        <v>347</v>
      </c>
      <c r="E1994" s="302"/>
      <c r="F1994" s="279">
        <v>0</v>
      </c>
      <c r="G1994" s="280">
        <f>H1992</f>
        <v>0</v>
      </c>
      <c r="H1994" s="281">
        <f>TRUNC(E1994* (1 + F1994 / 100) * G1994,2)</f>
        <v>0</v>
      </c>
      <c r="I1994" s="340">
        <f>I1984 * H1994</f>
        <v>0</v>
      </c>
      <c r="J1994" s="350">
        <f>H1994 * I1984</f>
        <v>0</v>
      </c>
    </row>
    <row r="1995" spans="1:10" x14ac:dyDescent="0.3">
      <c r="A1995" s="253" t="s">
        <v>348</v>
      </c>
      <c r="B1995" s="267"/>
      <c r="C1995" s="284"/>
      <c r="D1995" s="253"/>
      <c r="E1995" s="285"/>
      <c r="F1995" s="285"/>
      <c r="G1995" s="286" t="s">
        <v>349</v>
      </c>
      <c r="H1995" s="292">
        <f>SUM(H1993:H1994)</f>
        <v>0</v>
      </c>
      <c r="I1995" s="288"/>
      <c r="J1995" s="293">
        <f>SUM(J1993:J1994)</f>
        <v>0</v>
      </c>
    </row>
    <row r="1996" spans="1:10" x14ac:dyDescent="0.3">
      <c r="A1996" s="253" t="s">
        <v>350</v>
      </c>
      <c r="B1996" s="19"/>
      <c r="C1996" s="290" t="s">
        <v>351</v>
      </c>
      <c r="D1996" s="253"/>
      <c r="E1996" s="285"/>
      <c r="F1996" s="285"/>
      <c r="G1996" s="286"/>
      <c r="H1996" s="287"/>
      <c r="I1996" s="288"/>
      <c r="J1996" s="289"/>
    </row>
    <row r="1997" spans="1:10" x14ac:dyDescent="0.3">
      <c r="A1997" s="276"/>
      <c r="B1997" s="267"/>
      <c r="C1997" s="277"/>
      <c r="D1997" s="278"/>
      <c r="E1997" s="279"/>
      <c r="F1997" s="279"/>
      <c r="G1997" s="280"/>
      <c r="H1997" s="281"/>
      <c r="I1997" s="340"/>
      <c r="J1997" s="350"/>
    </row>
    <row r="1998" spans="1:10" x14ac:dyDescent="0.3">
      <c r="A1998" s="291" t="s">
        <v>352</v>
      </c>
      <c r="B1998" s="19"/>
      <c r="C1998" s="284"/>
      <c r="D1998" s="253"/>
      <c r="E1998" s="285"/>
      <c r="F1998" s="285"/>
      <c r="G1998" s="286" t="s">
        <v>353</v>
      </c>
      <c r="H1998" s="281">
        <f>SUM(H1996:H1997)</f>
        <v>0</v>
      </c>
      <c r="I1998" s="288"/>
      <c r="J1998" s="350">
        <f>SUM(J1996:J1997)</f>
        <v>0</v>
      </c>
    </row>
    <row r="1999" spans="1:10" x14ac:dyDescent="0.3">
      <c r="A1999" s="253"/>
      <c r="B1999" s="303"/>
      <c r="C1999" s="284"/>
      <c r="D1999" s="253"/>
      <c r="E1999" s="285"/>
      <c r="F1999" s="285"/>
      <c r="G1999" s="286"/>
      <c r="H1999" s="287"/>
      <c r="I1999" s="288"/>
      <c r="J1999" s="289"/>
    </row>
    <row r="2000" spans="1:10" ht="15" thickBot="1" x14ac:dyDescent="0.35">
      <c r="A2000" s="253" t="s">
        <v>76</v>
      </c>
      <c r="B2000" s="303"/>
      <c r="C2000" s="305"/>
      <c r="D2000" s="306"/>
      <c r="E2000" s="307"/>
      <c r="F2000" s="308" t="s">
        <v>354</v>
      </c>
      <c r="G2000" s="309">
        <f>SUM(H1985:H1999)/2</f>
        <v>0</v>
      </c>
      <c r="H2000" s="310">
        <f>IF($A$2="CD",IF($A$3=1,ROUND(SUM(H1985:H1999)/2,0),IF($A$3=3,ROUND(SUM(H1985:H1999)/2,-1),SUM(H1985:H1999)/2)),SUM(H1985:H1999)/2)</f>
        <v>0</v>
      </c>
      <c r="I2000" s="311">
        <f>SUM(J1985:J1999)/2</f>
        <v>0</v>
      </c>
      <c r="J2000" s="312">
        <f>IF($A$2="CD",IF($A$3=1,ROUND(SUM(J1985:J1999)/2,0),IF($A$3=3,ROUND(SUM(J1985:J1999)/2,-1),SUM(J1985:J1999)/2)),SUM(J1985:J1999)/2)</f>
        <v>0</v>
      </c>
    </row>
    <row r="2001" spans="1:10" ht="15" thickTop="1" x14ac:dyDescent="0.3">
      <c r="A2001" s="253" t="s">
        <v>376</v>
      </c>
      <c r="B2001" s="303"/>
      <c r="C2001" s="316" t="s">
        <v>280</v>
      </c>
      <c r="D2001" s="317"/>
      <c r="E2001" s="318"/>
      <c r="F2001" s="318"/>
      <c r="G2001" s="319"/>
      <c r="H2001" s="320"/>
      <c r="I2001" s="288"/>
      <c r="J2001" s="321"/>
    </row>
    <row r="2002" spans="1:10" x14ac:dyDescent="0.3">
      <c r="A2002" s="276" t="s">
        <v>287</v>
      </c>
      <c r="B2002" s="303"/>
      <c r="C2002" s="351" t="s">
        <v>258</v>
      </c>
      <c r="D2002" s="352"/>
      <c r="E2002" s="353"/>
      <c r="F2002" s="325">
        <f>$F$3</f>
        <v>0</v>
      </c>
      <c r="G2002" s="354"/>
      <c r="H2002" s="355">
        <f>ROUND(H2000*F2002,2)</f>
        <v>0</v>
      </c>
      <c r="I2002" s="288"/>
      <c r="J2002" s="350">
        <f>ROUND(J2000*F2002,2)</f>
        <v>0</v>
      </c>
    </row>
    <row r="2003" spans="1:10" x14ac:dyDescent="0.3">
      <c r="A2003" s="276" t="s">
        <v>377</v>
      </c>
      <c r="B2003" s="303"/>
      <c r="C2003" s="351" t="s">
        <v>260</v>
      </c>
      <c r="D2003" s="352"/>
      <c r="E2003" s="353"/>
      <c r="F2003" s="325">
        <f>$G$3</f>
        <v>0</v>
      </c>
      <c r="G2003" s="354"/>
      <c r="H2003" s="355">
        <f>ROUND(H2000*F2003,2)</f>
        <v>0</v>
      </c>
      <c r="I2003" s="288"/>
      <c r="J2003" s="350">
        <f>ROUND(J2000*F2003,2)</f>
        <v>0</v>
      </c>
    </row>
    <row r="2004" spans="1:10" x14ac:dyDescent="0.3">
      <c r="A2004" s="276" t="s">
        <v>289</v>
      </c>
      <c r="B2004" s="303"/>
      <c r="C2004" s="351" t="s">
        <v>262</v>
      </c>
      <c r="D2004" s="352"/>
      <c r="E2004" s="353"/>
      <c r="F2004" s="325">
        <f>$H$3</f>
        <v>0</v>
      </c>
      <c r="G2004" s="354"/>
      <c r="H2004" s="355">
        <f>ROUND(H2000*F2004,2)</f>
        <v>0</v>
      </c>
      <c r="I2004" s="288"/>
      <c r="J2004" s="350">
        <f>ROUND(J2000*F2004,2)</f>
        <v>0</v>
      </c>
    </row>
    <row r="2005" spans="1:10" x14ac:dyDescent="0.3">
      <c r="A2005" s="276" t="s">
        <v>291</v>
      </c>
      <c r="B2005" s="303"/>
      <c r="C2005" s="351" t="s">
        <v>266</v>
      </c>
      <c r="D2005" s="352"/>
      <c r="E2005" s="353"/>
      <c r="F2005" s="325">
        <f>$I$3</f>
        <v>0</v>
      </c>
      <c r="G2005" s="354"/>
      <c r="H2005" s="355">
        <f>ROUND(H2004*F2005,2)</f>
        <v>0</v>
      </c>
      <c r="I2005" s="288"/>
      <c r="J2005" s="350">
        <f>ROUND(J2004*F2005,2)</f>
        <v>0</v>
      </c>
    </row>
    <row r="2006" spans="1:10" x14ac:dyDescent="0.3">
      <c r="A2006" s="253" t="s">
        <v>378</v>
      </c>
      <c r="B2006" s="303"/>
      <c r="C2006" s="290" t="s">
        <v>379</v>
      </c>
      <c r="D2006" s="253"/>
      <c r="E2006" s="285"/>
      <c r="F2006" s="285"/>
      <c r="G2006" s="328"/>
      <c r="H2006" s="329">
        <f>SUM(H2002:H2005)</f>
        <v>0</v>
      </c>
      <c r="I2006" s="304"/>
      <c r="J2006" s="330">
        <f>SUM(J2002:J2005)</f>
        <v>0</v>
      </c>
    </row>
    <row r="2007" spans="1:10" ht="15" thickBot="1" x14ac:dyDescent="0.35">
      <c r="A2007" s="253" t="s">
        <v>380</v>
      </c>
      <c r="B2007" s="303"/>
      <c r="C2007" s="331"/>
      <c r="D2007" s="332"/>
      <c r="E2007" s="307"/>
      <c r="F2007" s="308" t="s">
        <v>381</v>
      </c>
      <c r="G2007" s="333">
        <f>H2006+H2000</f>
        <v>0</v>
      </c>
      <c r="H2007" s="310">
        <f>IF($A$3=2,ROUND((H2000+H2006),2),IF($A$3=3,ROUND((H2000+H2006),-1),ROUND((H2000+H2006),0)))</f>
        <v>0</v>
      </c>
      <c r="I2007" s="311"/>
      <c r="J2007" s="312">
        <f>IF($A$3=2,ROUND((J2000+J2006),2),IF($A$3=3,ROUND((J2000+J2006),-1),ROUND((J2000+J2006),0)))</f>
        <v>0</v>
      </c>
    </row>
    <row r="2008" spans="1:10" ht="15" thickTop="1" x14ac:dyDescent="0.3">
      <c r="C2008" s="19"/>
      <c r="D2008" s="264"/>
      <c r="E2008" s="19"/>
      <c r="F2008" s="19"/>
      <c r="G2008" s="19"/>
      <c r="H2008" s="19"/>
      <c r="I2008" s="265"/>
      <c r="J2008" s="266"/>
    </row>
    <row r="2009" spans="1:10" x14ac:dyDescent="0.3">
      <c r="C2009" s="19"/>
      <c r="D2009" s="264"/>
      <c r="E2009" s="19"/>
      <c r="F2009" s="19"/>
      <c r="G2009" s="19"/>
      <c r="H2009" s="19"/>
      <c r="I2009" s="265"/>
      <c r="J2009" s="266"/>
    </row>
    <row r="2010" spans="1:10" ht="15" thickBot="1" x14ac:dyDescent="0.35">
      <c r="C2010" s="19"/>
      <c r="D2010" s="264"/>
      <c r="E2010" s="19"/>
      <c r="F2010" s="19"/>
      <c r="G2010" s="19"/>
      <c r="H2010" s="19"/>
      <c r="I2010" s="265"/>
      <c r="J2010" s="266"/>
    </row>
    <row r="2011" spans="1:10" ht="15" thickTop="1" x14ac:dyDescent="0.3">
      <c r="A2011" s="253" t="s">
        <v>587</v>
      </c>
      <c r="B2011" s="267"/>
      <c r="C2011" s="933" t="s">
        <v>968</v>
      </c>
      <c r="D2011" s="934"/>
      <c r="E2011" s="934"/>
      <c r="F2011" s="934"/>
      <c r="G2011" s="314"/>
      <c r="H2011" s="269" t="s">
        <v>383</v>
      </c>
      <c r="I2011" s="270" t="s">
        <v>310</v>
      </c>
      <c r="J2011" s="271" t="s">
        <v>79</v>
      </c>
    </row>
    <row r="2012" spans="1:10" x14ac:dyDescent="0.3">
      <c r="A2012" s="253"/>
      <c r="B2012" s="267"/>
      <c r="C2012" s="935"/>
      <c r="D2012" s="936"/>
      <c r="E2012" s="936"/>
      <c r="F2012" s="936"/>
      <c r="G2012" s="315"/>
      <c r="H2012" s="273" t="str">
        <f>"ITEM:   "&amp;PRESUPUESTO!$B$98</f>
        <v>ITEM:   8.33</v>
      </c>
      <c r="I2012" s="399">
        <f>PRESUPUESTO!$E$98</f>
        <v>3</v>
      </c>
      <c r="J2012" s="275"/>
    </row>
    <row r="2013" spans="1:10" x14ac:dyDescent="0.3">
      <c r="A2013" s="276" t="s">
        <v>312</v>
      </c>
      <c r="B2013" s="267"/>
      <c r="C2013" s="277" t="str">
        <f>INSUMOS!$C$300</f>
        <v>DESCRIPCION</v>
      </c>
      <c r="D2013" s="278" t="str">
        <f>INSUMOS!$D$300</f>
        <v>UND</v>
      </c>
      <c r="E2013" s="279" t="s">
        <v>74</v>
      </c>
      <c r="F2013" s="279" t="s">
        <v>313</v>
      </c>
      <c r="G2013" s="280" t="str">
        <f>INSUMOS!$I$300</f>
        <v>VR. UNIT.</v>
      </c>
      <c r="H2013" s="281" t="s">
        <v>315</v>
      </c>
      <c r="I2013" s="340"/>
      <c r="J2013" s="350" t="s">
        <v>315</v>
      </c>
    </row>
    <row r="2014" spans="1:10" x14ac:dyDescent="0.3">
      <c r="A2014" s="276"/>
      <c r="B2014" s="267"/>
      <c r="C2014" s="284"/>
      <c r="D2014" s="253"/>
      <c r="E2014" s="285"/>
      <c r="F2014" s="285"/>
      <c r="G2014" s="286"/>
      <c r="H2014" s="287"/>
      <c r="I2014" s="288"/>
      <c r="J2014" s="289"/>
    </row>
    <row r="2015" spans="1:10" x14ac:dyDescent="0.3">
      <c r="A2015" s="276" t="s">
        <v>316</v>
      </c>
      <c r="B2015" s="267"/>
      <c r="C2015" s="290" t="s">
        <v>317</v>
      </c>
      <c r="D2015" s="253"/>
      <c r="E2015" s="285"/>
      <c r="F2015" s="285"/>
      <c r="G2015" s="286"/>
      <c r="H2015" s="287"/>
      <c r="I2015" s="288"/>
      <c r="J2015" s="289"/>
    </row>
    <row r="2016" spans="1:10" x14ac:dyDescent="0.3">
      <c r="A2016" s="276">
        <v>101753</v>
      </c>
      <c r="B2016" s="267" t="s">
        <v>503</v>
      </c>
      <c r="C2016" s="277"/>
      <c r="D2016" s="278"/>
      <c r="E2016" s="279"/>
      <c r="F2016" s="279"/>
      <c r="G2016" s="280"/>
      <c r="H2016" s="281">
        <f>TRUNC(E2016* (1 + F2016 / 100) * G2016,2)</f>
        <v>0</v>
      </c>
      <c r="I2016" s="340">
        <f>I2012 * (E2016 * (1+F2016/100))</f>
        <v>0</v>
      </c>
      <c r="J2016" s="350">
        <f>H2016 * I2012</f>
        <v>0</v>
      </c>
    </row>
    <row r="2017" spans="1:10" x14ac:dyDescent="0.3">
      <c r="A2017" s="253" t="s">
        <v>330</v>
      </c>
      <c r="B2017" s="267"/>
      <c r="C2017" s="284"/>
      <c r="D2017" s="253"/>
      <c r="E2017" s="285"/>
      <c r="F2017" s="285"/>
      <c r="G2017" s="286" t="s">
        <v>331</v>
      </c>
      <c r="H2017" s="292">
        <f>SUM(H2015:H2016)</f>
        <v>0</v>
      </c>
      <c r="I2017" s="288"/>
      <c r="J2017" s="293">
        <f>SUM(J2015:J2016)</f>
        <v>0</v>
      </c>
    </row>
    <row r="2018" spans="1:10" x14ac:dyDescent="0.3">
      <c r="A2018" s="276" t="s">
        <v>332</v>
      </c>
      <c r="B2018" s="267"/>
      <c r="C2018" s="294" t="s">
        <v>333</v>
      </c>
      <c r="D2018" s="253" t="s">
        <v>334</v>
      </c>
      <c r="E2018" s="253" t="s">
        <v>335</v>
      </c>
      <c r="F2018" s="253" t="s">
        <v>336</v>
      </c>
      <c r="G2018" s="295" t="s">
        <v>337</v>
      </c>
      <c r="H2018" s="296" t="s">
        <v>338</v>
      </c>
      <c r="I2018" s="288"/>
      <c r="J2018" s="289"/>
    </row>
    <row r="2019" spans="1:10" x14ac:dyDescent="0.3">
      <c r="A2019" s="276">
        <v>200021</v>
      </c>
      <c r="B2019" s="267" t="s">
        <v>333</v>
      </c>
      <c r="C2019" s="277"/>
      <c r="D2019" s="297"/>
      <c r="E2019" s="298"/>
      <c r="F2019" s="299"/>
      <c r="G2019" s="300"/>
      <c r="H2019" s="281"/>
      <c r="I2019" s="340" t="e">
        <f>I2012 / G2019</f>
        <v>#DIV/0!</v>
      </c>
      <c r="J2019" s="350">
        <f>H2019 * I2012</f>
        <v>0</v>
      </c>
    </row>
    <row r="2020" spans="1:10" x14ac:dyDescent="0.3">
      <c r="A2020" s="253" t="s">
        <v>340</v>
      </c>
      <c r="B2020" s="267"/>
      <c r="C2020" s="284"/>
      <c r="D2020" s="253"/>
      <c r="E2020" s="285"/>
      <c r="F2020" s="285"/>
      <c r="G2020" s="286" t="s">
        <v>341</v>
      </c>
      <c r="H2020" s="292">
        <f>SUM(H2018:H2019)</f>
        <v>0</v>
      </c>
      <c r="I2020" s="288"/>
      <c r="J2020" s="293">
        <f>SUM(J2018:J2019)</f>
        <v>0</v>
      </c>
    </row>
    <row r="2021" spans="1:10" x14ac:dyDescent="0.3">
      <c r="A2021" s="253" t="s">
        <v>350</v>
      </c>
      <c r="B2021" s="19"/>
      <c r="C2021" s="290" t="s">
        <v>351</v>
      </c>
      <c r="D2021" s="253"/>
      <c r="E2021" s="285"/>
      <c r="F2021" s="285"/>
      <c r="G2021" s="286"/>
      <c r="H2021" s="287"/>
      <c r="I2021" s="288"/>
      <c r="J2021" s="289"/>
    </row>
    <row r="2022" spans="1:10" x14ac:dyDescent="0.3">
      <c r="A2022" s="276"/>
      <c r="B2022" s="267"/>
      <c r="C2022" s="277"/>
      <c r="D2022" s="278"/>
      <c r="E2022" s="279"/>
      <c r="F2022" s="279"/>
      <c r="G2022" s="280"/>
      <c r="H2022" s="281"/>
      <c r="I2022" s="340"/>
      <c r="J2022" s="350"/>
    </row>
    <row r="2023" spans="1:10" x14ac:dyDescent="0.3">
      <c r="A2023" s="291" t="s">
        <v>352</v>
      </c>
      <c r="B2023" s="19"/>
      <c r="C2023" s="284"/>
      <c r="D2023" s="253"/>
      <c r="E2023" s="285"/>
      <c r="F2023" s="285"/>
      <c r="G2023" s="286" t="s">
        <v>353</v>
      </c>
      <c r="H2023" s="281">
        <f>SUM(H2021:H2022)</f>
        <v>0</v>
      </c>
      <c r="I2023" s="288"/>
      <c r="J2023" s="350">
        <f>SUM(J2021:J2022)</f>
        <v>0</v>
      </c>
    </row>
    <row r="2024" spans="1:10" x14ac:dyDescent="0.3">
      <c r="A2024" s="253"/>
      <c r="B2024" s="303"/>
      <c r="C2024" s="284"/>
      <c r="D2024" s="253"/>
      <c r="E2024" s="285"/>
      <c r="F2024" s="285"/>
      <c r="G2024" s="286"/>
      <c r="H2024" s="287"/>
      <c r="I2024" s="288"/>
      <c r="J2024" s="289"/>
    </row>
    <row r="2025" spans="1:10" ht="15" thickBot="1" x14ac:dyDescent="0.35">
      <c r="A2025" s="253" t="s">
        <v>76</v>
      </c>
      <c r="B2025" s="303"/>
      <c r="C2025" s="305"/>
      <c r="D2025" s="306"/>
      <c r="E2025" s="307"/>
      <c r="F2025" s="308" t="s">
        <v>354</v>
      </c>
      <c r="G2025" s="309">
        <f>SUM(H2013:H2024)/2</f>
        <v>0</v>
      </c>
      <c r="H2025" s="310">
        <f>IF($A$2="CD",IF($A$3=1,ROUND(SUM(H2013:H2024)/2,0),IF($A$3=3,ROUND(SUM(H2013:H2024)/2,-1),SUM(H2013:H2024)/2)),SUM(H2013:H2024)/2)</f>
        <v>0</v>
      </c>
      <c r="I2025" s="311">
        <f>SUM(J2013:J2024)/2</f>
        <v>0</v>
      </c>
      <c r="J2025" s="312">
        <f>IF($A$2="CD",IF($A$3=1,ROUND(SUM(J2013:J2024)/2,0),IF($A$3=3,ROUND(SUM(J2013:J2024)/2,-1),SUM(J2013:J2024)/2)),SUM(J2013:J2024)/2)</f>
        <v>0</v>
      </c>
    </row>
    <row r="2026" spans="1:10" ht="15" thickTop="1" x14ac:dyDescent="0.3">
      <c r="A2026" s="253" t="s">
        <v>376</v>
      </c>
      <c r="B2026" s="303"/>
      <c r="C2026" s="316" t="s">
        <v>280</v>
      </c>
      <c r="D2026" s="317"/>
      <c r="E2026" s="318"/>
      <c r="F2026" s="318"/>
      <c r="G2026" s="319"/>
      <c r="H2026" s="320"/>
      <c r="I2026" s="288"/>
      <c r="J2026" s="321"/>
    </row>
    <row r="2027" spans="1:10" x14ac:dyDescent="0.3">
      <c r="A2027" s="276" t="s">
        <v>287</v>
      </c>
      <c r="B2027" s="303"/>
      <c r="C2027" s="351" t="s">
        <v>258</v>
      </c>
      <c r="D2027" s="352"/>
      <c r="E2027" s="353"/>
      <c r="F2027" s="325">
        <f>$F$3</f>
        <v>0</v>
      </c>
      <c r="G2027" s="354"/>
      <c r="H2027" s="355">
        <f>ROUND(H2025*F2027,2)</f>
        <v>0</v>
      </c>
      <c r="I2027" s="288"/>
      <c r="J2027" s="350">
        <f>ROUND(J2025*F2027,2)</f>
        <v>0</v>
      </c>
    </row>
    <row r="2028" spans="1:10" x14ac:dyDescent="0.3">
      <c r="A2028" s="276" t="s">
        <v>377</v>
      </c>
      <c r="B2028" s="303"/>
      <c r="C2028" s="351" t="s">
        <v>260</v>
      </c>
      <c r="D2028" s="352"/>
      <c r="E2028" s="353"/>
      <c r="F2028" s="325">
        <f>$G$3</f>
        <v>0</v>
      </c>
      <c r="G2028" s="354"/>
      <c r="H2028" s="355">
        <f>ROUND(H2025*F2028,2)</f>
        <v>0</v>
      </c>
      <c r="I2028" s="288"/>
      <c r="J2028" s="350">
        <f>ROUND(J2025*F2028,2)</f>
        <v>0</v>
      </c>
    </row>
    <row r="2029" spans="1:10" x14ac:dyDescent="0.3">
      <c r="A2029" s="276" t="s">
        <v>289</v>
      </c>
      <c r="B2029" s="303"/>
      <c r="C2029" s="351" t="s">
        <v>262</v>
      </c>
      <c r="D2029" s="352"/>
      <c r="E2029" s="353"/>
      <c r="F2029" s="325">
        <f>$H$3</f>
        <v>0</v>
      </c>
      <c r="G2029" s="354"/>
      <c r="H2029" s="355">
        <f>ROUND(H2025*F2029,2)</f>
        <v>0</v>
      </c>
      <c r="I2029" s="288"/>
      <c r="J2029" s="350">
        <f>ROUND(J2025*F2029,2)</f>
        <v>0</v>
      </c>
    </row>
    <row r="2030" spans="1:10" x14ac:dyDescent="0.3">
      <c r="A2030" s="276" t="s">
        <v>291</v>
      </c>
      <c r="B2030" s="303"/>
      <c r="C2030" s="351" t="s">
        <v>266</v>
      </c>
      <c r="D2030" s="352"/>
      <c r="E2030" s="353"/>
      <c r="F2030" s="325">
        <f>$I$3</f>
        <v>0</v>
      </c>
      <c r="G2030" s="354"/>
      <c r="H2030" s="355">
        <f>ROUND(H2029*F2030,2)</f>
        <v>0</v>
      </c>
      <c r="I2030" s="288"/>
      <c r="J2030" s="350">
        <f>ROUND(J2029*F2030,2)</f>
        <v>0</v>
      </c>
    </row>
    <row r="2031" spans="1:10" x14ac:dyDescent="0.3">
      <c r="A2031" s="253" t="s">
        <v>378</v>
      </c>
      <c r="B2031" s="303"/>
      <c r="C2031" s="290" t="s">
        <v>379</v>
      </c>
      <c r="D2031" s="253"/>
      <c r="E2031" s="285"/>
      <c r="F2031" s="285"/>
      <c r="G2031" s="328"/>
      <c r="H2031" s="329">
        <f>SUM(H2027:H2030)</f>
        <v>0</v>
      </c>
      <c r="I2031" s="304"/>
      <c r="J2031" s="330">
        <f>SUM(J2027:J2030)</f>
        <v>0</v>
      </c>
    </row>
    <row r="2032" spans="1:10" ht="15" thickBot="1" x14ac:dyDescent="0.35">
      <c r="A2032" s="253" t="s">
        <v>380</v>
      </c>
      <c r="B2032" s="303"/>
      <c r="C2032" s="331"/>
      <c r="D2032" s="332"/>
      <c r="E2032" s="307"/>
      <c r="F2032" s="308" t="s">
        <v>381</v>
      </c>
      <c r="G2032" s="333">
        <f>H2031+H2025</f>
        <v>0</v>
      </c>
      <c r="H2032" s="310">
        <f>IF($A$3=2,ROUND((H2025+H2031),2),IF($A$3=3,ROUND((H2025+H2031),-1),ROUND((H2025+H2031),0)))</f>
        <v>0</v>
      </c>
      <c r="I2032" s="311"/>
      <c r="J2032" s="312">
        <f>IF($A$3=2,ROUND((J2025+J2031),2),IF($A$3=3,ROUND((J2025+J2031),-1),ROUND((J2025+J2031),0)))</f>
        <v>0</v>
      </c>
    </row>
    <row r="2033" spans="1:10" ht="15" thickTop="1" x14ac:dyDescent="0.3">
      <c r="C2033" s="19"/>
      <c r="D2033" s="264"/>
      <c r="E2033" s="19"/>
      <c r="F2033" s="19"/>
      <c r="G2033" s="19"/>
      <c r="H2033" s="19"/>
      <c r="I2033" s="265"/>
      <c r="J2033" s="266"/>
    </row>
    <row r="2034" spans="1:10" x14ac:dyDescent="0.3">
      <c r="C2034" s="19"/>
      <c r="D2034" s="264"/>
      <c r="E2034" s="19"/>
      <c r="F2034" s="19"/>
      <c r="G2034" s="19"/>
      <c r="H2034" s="19"/>
      <c r="I2034" s="265"/>
      <c r="J2034" s="266"/>
    </row>
    <row r="2035" spans="1:10" ht="15" thickBot="1" x14ac:dyDescent="0.35">
      <c r="C2035" s="19"/>
      <c r="D2035" s="264"/>
      <c r="E2035" s="19"/>
      <c r="F2035" s="19"/>
      <c r="G2035" s="19"/>
      <c r="H2035" s="19"/>
      <c r="I2035" s="265"/>
      <c r="J2035" s="266"/>
    </row>
    <row r="2036" spans="1:10" ht="15" thickTop="1" x14ac:dyDescent="0.3">
      <c r="A2036" s="253" t="s">
        <v>589</v>
      </c>
      <c r="B2036" s="267"/>
      <c r="C2036" s="933" t="s">
        <v>202</v>
      </c>
      <c r="D2036" s="934"/>
      <c r="E2036" s="934"/>
      <c r="F2036" s="934"/>
      <c r="G2036" s="314"/>
      <c r="H2036" s="269" t="s">
        <v>437</v>
      </c>
      <c r="I2036" s="270" t="s">
        <v>310</v>
      </c>
      <c r="J2036" s="271" t="s">
        <v>79</v>
      </c>
    </row>
    <row r="2037" spans="1:10" x14ac:dyDescent="0.3">
      <c r="A2037" s="253"/>
      <c r="B2037" s="267"/>
      <c r="C2037" s="935"/>
      <c r="D2037" s="936"/>
      <c r="E2037" s="936"/>
      <c r="F2037" s="936"/>
      <c r="G2037" s="315"/>
      <c r="H2037" s="273" t="str">
        <f>"ITEM:   "&amp;PRESUPUESTO!$B$99</f>
        <v>ITEM:   8.34</v>
      </c>
      <c r="I2037" s="274">
        <f>PRESUPUESTO!$E$99</f>
        <v>500</v>
      </c>
      <c r="J2037" s="275"/>
    </row>
    <row r="2038" spans="1:10" x14ac:dyDescent="0.3">
      <c r="A2038" s="276" t="s">
        <v>312</v>
      </c>
      <c r="B2038" s="267"/>
      <c r="C2038" s="277" t="str">
        <f>INSUMOS!$C$300</f>
        <v>DESCRIPCION</v>
      </c>
      <c r="D2038" s="278" t="str">
        <f>INSUMOS!$D$300</f>
        <v>UND</v>
      </c>
      <c r="E2038" s="279" t="s">
        <v>74</v>
      </c>
      <c r="F2038" s="279" t="s">
        <v>313</v>
      </c>
      <c r="G2038" s="280" t="str">
        <f>INSUMOS!$I$300</f>
        <v>VR. UNIT.</v>
      </c>
      <c r="H2038" s="281" t="s">
        <v>315</v>
      </c>
      <c r="I2038" s="340"/>
      <c r="J2038" s="350" t="s">
        <v>315</v>
      </c>
    </row>
    <row r="2039" spans="1:10" x14ac:dyDescent="0.3">
      <c r="A2039" s="276"/>
      <c r="B2039" s="267"/>
      <c r="C2039" s="284"/>
      <c r="D2039" s="253"/>
      <c r="E2039" s="285"/>
      <c r="F2039" s="285"/>
      <c r="G2039" s="286"/>
      <c r="H2039" s="287"/>
      <c r="I2039" s="288"/>
      <c r="J2039" s="289"/>
    </row>
    <row r="2040" spans="1:10" x14ac:dyDescent="0.3">
      <c r="A2040" s="276" t="s">
        <v>332</v>
      </c>
      <c r="B2040" s="267"/>
      <c r="C2040" s="294" t="s">
        <v>333</v>
      </c>
      <c r="D2040" s="253" t="s">
        <v>334</v>
      </c>
      <c r="E2040" s="253" t="s">
        <v>335</v>
      </c>
      <c r="F2040" s="253" t="s">
        <v>336</v>
      </c>
      <c r="G2040" s="295" t="s">
        <v>337</v>
      </c>
      <c r="H2040" s="296" t="s">
        <v>338</v>
      </c>
      <c r="I2040" s="288"/>
      <c r="J2040" s="289"/>
    </row>
    <row r="2041" spans="1:10" x14ac:dyDescent="0.3">
      <c r="A2041" s="276">
        <v>200006</v>
      </c>
      <c r="B2041" s="267" t="s">
        <v>333</v>
      </c>
      <c r="C2041" s="277" t="s">
        <v>403</v>
      </c>
      <c r="D2041" s="297"/>
      <c r="E2041" s="298"/>
      <c r="F2041" s="299"/>
      <c r="G2041" s="300"/>
      <c r="H2041" s="281"/>
      <c r="I2041" s="340" t="e">
        <f>I2037 / G2041</f>
        <v>#DIV/0!</v>
      </c>
      <c r="J2041" s="350">
        <f>I2037*H2041</f>
        <v>0</v>
      </c>
    </row>
    <row r="2042" spans="1:10" x14ac:dyDescent="0.3">
      <c r="A2042" s="253" t="s">
        <v>340</v>
      </c>
      <c r="B2042" s="267"/>
      <c r="C2042" s="284"/>
      <c r="D2042" s="253"/>
      <c r="E2042" s="285"/>
      <c r="F2042" s="285"/>
      <c r="G2042" s="286" t="s">
        <v>341</v>
      </c>
      <c r="H2042" s="292">
        <f>SUM(H2040:H2041)</f>
        <v>0</v>
      </c>
      <c r="I2042" s="288"/>
      <c r="J2042" s="293">
        <f>SUM(J2040:J2041)</f>
        <v>0</v>
      </c>
    </row>
    <row r="2043" spans="1:10" x14ac:dyDescent="0.3">
      <c r="A2043" s="276" t="s">
        <v>342</v>
      </c>
      <c r="B2043" s="267"/>
      <c r="C2043" s="301" t="s">
        <v>343</v>
      </c>
      <c r="D2043" s="253"/>
      <c r="E2043" s="285"/>
      <c r="F2043" s="285"/>
      <c r="G2043" s="286"/>
      <c r="H2043" s="287"/>
      <c r="I2043" s="288"/>
      <c r="J2043" s="289"/>
    </row>
    <row r="2044" spans="1:10" x14ac:dyDescent="0.3">
      <c r="A2044" s="276">
        <v>300026</v>
      </c>
      <c r="B2044" s="267" t="s">
        <v>343</v>
      </c>
      <c r="C2044" s="277" t="s">
        <v>346</v>
      </c>
      <c r="D2044" s="278" t="s">
        <v>347</v>
      </c>
      <c r="E2044" s="302"/>
      <c r="F2044" s="279">
        <v>0</v>
      </c>
      <c r="G2044" s="280">
        <f>H2042</f>
        <v>0</v>
      </c>
      <c r="H2044" s="281">
        <f>TRUNC(E2044* (1 + F2044 / 100) * G2044,2)</f>
        <v>0</v>
      </c>
      <c r="I2044" s="340">
        <f>I2037 * H2044</f>
        <v>0</v>
      </c>
      <c r="J2044" s="350">
        <f>I2037*H2044</f>
        <v>0</v>
      </c>
    </row>
    <row r="2045" spans="1:10" x14ac:dyDescent="0.3">
      <c r="A2045" s="253" t="s">
        <v>348</v>
      </c>
      <c r="B2045" s="267"/>
      <c r="C2045" s="284"/>
      <c r="D2045" s="253"/>
      <c r="E2045" s="285"/>
      <c r="F2045" s="285"/>
      <c r="G2045" s="286" t="s">
        <v>349</v>
      </c>
      <c r="H2045" s="292">
        <f>SUM(H2043:H2044)</f>
        <v>0</v>
      </c>
      <c r="I2045" s="288"/>
      <c r="J2045" s="293">
        <f>SUM(J2043:J2044)</f>
        <v>0</v>
      </c>
    </row>
    <row r="2046" spans="1:10" x14ac:dyDescent="0.3">
      <c r="A2046" s="253" t="s">
        <v>350</v>
      </c>
      <c r="B2046" s="19"/>
      <c r="C2046" s="290" t="s">
        <v>351</v>
      </c>
      <c r="D2046" s="253"/>
      <c r="E2046" s="285"/>
      <c r="F2046" s="285"/>
      <c r="G2046" s="286"/>
      <c r="H2046" s="287"/>
      <c r="I2046" s="288"/>
      <c r="J2046" s="289"/>
    </row>
    <row r="2047" spans="1:10" x14ac:dyDescent="0.3">
      <c r="A2047" s="276"/>
      <c r="B2047" s="267"/>
      <c r="C2047" s="277"/>
      <c r="D2047" s="278"/>
      <c r="E2047" s="279"/>
      <c r="F2047" s="279"/>
      <c r="G2047" s="280"/>
      <c r="H2047" s="281"/>
      <c r="I2047" s="340"/>
      <c r="J2047" s="350"/>
    </row>
    <row r="2048" spans="1:10" x14ac:dyDescent="0.3">
      <c r="A2048" s="291" t="s">
        <v>352</v>
      </c>
      <c r="B2048" s="19"/>
      <c r="C2048" s="284"/>
      <c r="D2048" s="253"/>
      <c r="E2048" s="285"/>
      <c r="F2048" s="285"/>
      <c r="G2048" s="286" t="s">
        <v>353</v>
      </c>
      <c r="H2048" s="281">
        <f>SUM(H2046:H2047)</f>
        <v>0</v>
      </c>
      <c r="I2048" s="288"/>
      <c r="J2048" s="350">
        <f>SUM(J2046:J2047)</f>
        <v>0</v>
      </c>
    </row>
    <row r="2049" spans="1:10" x14ac:dyDescent="0.3">
      <c r="A2049" s="253"/>
      <c r="B2049" s="303"/>
      <c r="C2049" s="284"/>
      <c r="D2049" s="253"/>
      <c r="E2049" s="285"/>
      <c r="F2049" s="285"/>
      <c r="G2049" s="286"/>
      <c r="H2049" s="287"/>
      <c r="I2049" s="288"/>
      <c r="J2049" s="289"/>
    </row>
    <row r="2050" spans="1:10" ht="15" thickBot="1" x14ac:dyDescent="0.35">
      <c r="A2050" s="253" t="s">
        <v>76</v>
      </c>
      <c r="B2050" s="303"/>
      <c r="C2050" s="305"/>
      <c r="D2050" s="306"/>
      <c r="E2050" s="307"/>
      <c r="F2050" s="308" t="s">
        <v>354</v>
      </c>
      <c r="G2050" s="309">
        <f>SUM(H2038:H2049)/2</f>
        <v>0</v>
      </c>
      <c r="H2050" s="310">
        <f>IF($A$2="CD",IF($A$3=1,ROUND(SUM(H2038:H2049)/2,0),IF($A$3=3,ROUND(SUM(H2038:H2049)/2,-1),SUM(H2038:H2049)/2)),SUM(H2038:H2049)/2)</f>
        <v>0</v>
      </c>
      <c r="I2050" s="311">
        <f>SUM(J2038:J2049)/2</f>
        <v>0</v>
      </c>
      <c r="J2050" s="312">
        <f>IF($A$2="CD",IF($A$3=1,ROUND(SUM(J2038:J2049)/2,0),IF($A$3=3,ROUND(SUM(J2038:J2049)/2,-1),SUM(J2038:J2049)/2)),SUM(J2038:J2049)/2)</f>
        <v>0</v>
      </c>
    </row>
    <row r="2051" spans="1:10" ht="15" thickTop="1" x14ac:dyDescent="0.3">
      <c r="A2051" s="253" t="s">
        <v>376</v>
      </c>
      <c r="B2051" s="303"/>
      <c r="C2051" s="316" t="s">
        <v>280</v>
      </c>
      <c r="D2051" s="317"/>
      <c r="E2051" s="318"/>
      <c r="F2051" s="318"/>
      <c r="G2051" s="319"/>
      <c r="H2051" s="320"/>
      <c r="I2051" s="304"/>
      <c r="J2051" s="321"/>
    </row>
    <row r="2052" spans="1:10" x14ac:dyDescent="0.3">
      <c r="A2052" s="276" t="s">
        <v>287</v>
      </c>
      <c r="B2052" s="303"/>
      <c r="C2052" s="351" t="s">
        <v>258</v>
      </c>
      <c r="D2052" s="352"/>
      <c r="E2052" s="353"/>
      <c r="F2052" s="325">
        <f>$F$3</f>
        <v>0</v>
      </c>
      <c r="G2052" s="354"/>
      <c r="H2052" s="355">
        <f>ROUND(H2050*F2052,2)</f>
        <v>0</v>
      </c>
      <c r="I2052" s="288"/>
      <c r="J2052" s="350">
        <f>ROUND(J2050*F2052,2)</f>
        <v>0</v>
      </c>
    </row>
    <row r="2053" spans="1:10" x14ac:dyDescent="0.3">
      <c r="A2053" s="276" t="s">
        <v>377</v>
      </c>
      <c r="B2053" s="303"/>
      <c r="C2053" s="351" t="s">
        <v>260</v>
      </c>
      <c r="D2053" s="352"/>
      <c r="E2053" s="353"/>
      <c r="F2053" s="325">
        <f>$G$3</f>
        <v>0</v>
      </c>
      <c r="G2053" s="354"/>
      <c r="H2053" s="355">
        <f>ROUND(H2050*F2053,2)</f>
        <v>0</v>
      </c>
      <c r="I2053" s="288"/>
      <c r="J2053" s="350">
        <f>ROUND(J2050*F2053,2)</f>
        <v>0</v>
      </c>
    </row>
    <row r="2054" spans="1:10" x14ac:dyDescent="0.3">
      <c r="A2054" s="276" t="s">
        <v>289</v>
      </c>
      <c r="B2054" s="303"/>
      <c r="C2054" s="351" t="s">
        <v>262</v>
      </c>
      <c r="D2054" s="352"/>
      <c r="E2054" s="353"/>
      <c r="F2054" s="325">
        <f>$H$3</f>
        <v>0</v>
      </c>
      <c r="G2054" s="354"/>
      <c r="H2054" s="355">
        <f>ROUND(H2050*F2054,2)</f>
        <v>0</v>
      </c>
      <c r="I2054" s="288"/>
      <c r="J2054" s="350">
        <f>ROUND(J2050*F2054,2)</f>
        <v>0</v>
      </c>
    </row>
    <row r="2055" spans="1:10" x14ac:dyDescent="0.3">
      <c r="A2055" s="276" t="s">
        <v>291</v>
      </c>
      <c r="B2055" s="303"/>
      <c r="C2055" s="351" t="s">
        <v>266</v>
      </c>
      <c r="D2055" s="352"/>
      <c r="E2055" s="353"/>
      <c r="F2055" s="325">
        <f>$I$3</f>
        <v>0</v>
      </c>
      <c r="G2055" s="354"/>
      <c r="H2055" s="355">
        <f>ROUND(H2054*F2055,2)</f>
        <v>0</v>
      </c>
      <c r="I2055" s="288"/>
      <c r="J2055" s="350">
        <f>ROUND(J2054*F2055,2)</f>
        <v>0</v>
      </c>
    </row>
    <row r="2056" spans="1:10" x14ac:dyDescent="0.3">
      <c r="A2056" s="253" t="s">
        <v>378</v>
      </c>
      <c r="B2056" s="303"/>
      <c r="C2056" s="290" t="s">
        <v>379</v>
      </c>
      <c r="D2056" s="253"/>
      <c r="E2056" s="285"/>
      <c r="F2056" s="285"/>
      <c r="G2056" s="328"/>
      <c r="H2056" s="329">
        <f>SUM(H2052:H2055)</f>
        <v>0</v>
      </c>
      <c r="I2056" s="304"/>
      <c r="J2056" s="330">
        <f>SUM(J2052:J2055)</f>
        <v>0</v>
      </c>
    </row>
    <row r="2057" spans="1:10" ht="15" thickBot="1" x14ac:dyDescent="0.35">
      <c r="A2057" s="253" t="s">
        <v>380</v>
      </c>
      <c r="B2057" s="303"/>
      <c r="C2057" s="331"/>
      <c r="D2057" s="332"/>
      <c r="E2057" s="307"/>
      <c r="F2057" s="308" t="s">
        <v>381</v>
      </c>
      <c r="G2057" s="333">
        <f>H2056+H2050</f>
        <v>0</v>
      </c>
      <c r="H2057" s="310">
        <f>IF($A$3=2,ROUND((H2050+H2056),2),IF($A$3=3,ROUND((H2050+H2056),-1),ROUND((H2050+H2056),0)))</f>
        <v>0</v>
      </c>
      <c r="I2057" s="311"/>
      <c r="J2057" s="312">
        <f>IF($A$3=2,ROUND((J2050+J2056),2),IF($A$3=3,ROUND((J2050+J2056),-1),ROUND((J2050+J2056),0)))</f>
        <v>0</v>
      </c>
    </row>
    <row r="2058" spans="1:10" ht="15" thickTop="1" x14ac:dyDescent="0.3">
      <c r="C2058" s="19"/>
      <c r="D2058" s="264"/>
      <c r="E2058" s="19"/>
      <c r="F2058" s="19"/>
      <c r="G2058" s="19"/>
      <c r="H2058" s="19"/>
      <c r="I2058" s="265"/>
      <c r="J2058" s="266"/>
    </row>
    <row r="2059" spans="1:10" x14ac:dyDescent="0.3">
      <c r="C2059" s="19"/>
      <c r="D2059" s="264"/>
      <c r="E2059" s="19"/>
      <c r="F2059" s="19"/>
      <c r="G2059" s="19"/>
      <c r="H2059" s="19"/>
      <c r="I2059" s="265"/>
      <c r="J2059" s="266"/>
    </row>
    <row r="2060" spans="1:10" ht="15" thickBot="1" x14ac:dyDescent="0.35">
      <c r="C2060" s="19"/>
      <c r="D2060" s="264"/>
      <c r="E2060" s="19"/>
      <c r="F2060" s="19"/>
      <c r="G2060" s="19"/>
      <c r="H2060" s="19"/>
      <c r="I2060" s="265"/>
      <c r="J2060" s="266"/>
    </row>
    <row r="2061" spans="1:10" ht="15" thickTop="1" x14ac:dyDescent="0.3">
      <c r="A2061" s="253" t="s">
        <v>590</v>
      </c>
      <c r="B2061" s="267"/>
      <c r="C2061" s="933" t="s">
        <v>204</v>
      </c>
      <c r="D2061" s="934"/>
      <c r="E2061" s="934"/>
      <c r="F2061" s="934"/>
      <c r="G2061" s="268"/>
      <c r="H2061" s="269" t="s">
        <v>383</v>
      </c>
      <c r="I2061" s="270" t="s">
        <v>310</v>
      </c>
      <c r="J2061" s="271" t="s">
        <v>79</v>
      </c>
    </row>
    <row r="2062" spans="1:10" x14ac:dyDescent="0.3">
      <c r="A2062" s="253"/>
      <c r="B2062" s="267"/>
      <c r="C2062" s="935"/>
      <c r="D2062" s="936"/>
      <c r="E2062" s="936"/>
      <c r="F2062" s="936"/>
      <c r="G2062" s="272"/>
      <c r="H2062" s="273" t="str">
        <f>"ITEM:   "&amp;PRESUPUESTO!$B$100</f>
        <v>ITEM:   8.35</v>
      </c>
      <c r="I2062" s="274">
        <f>PRESUPUESTO!$E$100</f>
        <v>2</v>
      </c>
      <c r="J2062" s="275"/>
    </row>
    <row r="2063" spans="1:10" x14ac:dyDescent="0.3">
      <c r="A2063" s="276" t="s">
        <v>312</v>
      </c>
      <c r="B2063" s="267"/>
      <c r="C2063" s="277" t="str">
        <f>INSUMOS!$C$300</f>
        <v>DESCRIPCION</v>
      </c>
      <c r="D2063" s="278" t="str">
        <f>INSUMOS!$D$300</f>
        <v>UND</v>
      </c>
      <c r="E2063" s="279" t="s">
        <v>74</v>
      </c>
      <c r="F2063" s="279" t="s">
        <v>313</v>
      </c>
      <c r="G2063" s="280" t="str">
        <f>INSUMOS!$I$300</f>
        <v>VR. UNIT.</v>
      </c>
      <c r="H2063" s="281" t="s">
        <v>315</v>
      </c>
      <c r="I2063" s="340"/>
      <c r="J2063" s="350" t="s">
        <v>315</v>
      </c>
    </row>
    <row r="2064" spans="1:10" x14ac:dyDescent="0.3">
      <c r="A2064" s="276"/>
      <c r="B2064" s="267"/>
      <c r="C2064" s="284"/>
      <c r="D2064" s="253"/>
      <c r="E2064" s="285"/>
      <c r="F2064" s="285"/>
      <c r="G2064" s="286"/>
      <c r="H2064" s="287"/>
      <c r="I2064" s="288"/>
      <c r="J2064" s="289"/>
    </row>
    <row r="2065" spans="1:10" x14ac:dyDescent="0.3">
      <c r="A2065" s="276" t="s">
        <v>316</v>
      </c>
      <c r="B2065" s="267"/>
      <c r="C2065" s="290" t="s">
        <v>317</v>
      </c>
      <c r="D2065" s="253"/>
      <c r="E2065" s="285"/>
      <c r="F2065" s="285"/>
      <c r="G2065" s="286"/>
      <c r="H2065" s="287"/>
      <c r="I2065" s="288"/>
      <c r="J2065" s="289"/>
    </row>
    <row r="2066" spans="1:10" x14ac:dyDescent="0.3">
      <c r="A2066" s="276">
        <v>103220</v>
      </c>
      <c r="B2066" s="267" t="s">
        <v>591</v>
      </c>
      <c r="C2066" s="277" t="str">
        <f>INSUMOS!$C$61</f>
        <v>GRIF.DUCHA SENCILLA PISCIS GRIVAL</v>
      </c>
      <c r="D2066" s="278" t="str">
        <f>INSUMOS!$D$61</f>
        <v>UND</v>
      </c>
      <c r="E2066" s="279"/>
      <c r="F2066" s="279"/>
      <c r="G2066" s="280"/>
      <c r="H2066" s="281">
        <f>TRUNC(E2066* (1 + F2066 / 100) * G2066,2)</f>
        <v>0</v>
      </c>
      <c r="I2066" s="340">
        <f>I2062 * (E2066 * (1+F2066/100))</f>
        <v>0</v>
      </c>
      <c r="J2066" s="350">
        <f>I2062*H2066</f>
        <v>0</v>
      </c>
    </row>
    <row r="2067" spans="1:10" x14ac:dyDescent="0.3">
      <c r="A2067" s="276">
        <v>100611</v>
      </c>
      <c r="B2067" s="267" t="s">
        <v>318</v>
      </c>
      <c r="C2067" s="277" t="str">
        <f>INSUMOS!$C$41</f>
        <v>CINTA TEFLON 10 MTS CARRETE DE 10 METROS</v>
      </c>
      <c r="D2067" s="278" t="str">
        <f>INSUMOS!$D$41</f>
        <v>UND</v>
      </c>
      <c r="E2067" s="279"/>
      <c r="F2067" s="279"/>
      <c r="G2067" s="280"/>
      <c r="H2067" s="281">
        <f>TRUNC(E2067* (1 + F2067 / 100) * G2067,2)</f>
        <v>0</v>
      </c>
      <c r="I2067" s="340">
        <f>I2062 * (E2067 * (1+F2067/100))</f>
        <v>0</v>
      </c>
      <c r="J2067" s="350">
        <f>I2062*H2067</f>
        <v>0</v>
      </c>
    </row>
    <row r="2068" spans="1:10" x14ac:dyDescent="0.3">
      <c r="A2068" s="291" t="s">
        <v>330</v>
      </c>
      <c r="B2068" s="267"/>
      <c r="C2068" s="284"/>
      <c r="D2068" s="253"/>
      <c r="E2068" s="285"/>
      <c r="F2068" s="285"/>
      <c r="G2068" s="286" t="s">
        <v>331</v>
      </c>
      <c r="H2068" s="292">
        <f>SUM(H2065:H2067)</f>
        <v>0</v>
      </c>
      <c r="I2068" s="288"/>
      <c r="J2068" s="293">
        <f>SUM(J2065:J2067)</f>
        <v>0</v>
      </c>
    </row>
    <row r="2069" spans="1:10" x14ac:dyDescent="0.3">
      <c r="A2069" s="276" t="s">
        <v>332</v>
      </c>
      <c r="B2069" s="267"/>
      <c r="C2069" s="294" t="s">
        <v>333</v>
      </c>
      <c r="D2069" s="253" t="s">
        <v>334</v>
      </c>
      <c r="E2069" s="253" t="s">
        <v>335</v>
      </c>
      <c r="F2069" s="253" t="s">
        <v>336</v>
      </c>
      <c r="G2069" s="295" t="s">
        <v>337</v>
      </c>
      <c r="H2069" s="296" t="s">
        <v>338</v>
      </c>
      <c r="I2069" s="288"/>
      <c r="J2069" s="289"/>
    </row>
    <row r="2070" spans="1:10" x14ac:dyDescent="0.3">
      <c r="A2070" s="276">
        <v>200021</v>
      </c>
      <c r="B2070" s="267" t="s">
        <v>333</v>
      </c>
      <c r="C2070" s="277" t="s">
        <v>513</v>
      </c>
      <c r="D2070" s="297"/>
      <c r="E2070" s="298"/>
      <c r="F2070" s="299"/>
      <c r="G2070" s="300"/>
      <c r="H2070" s="281"/>
      <c r="I2070" s="340" t="e">
        <f>I2062 / G2070</f>
        <v>#DIV/0!</v>
      </c>
      <c r="J2070" s="350">
        <f>I2062*H2070</f>
        <v>0</v>
      </c>
    </row>
    <row r="2071" spans="1:10" x14ac:dyDescent="0.3">
      <c r="A2071" s="291" t="s">
        <v>340</v>
      </c>
      <c r="B2071" s="267"/>
      <c r="C2071" s="284"/>
      <c r="D2071" s="253"/>
      <c r="E2071" s="285"/>
      <c r="F2071" s="285"/>
      <c r="G2071" s="286" t="s">
        <v>341</v>
      </c>
      <c r="H2071" s="292">
        <f>SUM(H2069:H2070)</f>
        <v>0</v>
      </c>
      <c r="I2071" s="288"/>
      <c r="J2071" s="293">
        <f>SUM(J2069:J2070)</f>
        <v>0</v>
      </c>
    </row>
    <row r="2072" spans="1:10" x14ac:dyDescent="0.3">
      <c r="A2072" s="276" t="s">
        <v>342</v>
      </c>
      <c r="B2072" s="267"/>
      <c r="C2072" s="301" t="s">
        <v>343</v>
      </c>
      <c r="D2072" s="253"/>
      <c r="E2072" s="285"/>
      <c r="F2072" s="285"/>
      <c r="G2072" s="286"/>
      <c r="H2072" s="287"/>
      <c r="I2072" s="288"/>
      <c r="J2072" s="289"/>
    </row>
    <row r="2073" spans="1:10" x14ac:dyDescent="0.3">
      <c r="A2073" s="276">
        <v>300026</v>
      </c>
      <c r="B2073" s="267" t="s">
        <v>343</v>
      </c>
      <c r="C2073" s="277" t="s">
        <v>346</v>
      </c>
      <c r="D2073" s="278" t="s">
        <v>347</v>
      </c>
      <c r="E2073" s="302"/>
      <c r="F2073" s="279">
        <v>0</v>
      </c>
      <c r="G2073" s="280">
        <f>H2071</f>
        <v>0</v>
      </c>
      <c r="H2073" s="281">
        <f>TRUNC(E2073* (1 + F2073 / 100) * G2073,2)</f>
        <v>0</v>
      </c>
      <c r="I2073" s="340">
        <f>I2062 * H2073</f>
        <v>0</v>
      </c>
      <c r="J2073" s="350">
        <f>I2062*H2073</f>
        <v>0</v>
      </c>
    </row>
    <row r="2074" spans="1:10" x14ac:dyDescent="0.3">
      <c r="A2074" s="291" t="s">
        <v>348</v>
      </c>
      <c r="B2074" s="267"/>
      <c r="C2074" s="284"/>
      <c r="D2074" s="253"/>
      <c r="E2074" s="285"/>
      <c r="F2074" s="285"/>
      <c r="G2074" s="286" t="s">
        <v>349</v>
      </c>
      <c r="H2074" s="292">
        <f>SUM(H2072:H2073)</f>
        <v>0</v>
      </c>
      <c r="I2074" s="288"/>
      <c r="J2074" s="293">
        <f>SUM(J2072:J2073)</f>
        <v>0</v>
      </c>
    </row>
    <row r="2075" spans="1:10" x14ac:dyDescent="0.3">
      <c r="A2075" s="253" t="s">
        <v>350</v>
      </c>
      <c r="B2075" s="18"/>
      <c r="C2075" s="290" t="s">
        <v>351</v>
      </c>
      <c r="D2075" s="253"/>
      <c r="E2075" s="285"/>
      <c r="F2075" s="285"/>
      <c r="G2075" s="286"/>
      <c r="H2075" s="287"/>
      <c r="I2075" s="288"/>
      <c r="J2075" s="289"/>
    </row>
    <row r="2076" spans="1:10" x14ac:dyDescent="0.3">
      <c r="A2076" s="276"/>
      <c r="B2076" s="267"/>
      <c r="C2076" s="277"/>
      <c r="D2076" s="278"/>
      <c r="E2076" s="279"/>
      <c r="F2076" s="279"/>
      <c r="G2076" s="280"/>
      <c r="H2076" s="281"/>
      <c r="I2076" s="340"/>
      <c r="J2076" s="350"/>
    </row>
    <row r="2077" spans="1:10" x14ac:dyDescent="0.3">
      <c r="A2077" s="291" t="s">
        <v>352</v>
      </c>
      <c r="B2077" s="18"/>
      <c r="C2077" s="284"/>
      <c r="D2077" s="253"/>
      <c r="E2077" s="285"/>
      <c r="F2077" s="285"/>
      <c r="G2077" s="286" t="s">
        <v>353</v>
      </c>
      <c r="H2077" s="281">
        <f>SUM(H2075:H2076)</f>
        <v>0</v>
      </c>
      <c r="I2077" s="288"/>
      <c r="J2077" s="350">
        <f>SUM(J2075:J2076)</f>
        <v>0</v>
      </c>
    </row>
    <row r="2078" spans="1:10" x14ac:dyDescent="0.3">
      <c r="A2078" s="253"/>
      <c r="B2078" s="303"/>
      <c r="C2078" s="284"/>
      <c r="D2078" s="253"/>
      <c r="E2078" s="285"/>
      <c r="F2078" s="285"/>
      <c r="G2078" s="286"/>
      <c r="H2078" s="287"/>
      <c r="I2078" s="288"/>
      <c r="J2078" s="289"/>
    </row>
    <row r="2079" spans="1:10" ht="15" thickBot="1" x14ac:dyDescent="0.35">
      <c r="A2079" s="253" t="s">
        <v>76</v>
      </c>
      <c r="B2079" s="303"/>
      <c r="C2079" s="305"/>
      <c r="D2079" s="306"/>
      <c r="E2079" s="307"/>
      <c r="F2079" s="308" t="s">
        <v>354</v>
      </c>
      <c r="G2079" s="309">
        <f>SUM(H2063:H2078)/2</f>
        <v>0</v>
      </c>
      <c r="H2079" s="310">
        <f>IF($A$2="CD",IF($A$3=1,ROUND(SUM(H2063:H2078)/2,0),IF($A$3=3,ROUND(SUM(H2063:H2078)/2,-1),SUM(H2063:H2078)/2)),SUM(H2063:H2078)/2)</f>
        <v>0</v>
      </c>
      <c r="I2079" s="311">
        <f>SUM(J2063:J2078)/2</f>
        <v>0</v>
      </c>
      <c r="J2079" s="312">
        <f>IF($A$2="CD",IF($A$3=1,ROUND(SUM(J2063:J2078)/2,0),IF($A$3=3,ROUND(SUM(J2063:J2078)/2,-1),SUM(J2063:J2078)/2)),SUM(J2063:J2078)/2)</f>
        <v>0</v>
      </c>
    </row>
    <row r="2080" spans="1:10" ht="15" thickTop="1" x14ac:dyDescent="0.3">
      <c r="A2080" s="253" t="s">
        <v>376</v>
      </c>
      <c r="B2080" s="303"/>
      <c r="C2080" s="316" t="s">
        <v>280</v>
      </c>
      <c r="D2080" s="317"/>
      <c r="E2080" s="318"/>
      <c r="F2080" s="318"/>
      <c r="G2080" s="319"/>
      <c r="H2080" s="320"/>
      <c r="I2080" s="288"/>
      <c r="J2080" s="321"/>
    </row>
    <row r="2081" spans="1:10" x14ac:dyDescent="0.3">
      <c r="A2081" s="276" t="s">
        <v>287</v>
      </c>
      <c r="B2081" s="303"/>
      <c r="C2081" s="351" t="s">
        <v>258</v>
      </c>
      <c r="D2081" s="352"/>
      <c r="E2081" s="353"/>
      <c r="F2081" s="325">
        <f>$F$3</f>
        <v>0</v>
      </c>
      <c r="G2081" s="354"/>
      <c r="H2081" s="355">
        <f>ROUND(H2079*F2081,2)</f>
        <v>0</v>
      </c>
      <c r="I2081" s="288"/>
      <c r="J2081" s="350">
        <f>ROUND(J2079*F2081,2)</f>
        <v>0</v>
      </c>
    </row>
    <row r="2082" spans="1:10" x14ac:dyDescent="0.3">
      <c r="A2082" s="276" t="s">
        <v>377</v>
      </c>
      <c r="B2082" s="303"/>
      <c r="C2082" s="351" t="s">
        <v>260</v>
      </c>
      <c r="D2082" s="352"/>
      <c r="E2082" s="353"/>
      <c r="F2082" s="325">
        <f>$G$3</f>
        <v>0</v>
      </c>
      <c r="G2082" s="354"/>
      <c r="H2082" s="355">
        <f>ROUND(H2079*F2082,2)</f>
        <v>0</v>
      </c>
      <c r="I2082" s="288"/>
      <c r="J2082" s="350">
        <f>ROUND(J2079*F2082,2)</f>
        <v>0</v>
      </c>
    </row>
    <row r="2083" spans="1:10" x14ac:dyDescent="0.3">
      <c r="A2083" s="276" t="s">
        <v>289</v>
      </c>
      <c r="B2083" s="303"/>
      <c r="C2083" s="351" t="s">
        <v>262</v>
      </c>
      <c r="D2083" s="352"/>
      <c r="E2083" s="353"/>
      <c r="F2083" s="325">
        <f>$H$3</f>
        <v>0</v>
      </c>
      <c r="G2083" s="354"/>
      <c r="H2083" s="355">
        <f>ROUND(H2079*F2083,2)</f>
        <v>0</v>
      </c>
      <c r="I2083" s="288"/>
      <c r="J2083" s="350">
        <f>ROUND(J2079*F2083,2)</f>
        <v>0</v>
      </c>
    </row>
    <row r="2084" spans="1:10" x14ac:dyDescent="0.3">
      <c r="A2084" s="276" t="s">
        <v>291</v>
      </c>
      <c r="B2084" s="303"/>
      <c r="C2084" s="351" t="s">
        <v>266</v>
      </c>
      <c r="D2084" s="352"/>
      <c r="E2084" s="353"/>
      <c r="F2084" s="325">
        <f>$I$3</f>
        <v>0</v>
      </c>
      <c r="G2084" s="354"/>
      <c r="H2084" s="355">
        <f>ROUND(H2083*F2084,2)</f>
        <v>0</v>
      </c>
      <c r="I2084" s="288"/>
      <c r="J2084" s="350">
        <f>ROUND(J2083*F2084,2)</f>
        <v>0</v>
      </c>
    </row>
    <row r="2085" spans="1:10" x14ac:dyDescent="0.3">
      <c r="A2085" s="253" t="s">
        <v>378</v>
      </c>
      <c r="B2085" s="303"/>
      <c r="C2085" s="290" t="s">
        <v>379</v>
      </c>
      <c r="D2085" s="253"/>
      <c r="E2085" s="285"/>
      <c r="F2085" s="285"/>
      <c r="G2085" s="328"/>
      <c r="H2085" s="329">
        <f>SUM(H2081:H2084)</f>
        <v>0</v>
      </c>
      <c r="I2085" s="304"/>
      <c r="J2085" s="330">
        <f>SUM(J2081:J2084)</f>
        <v>0</v>
      </c>
    </row>
    <row r="2086" spans="1:10" ht="15" thickBot="1" x14ac:dyDescent="0.35">
      <c r="A2086" s="253" t="s">
        <v>380</v>
      </c>
      <c r="B2086" s="303"/>
      <c r="C2086" s="331"/>
      <c r="D2086" s="332"/>
      <c r="E2086" s="307"/>
      <c r="F2086" s="308" t="s">
        <v>381</v>
      </c>
      <c r="G2086" s="333">
        <f>H2085+H2079</f>
        <v>0</v>
      </c>
      <c r="H2086" s="310">
        <f>IF($A$3=2,ROUND((H2079+H2085),2),IF($A$3=3,ROUND((H2079+H2085),-1),ROUND((H2079+H2085),0)))</f>
        <v>0</v>
      </c>
      <c r="I2086" s="311"/>
      <c r="J2086" s="312">
        <f>IF($A$3=2,ROUND((J2079+J2085),2),IF($A$3=3,ROUND((J2079+J2085),-1),ROUND((J2079+J2085),0)))</f>
        <v>0</v>
      </c>
    </row>
    <row r="2087" spans="1:10" ht="15" thickTop="1" x14ac:dyDescent="0.3">
      <c r="C2087" s="19"/>
      <c r="D2087" s="264"/>
      <c r="E2087" s="19"/>
      <c r="F2087" s="19"/>
      <c r="G2087" s="19"/>
      <c r="H2087" s="19"/>
      <c r="I2087" s="265"/>
      <c r="J2087" s="266"/>
    </row>
    <row r="2088" spans="1:10" x14ac:dyDescent="0.3">
      <c r="C2088" s="19"/>
      <c r="D2088" s="264"/>
      <c r="E2088" s="19"/>
      <c r="F2088" s="19"/>
      <c r="G2088" s="19"/>
      <c r="H2088" s="19"/>
      <c r="I2088" s="265"/>
      <c r="J2088" s="266"/>
    </row>
    <row r="2089" spans="1:10" ht="15" thickBot="1" x14ac:dyDescent="0.35">
      <c r="C2089" s="19"/>
      <c r="D2089" s="264"/>
      <c r="E2089" s="19"/>
      <c r="F2089" s="19"/>
      <c r="G2089" s="19"/>
      <c r="H2089" s="19"/>
      <c r="I2089" s="265"/>
      <c r="J2089" s="266"/>
    </row>
    <row r="2090" spans="1:10" ht="15" thickTop="1" x14ac:dyDescent="0.3">
      <c r="A2090" s="253" t="s">
        <v>593</v>
      </c>
      <c r="B2090" s="267"/>
      <c r="C2090" s="933" t="s">
        <v>206</v>
      </c>
      <c r="D2090" s="934"/>
      <c r="E2090" s="934"/>
      <c r="F2090" s="934"/>
      <c r="G2090" s="268"/>
      <c r="H2090" s="269" t="s">
        <v>594</v>
      </c>
      <c r="I2090" s="270" t="s">
        <v>310</v>
      </c>
      <c r="J2090" s="271" t="s">
        <v>79</v>
      </c>
    </row>
    <row r="2091" spans="1:10" x14ac:dyDescent="0.3">
      <c r="A2091" s="253"/>
      <c r="B2091" s="267"/>
      <c r="C2091" s="935"/>
      <c r="D2091" s="936"/>
      <c r="E2091" s="936"/>
      <c r="F2091" s="936"/>
      <c r="G2091" s="272"/>
      <c r="H2091" s="273" t="str">
        <f>"ITEM:   "&amp;PRESUPUESTO!$B$101</f>
        <v>ITEM:   8.36</v>
      </c>
      <c r="I2091" s="274">
        <f>PRESUPUESTO!$E$101</f>
        <v>4</v>
      </c>
      <c r="J2091" s="275"/>
    </row>
    <row r="2092" spans="1:10" x14ac:dyDescent="0.3">
      <c r="A2092" s="276" t="s">
        <v>312</v>
      </c>
      <c r="B2092" s="267"/>
      <c r="C2092" s="277" t="str">
        <f>INSUMOS!$C$300</f>
        <v>DESCRIPCION</v>
      </c>
      <c r="D2092" s="278" t="str">
        <f>INSUMOS!$D$300</f>
        <v>UND</v>
      </c>
      <c r="E2092" s="279" t="s">
        <v>74</v>
      </c>
      <c r="F2092" s="279" t="s">
        <v>313</v>
      </c>
      <c r="G2092" s="280" t="str">
        <f>INSUMOS!$I$300</f>
        <v>VR. UNIT.</v>
      </c>
      <c r="H2092" s="281" t="s">
        <v>315</v>
      </c>
      <c r="I2092" s="340"/>
      <c r="J2092" s="350" t="s">
        <v>315</v>
      </c>
    </row>
    <row r="2093" spans="1:10" x14ac:dyDescent="0.3">
      <c r="A2093" s="276"/>
      <c r="B2093" s="267"/>
      <c r="C2093" s="284"/>
      <c r="D2093" s="253"/>
      <c r="E2093" s="285"/>
      <c r="F2093" s="285"/>
      <c r="G2093" s="286"/>
      <c r="H2093" s="287"/>
      <c r="I2093" s="288"/>
      <c r="J2093" s="289"/>
    </row>
    <row r="2094" spans="1:10" x14ac:dyDescent="0.3">
      <c r="A2094" s="276" t="s">
        <v>316</v>
      </c>
      <c r="B2094" s="267"/>
      <c r="C2094" s="290" t="s">
        <v>317</v>
      </c>
      <c r="D2094" s="253"/>
      <c r="E2094" s="285"/>
      <c r="F2094" s="285"/>
      <c r="G2094" s="286"/>
      <c r="H2094" s="287"/>
      <c r="I2094" s="288"/>
      <c r="J2094" s="289"/>
    </row>
    <row r="2095" spans="1:10" x14ac:dyDescent="0.3">
      <c r="A2095" s="276">
        <v>100053</v>
      </c>
      <c r="B2095" s="267" t="s">
        <v>318</v>
      </c>
      <c r="C2095" s="277" t="str">
        <f>INSUMOS!$C$20</f>
        <v>AGUA</v>
      </c>
      <c r="D2095" s="278" t="str">
        <f>INSUMOS!$D$20</f>
        <v>LTS</v>
      </c>
      <c r="E2095" s="279"/>
      <c r="F2095" s="279"/>
      <c r="G2095" s="280"/>
      <c r="H2095" s="281">
        <f>TRUNC(E2095* (1 + F2095 / 100) * G2095,2)</f>
        <v>0</v>
      </c>
      <c r="I2095" s="340">
        <f>I2091 * (E2095 * (1+F2095/100))</f>
        <v>0</v>
      </c>
      <c r="J2095" s="350">
        <f>I2091*H2095</f>
        <v>0</v>
      </c>
    </row>
    <row r="2096" spans="1:10" x14ac:dyDescent="0.3">
      <c r="A2096" s="276">
        <v>100557</v>
      </c>
      <c r="B2096" s="267" t="s">
        <v>327</v>
      </c>
      <c r="C2096" s="277" t="str">
        <f>INSUMOS!$C$37</f>
        <v>CEMENTO BLANCO NARE SACO DE 25 KILOS</v>
      </c>
      <c r="D2096" s="278" t="str">
        <f>INSUMOS!$D$37</f>
        <v>KLS</v>
      </c>
      <c r="E2096" s="279"/>
      <c r="F2096" s="279"/>
      <c r="G2096" s="280"/>
      <c r="H2096" s="281">
        <f>TRUNC(E2096* (1 + F2096 / 100) * G2096,2)</f>
        <v>0</v>
      </c>
      <c r="I2096" s="340">
        <f>I2091 * (E2096 * (1+F2096/100))</f>
        <v>0</v>
      </c>
      <c r="J2096" s="350">
        <f>I2091*H2096</f>
        <v>0</v>
      </c>
    </row>
    <row r="2097" spans="1:10" x14ac:dyDescent="0.3">
      <c r="A2097" s="276">
        <v>103216</v>
      </c>
      <c r="B2097" s="267" t="s">
        <v>591</v>
      </c>
      <c r="C2097" s="277" t="str">
        <f>INSUMOS!$C$67</f>
        <v>LAVAMANOS CON PEDAL DE ACERO</v>
      </c>
      <c r="D2097" s="278" t="str">
        <f>INSUMOS!$D$67</f>
        <v>UND</v>
      </c>
      <c r="E2097" s="279"/>
      <c r="F2097" s="279"/>
      <c r="G2097" s="280"/>
      <c r="H2097" s="281">
        <f>TRUNC(E2097* (1 + F2097 / 100) * G2097,2)</f>
        <v>0</v>
      </c>
      <c r="I2097" s="340">
        <f>I2091 * (E2097 * (1+F2097/100))</f>
        <v>0</v>
      </c>
      <c r="J2097" s="350">
        <f>I2091*H2097</f>
        <v>0</v>
      </c>
    </row>
    <row r="2098" spans="1:10" x14ac:dyDescent="0.3">
      <c r="A2098" s="291" t="s">
        <v>330</v>
      </c>
      <c r="B2098" s="267"/>
      <c r="C2098" s="284"/>
      <c r="D2098" s="253"/>
      <c r="E2098" s="285"/>
      <c r="F2098" s="285"/>
      <c r="G2098" s="286" t="s">
        <v>331</v>
      </c>
      <c r="H2098" s="292">
        <f>SUM(H2094:H2097)</f>
        <v>0</v>
      </c>
      <c r="I2098" s="288"/>
      <c r="J2098" s="293">
        <f>SUM(J2094:J2097)</f>
        <v>0</v>
      </c>
    </row>
    <row r="2099" spans="1:10" x14ac:dyDescent="0.3">
      <c r="A2099" s="276" t="s">
        <v>332</v>
      </c>
      <c r="B2099" s="267"/>
      <c r="C2099" s="294" t="s">
        <v>333</v>
      </c>
      <c r="D2099" s="253" t="s">
        <v>334</v>
      </c>
      <c r="E2099" s="253" t="s">
        <v>335</v>
      </c>
      <c r="F2099" s="253" t="s">
        <v>336</v>
      </c>
      <c r="G2099" s="295" t="s">
        <v>337</v>
      </c>
      <c r="H2099" s="296" t="s">
        <v>338</v>
      </c>
      <c r="I2099" s="288"/>
      <c r="J2099" s="289"/>
    </row>
    <row r="2100" spans="1:10" x14ac:dyDescent="0.3">
      <c r="A2100" s="276">
        <v>200004</v>
      </c>
      <c r="B2100" s="267" t="s">
        <v>333</v>
      </c>
      <c r="C2100" s="277" t="s">
        <v>597</v>
      </c>
      <c r="D2100" s="297"/>
      <c r="E2100" s="298"/>
      <c r="F2100" s="299"/>
      <c r="G2100" s="300"/>
      <c r="H2100" s="281"/>
      <c r="I2100" s="340" t="e">
        <f>I2091 / G2100</f>
        <v>#DIV/0!</v>
      </c>
      <c r="J2100" s="350">
        <f>I2091*H2100</f>
        <v>0</v>
      </c>
    </row>
    <row r="2101" spans="1:10" x14ac:dyDescent="0.3">
      <c r="A2101" s="291" t="s">
        <v>340</v>
      </c>
      <c r="B2101" s="267"/>
      <c r="C2101" s="284"/>
      <c r="D2101" s="253"/>
      <c r="E2101" s="285"/>
      <c r="F2101" s="285"/>
      <c r="G2101" s="286" t="s">
        <v>341</v>
      </c>
      <c r="H2101" s="292">
        <f>SUM(H2099:H2100)</f>
        <v>0</v>
      </c>
      <c r="I2101" s="288"/>
      <c r="J2101" s="293">
        <f>SUM(J2099:J2100)</f>
        <v>0</v>
      </c>
    </row>
    <row r="2102" spans="1:10" x14ac:dyDescent="0.3">
      <c r="A2102" s="276" t="s">
        <v>342</v>
      </c>
      <c r="B2102" s="267"/>
      <c r="C2102" s="301" t="s">
        <v>343</v>
      </c>
      <c r="D2102" s="253"/>
      <c r="E2102" s="285"/>
      <c r="F2102" s="285"/>
      <c r="G2102" s="286"/>
      <c r="H2102" s="287"/>
      <c r="I2102" s="288"/>
      <c r="J2102" s="289"/>
    </row>
    <row r="2103" spans="1:10" x14ac:dyDescent="0.3">
      <c r="A2103" s="276">
        <v>300026</v>
      </c>
      <c r="B2103" s="267" t="s">
        <v>343</v>
      </c>
      <c r="C2103" s="277" t="s">
        <v>346</v>
      </c>
      <c r="D2103" s="278" t="s">
        <v>347</v>
      </c>
      <c r="E2103" s="302"/>
      <c r="F2103" s="279">
        <v>0</v>
      </c>
      <c r="G2103" s="280">
        <f>H2101</f>
        <v>0</v>
      </c>
      <c r="H2103" s="281">
        <f>TRUNC(E2103* (1 + F2103 / 100) * G2103,2)</f>
        <v>0</v>
      </c>
      <c r="I2103" s="340">
        <f>I2091 * H2103</f>
        <v>0</v>
      </c>
      <c r="J2103" s="350">
        <f>I2091*H2103</f>
        <v>0</v>
      </c>
    </row>
    <row r="2104" spans="1:10" x14ac:dyDescent="0.3">
      <c r="A2104" s="291" t="s">
        <v>348</v>
      </c>
      <c r="B2104" s="267"/>
      <c r="C2104" s="284"/>
      <c r="D2104" s="253"/>
      <c r="E2104" s="285"/>
      <c r="F2104" s="285"/>
      <c r="G2104" s="286" t="s">
        <v>349</v>
      </c>
      <c r="H2104" s="292">
        <f>SUM(H2102:H2103)</f>
        <v>0</v>
      </c>
      <c r="I2104" s="288"/>
      <c r="J2104" s="293">
        <f>SUM(J2102:J2103)</f>
        <v>0</v>
      </c>
    </row>
    <row r="2105" spans="1:10" x14ac:dyDescent="0.3">
      <c r="A2105" s="253" t="s">
        <v>350</v>
      </c>
      <c r="B2105" s="18"/>
      <c r="C2105" s="290" t="s">
        <v>351</v>
      </c>
      <c r="D2105" s="253"/>
      <c r="E2105" s="285"/>
      <c r="F2105" s="285"/>
      <c r="G2105" s="286"/>
      <c r="H2105" s="287"/>
      <c r="I2105" s="288"/>
      <c r="J2105" s="289"/>
    </row>
    <row r="2106" spans="1:10" x14ac:dyDescent="0.3">
      <c r="A2106" s="276"/>
      <c r="B2106" s="267"/>
      <c r="C2106" s="277"/>
      <c r="D2106" s="278"/>
      <c r="E2106" s="279"/>
      <c r="F2106" s="279"/>
      <c r="G2106" s="280"/>
      <c r="H2106" s="281"/>
      <c r="I2106" s="340"/>
      <c r="J2106" s="350"/>
    </row>
    <row r="2107" spans="1:10" x14ac:dyDescent="0.3">
      <c r="A2107" s="291" t="s">
        <v>352</v>
      </c>
      <c r="B2107" s="18"/>
      <c r="C2107" s="284"/>
      <c r="D2107" s="253"/>
      <c r="E2107" s="285"/>
      <c r="F2107" s="285"/>
      <c r="G2107" s="286" t="s">
        <v>353</v>
      </c>
      <c r="H2107" s="281">
        <f>SUM(H2105:H2106)</f>
        <v>0</v>
      </c>
      <c r="I2107" s="288"/>
      <c r="J2107" s="350">
        <f>SUM(J2105:J2106)</f>
        <v>0</v>
      </c>
    </row>
    <row r="2108" spans="1:10" x14ac:dyDescent="0.3">
      <c r="A2108" s="253"/>
      <c r="B2108" s="303"/>
      <c r="C2108" s="284"/>
      <c r="D2108" s="253"/>
      <c r="E2108" s="285"/>
      <c r="F2108" s="285"/>
      <c r="G2108" s="286"/>
      <c r="H2108" s="287"/>
      <c r="I2108" s="288"/>
      <c r="J2108" s="289"/>
    </row>
    <row r="2109" spans="1:10" ht="15" thickBot="1" x14ac:dyDescent="0.35">
      <c r="A2109" s="253" t="s">
        <v>76</v>
      </c>
      <c r="B2109" s="303"/>
      <c r="C2109" s="305"/>
      <c r="D2109" s="306"/>
      <c r="E2109" s="307"/>
      <c r="F2109" s="308" t="s">
        <v>354</v>
      </c>
      <c r="G2109" s="309">
        <f>SUM(H2092:H2108)/2</f>
        <v>0</v>
      </c>
      <c r="H2109" s="310">
        <f>IF($A$2="CD",IF($A$3=1,ROUND(SUM(H2092:H2108)/2,0),IF($A$3=3,ROUND(SUM(H2092:H2108)/2,-1),SUM(H2092:H2108)/2)),SUM(H2092:H2108)/2)</f>
        <v>0</v>
      </c>
      <c r="I2109" s="311">
        <f>SUM(J2092:J2108)/2</f>
        <v>0</v>
      </c>
      <c r="J2109" s="312">
        <f>IF($A$2="CD",IF($A$3=1,ROUND(SUM(J2092:J2108)/2,0),IF($A$3=3,ROUND(SUM(J2092:J2108)/2,-1),SUM(J2092:J2108)/2)),SUM(J2092:J2108)/2)</f>
        <v>0</v>
      </c>
    </row>
    <row r="2110" spans="1:10" ht="15" thickTop="1" x14ac:dyDescent="0.3">
      <c r="A2110" s="253" t="s">
        <v>376</v>
      </c>
      <c r="B2110" s="303"/>
      <c r="C2110" s="316" t="s">
        <v>280</v>
      </c>
      <c r="D2110" s="317"/>
      <c r="E2110" s="318"/>
      <c r="F2110" s="318"/>
      <c r="G2110" s="319"/>
      <c r="H2110" s="320"/>
      <c r="I2110" s="288"/>
      <c r="J2110" s="321"/>
    </row>
    <row r="2111" spans="1:10" x14ac:dyDescent="0.3">
      <c r="A2111" s="276" t="s">
        <v>287</v>
      </c>
      <c r="B2111" s="303"/>
      <c r="C2111" s="351" t="s">
        <v>258</v>
      </c>
      <c r="D2111" s="352"/>
      <c r="E2111" s="353"/>
      <c r="F2111" s="325">
        <f>$F$3</f>
        <v>0</v>
      </c>
      <c r="G2111" s="354"/>
      <c r="H2111" s="355">
        <f>ROUND(H2109*F2111,2)</f>
        <v>0</v>
      </c>
      <c r="I2111" s="288"/>
      <c r="J2111" s="350">
        <f>ROUND(J2109*F2111,2)</f>
        <v>0</v>
      </c>
    </row>
    <row r="2112" spans="1:10" x14ac:dyDescent="0.3">
      <c r="A2112" s="276" t="s">
        <v>377</v>
      </c>
      <c r="B2112" s="303"/>
      <c r="C2112" s="351" t="s">
        <v>260</v>
      </c>
      <c r="D2112" s="352"/>
      <c r="E2112" s="353"/>
      <c r="F2112" s="325">
        <f>$G$3</f>
        <v>0</v>
      </c>
      <c r="G2112" s="354"/>
      <c r="H2112" s="355">
        <f>ROUND(H2109*F2112,2)</f>
        <v>0</v>
      </c>
      <c r="I2112" s="288"/>
      <c r="J2112" s="350">
        <f>ROUND(J2109*F2112,2)</f>
        <v>0</v>
      </c>
    </row>
    <row r="2113" spans="1:10" x14ac:dyDescent="0.3">
      <c r="A2113" s="276" t="s">
        <v>289</v>
      </c>
      <c r="B2113" s="303"/>
      <c r="C2113" s="351" t="s">
        <v>262</v>
      </c>
      <c r="D2113" s="352"/>
      <c r="E2113" s="353"/>
      <c r="F2113" s="325">
        <f>$H$3</f>
        <v>0</v>
      </c>
      <c r="G2113" s="354"/>
      <c r="H2113" s="355">
        <f>ROUND(H2109*F2113,2)</f>
        <v>0</v>
      </c>
      <c r="I2113" s="288"/>
      <c r="J2113" s="350">
        <f>ROUND(J2109*F2113,2)</f>
        <v>0</v>
      </c>
    </row>
    <row r="2114" spans="1:10" x14ac:dyDescent="0.3">
      <c r="A2114" s="276" t="s">
        <v>291</v>
      </c>
      <c r="B2114" s="303"/>
      <c r="C2114" s="351" t="s">
        <v>266</v>
      </c>
      <c r="D2114" s="352"/>
      <c r="E2114" s="353"/>
      <c r="F2114" s="325">
        <f>$I$3</f>
        <v>0</v>
      </c>
      <c r="G2114" s="354"/>
      <c r="H2114" s="355">
        <f>ROUND(H2113*F2114,2)</f>
        <v>0</v>
      </c>
      <c r="I2114" s="288"/>
      <c r="J2114" s="350">
        <f>ROUND(J2113*F2114,2)</f>
        <v>0</v>
      </c>
    </row>
    <row r="2115" spans="1:10" x14ac:dyDescent="0.3">
      <c r="A2115" s="253" t="s">
        <v>378</v>
      </c>
      <c r="B2115" s="303"/>
      <c r="C2115" s="290" t="s">
        <v>379</v>
      </c>
      <c r="D2115" s="253"/>
      <c r="E2115" s="285"/>
      <c r="F2115" s="285"/>
      <c r="G2115" s="328"/>
      <c r="H2115" s="329">
        <f>SUM(H2111:H2114)</f>
        <v>0</v>
      </c>
      <c r="I2115" s="304"/>
      <c r="J2115" s="330">
        <f>SUM(J2111:J2114)</f>
        <v>0</v>
      </c>
    </row>
    <row r="2116" spans="1:10" ht="15" thickBot="1" x14ac:dyDescent="0.35">
      <c r="A2116" s="253" t="s">
        <v>380</v>
      </c>
      <c r="B2116" s="303"/>
      <c r="C2116" s="331"/>
      <c r="D2116" s="332"/>
      <c r="E2116" s="307"/>
      <c r="F2116" s="308" t="s">
        <v>381</v>
      </c>
      <c r="G2116" s="333">
        <f>H2115+H2109</f>
        <v>0</v>
      </c>
      <c r="H2116" s="310">
        <f>IF($A$3=2,ROUND((H2109+H2115),2),IF($A$3=3,ROUND((H2109+H2115),-1),ROUND((H2109+H2115),0)))</f>
        <v>0</v>
      </c>
      <c r="I2116" s="311"/>
      <c r="J2116" s="312">
        <f>IF($A$3=2,ROUND((J2109+J2115),2),IF($A$3=3,ROUND((J2109+J2115),-1),ROUND((J2109+J2115),0)))</f>
        <v>0</v>
      </c>
    </row>
    <row r="2117" spans="1:10" ht="15.6" thickTop="1" thickBot="1" x14ac:dyDescent="0.35">
      <c r="C2117" s="19"/>
      <c r="D2117" s="264"/>
      <c r="E2117" s="19"/>
      <c r="F2117" s="19"/>
      <c r="G2117" s="19"/>
      <c r="H2117" s="19"/>
      <c r="I2117" s="265"/>
      <c r="J2117" s="266"/>
    </row>
    <row r="2118" spans="1:10" ht="15" thickTop="1" x14ac:dyDescent="0.3">
      <c r="C2118" s="958" t="str">
        <f>PRESUPUESTO!C105</f>
        <v xml:space="preserve">CAPITULO 9 INSTALACIONES SANITARIAS </v>
      </c>
      <c r="D2118" s="959"/>
      <c r="E2118" s="959"/>
      <c r="F2118" s="959"/>
      <c r="G2118" s="959"/>
      <c r="H2118" s="960"/>
      <c r="I2118" s="265"/>
      <c r="J2118" s="266"/>
    </row>
    <row r="2119" spans="1:10" ht="15" thickBot="1" x14ac:dyDescent="0.35">
      <c r="C2119" s="630"/>
      <c r="D2119" s="631"/>
      <c r="E2119" s="632"/>
      <c r="F2119" s="632"/>
      <c r="G2119" s="632"/>
      <c r="H2119" s="633"/>
      <c r="I2119" s="265"/>
      <c r="J2119" s="266"/>
    </row>
    <row r="2120" spans="1:10" ht="15" thickTop="1" x14ac:dyDescent="0.3">
      <c r="A2120" s="253" t="s">
        <v>598</v>
      </c>
      <c r="B2120" s="267"/>
      <c r="C2120" s="933" t="s">
        <v>209</v>
      </c>
      <c r="D2120" s="934"/>
      <c r="E2120" s="934"/>
      <c r="F2120" s="934"/>
      <c r="G2120" s="314"/>
      <c r="H2120" s="269" t="s">
        <v>502</v>
      </c>
      <c r="I2120" s="270" t="s">
        <v>310</v>
      </c>
      <c r="J2120" s="271" t="s">
        <v>79</v>
      </c>
    </row>
    <row r="2121" spans="1:10" x14ac:dyDescent="0.3">
      <c r="A2121" s="253"/>
      <c r="B2121" s="267"/>
      <c r="C2121" s="935"/>
      <c r="D2121" s="936"/>
      <c r="E2121" s="936"/>
      <c r="F2121" s="936"/>
      <c r="G2121" s="315"/>
      <c r="H2121" s="273" t="str">
        <f>"ITEM:   "&amp;PRESUPUESTO!$B$107</f>
        <v>ITEM:   9.1</v>
      </c>
      <c r="I2121" s="274">
        <f>PRESUPUESTO!$E$107</f>
        <v>21</v>
      </c>
      <c r="J2121" s="275"/>
    </row>
    <row r="2122" spans="1:10" x14ac:dyDescent="0.3">
      <c r="A2122" s="276" t="s">
        <v>312</v>
      </c>
      <c r="B2122" s="267"/>
      <c r="C2122" s="277" t="str">
        <f>INSUMOS!$C$300</f>
        <v>DESCRIPCION</v>
      </c>
      <c r="D2122" s="278" t="str">
        <f>INSUMOS!$D$300</f>
        <v>UND</v>
      </c>
      <c r="E2122" s="279" t="s">
        <v>74</v>
      </c>
      <c r="F2122" s="279" t="s">
        <v>313</v>
      </c>
      <c r="G2122" s="280" t="str">
        <f>INSUMOS!$I$300</f>
        <v>VR. UNIT.</v>
      </c>
      <c r="H2122" s="281" t="s">
        <v>315</v>
      </c>
      <c r="I2122" s="340"/>
      <c r="J2122" s="350" t="s">
        <v>315</v>
      </c>
    </row>
    <row r="2123" spans="1:10" x14ac:dyDescent="0.3">
      <c r="A2123" s="276"/>
      <c r="B2123" s="267"/>
      <c r="C2123" s="284"/>
      <c r="D2123" s="253"/>
      <c r="E2123" s="285"/>
      <c r="F2123" s="285"/>
      <c r="G2123" s="286"/>
      <c r="H2123" s="287"/>
      <c r="I2123" s="288"/>
      <c r="J2123" s="289"/>
    </row>
    <row r="2124" spans="1:10" x14ac:dyDescent="0.3">
      <c r="A2124" s="276" t="s">
        <v>316</v>
      </c>
      <c r="B2124" s="267"/>
      <c r="C2124" s="290" t="s">
        <v>317</v>
      </c>
      <c r="D2124" s="253"/>
      <c r="E2124" s="285"/>
      <c r="F2124" s="285"/>
      <c r="G2124" s="286"/>
      <c r="H2124" s="287"/>
      <c r="I2124" s="288"/>
      <c r="J2124" s="289"/>
    </row>
    <row r="2125" spans="1:10" x14ac:dyDescent="0.3">
      <c r="A2125" s="276">
        <v>105044</v>
      </c>
      <c r="B2125" s="267" t="s">
        <v>599</v>
      </c>
      <c r="C2125" s="277"/>
      <c r="D2125" s="278"/>
      <c r="E2125" s="279"/>
      <c r="F2125" s="279"/>
      <c r="G2125" s="280"/>
      <c r="H2125" s="281">
        <f>TRUNC(E2125* (1 + F2125 / 100) * G2125,2)</f>
        <v>0</v>
      </c>
      <c r="I2125" s="340">
        <f>I2121 * (E2125 * (1+F2125/100))</f>
        <v>0</v>
      </c>
      <c r="J2125" s="350">
        <f>H2125 * I2121</f>
        <v>0</v>
      </c>
    </row>
    <row r="2126" spans="1:10" x14ac:dyDescent="0.3">
      <c r="A2126" s="276">
        <v>101658</v>
      </c>
      <c r="B2126" s="267" t="s">
        <v>318</v>
      </c>
      <c r="C2126" s="277"/>
      <c r="D2126" s="278"/>
      <c r="E2126" s="279"/>
      <c r="F2126" s="279"/>
      <c r="G2126" s="280"/>
      <c r="H2126" s="281">
        <f>TRUNC(E2126* (1 + F2126 / 100) * G2126,2)</f>
        <v>0</v>
      </c>
      <c r="I2126" s="340">
        <f>I2121 * (E2126 * (1+F2126/100))</f>
        <v>0</v>
      </c>
      <c r="J2126" s="350">
        <f>H2126 * I2121</f>
        <v>0</v>
      </c>
    </row>
    <row r="2127" spans="1:10" x14ac:dyDescent="0.3">
      <c r="A2127" s="276">
        <v>102171</v>
      </c>
      <c r="B2127" s="267" t="s">
        <v>599</v>
      </c>
      <c r="C2127" s="277"/>
      <c r="D2127" s="278"/>
      <c r="E2127" s="279"/>
      <c r="F2127" s="279"/>
      <c r="G2127" s="280"/>
      <c r="H2127" s="281">
        <f>TRUNC(E2127* (1 + F2127 / 100) * G2127,2)</f>
        <v>0</v>
      </c>
      <c r="I2127" s="340">
        <f>I2121 * (E2127 * (1+F2127/100))</f>
        <v>0</v>
      </c>
      <c r="J2127" s="350">
        <f>H2127 * I2121</f>
        <v>0</v>
      </c>
    </row>
    <row r="2128" spans="1:10" x14ac:dyDescent="0.3">
      <c r="A2128" s="276">
        <v>102439</v>
      </c>
      <c r="B2128" s="267" t="s">
        <v>388</v>
      </c>
      <c r="C2128" s="277"/>
      <c r="D2128" s="278"/>
      <c r="E2128" s="279"/>
      <c r="F2128" s="279"/>
      <c r="G2128" s="280"/>
      <c r="H2128" s="281">
        <f>TRUNC(E2128* (1 + F2128 / 100) * G2128,2)</f>
        <v>0</v>
      </c>
      <c r="I2128" s="340">
        <f>I2121 * (E2128 * (1+F2128/100))</f>
        <v>0</v>
      </c>
      <c r="J2128" s="350">
        <f>H2128 * I2121</f>
        <v>0</v>
      </c>
    </row>
    <row r="2129" spans="1:10" x14ac:dyDescent="0.3">
      <c r="A2129" s="276">
        <v>101597</v>
      </c>
      <c r="B2129" s="267" t="s">
        <v>591</v>
      </c>
      <c r="C2129" s="277"/>
      <c r="D2129" s="278"/>
      <c r="E2129" s="279"/>
      <c r="F2129" s="279"/>
      <c r="G2129" s="280"/>
      <c r="H2129" s="281"/>
      <c r="I2129" s="340">
        <f>I2121 * (E2129 * (1+F2129/100))</f>
        <v>0</v>
      </c>
      <c r="J2129" s="350">
        <f>I2121*H2129</f>
        <v>0</v>
      </c>
    </row>
    <row r="2130" spans="1:10" x14ac:dyDescent="0.3">
      <c r="A2130" s="276">
        <v>101128</v>
      </c>
      <c r="B2130" s="267" t="s">
        <v>318</v>
      </c>
      <c r="C2130" s="277"/>
      <c r="D2130" s="278"/>
      <c r="E2130" s="279"/>
      <c r="F2130" s="279"/>
      <c r="G2130" s="280"/>
      <c r="H2130" s="281">
        <f>TRUNC(E2130* (1 + F2130 / 100) * G2130,2)</f>
        <v>0</v>
      </c>
      <c r="I2130" s="340">
        <f>I2121 * (E2130 * (1+F2130/100))</f>
        <v>0</v>
      </c>
      <c r="J2130" s="350">
        <f>H2130 * I2121</f>
        <v>0</v>
      </c>
    </row>
    <row r="2131" spans="1:10" x14ac:dyDescent="0.3">
      <c r="A2131" s="253" t="s">
        <v>330</v>
      </c>
      <c r="B2131" s="267"/>
      <c r="C2131" s="284"/>
      <c r="D2131" s="253"/>
      <c r="E2131" s="285"/>
      <c r="F2131" s="285"/>
      <c r="G2131" s="286" t="s">
        <v>331</v>
      </c>
      <c r="H2131" s="292">
        <f>SUM(H2124:H2130)</f>
        <v>0</v>
      </c>
      <c r="I2131" s="288"/>
      <c r="J2131" s="293">
        <f>SUM(J2124:J2130)</f>
        <v>0</v>
      </c>
    </row>
    <row r="2132" spans="1:10" x14ac:dyDescent="0.3">
      <c r="A2132" s="276" t="s">
        <v>332</v>
      </c>
      <c r="B2132" s="267"/>
      <c r="C2132" s="294" t="s">
        <v>333</v>
      </c>
      <c r="D2132" s="253" t="s">
        <v>334</v>
      </c>
      <c r="E2132" s="253" t="s">
        <v>335</v>
      </c>
      <c r="F2132" s="253" t="s">
        <v>336</v>
      </c>
      <c r="G2132" s="295" t="s">
        <v>337</v>
      </c>
      <c r="H2132" s="296" t="s">
        <v>338</v>
      </c>
      <c r="I2132" s="288"/>
      <c r="J2132" s="289"/>
    </row>
    <row r="2133" spans="1:10" x14ac:dyDescent="0.3">
      <c r="A2133" s="276">
        <v>200020</v>
      </c>
      <c r="B2133" s="267" t="s">
        <v>333</v>
      </c>
      <c r="C2133" s="277"/>
      <c r="D2133" s="297"/>
      <c r="E2133" s="298"/>
      <c r="F2133" s="299"/>
      <c r="G2133" s="300"/>
      <c r="H2133" s="281"/>
      <c r="I2133" s="340" t="e">
        <f>I2121 / G2133</f>
        <v>#DIV/0!</v>
      </c>
      <c r="J2133" s="350">
        <f>H2133 * I2121</f>
        <v>0</v>
      </c>
    </row>
    <row r="2134" spans="1:10" x14ac:dyDescent="0.3">
      <c r="A2134" s="253" t="s">
        <v>340</v>
      </c>
      <c r="B2134" s="267"/>
      <c r="C2134" s="284"/>
      <c r="D2134" s="253"/>
      <c r="E2134" s="285"/>
      <c r="F2134" s="285"/>
      <c r="G2134" s="286" t="s">
        <v>341</v>
      </c>
      <c r="H2134" s="292">
        <f>SUM(H2132:H2133)</f>
        <v>0</v>
      </c>
      <c r="I2134" s="288"/>
      <c r="J2134" s="293">
        <f>SUM(J2132:J2133)</f>
        <v>0</v>
      </c>
    </row>
    <row r="2135" spans="1:10" x14ac:dyDescent="0.3">
      <c r="A2135" s="276" t="s">
        <v>342</v>
      </c>
      <c r="B2135" s="267"/>
      <c r="C2135" s="301" t="s">
        <v>343</v>
      </c>
      <c r="D2135" s="253"/>
      <c r="E2135" s="285"/>
      <c r="F2135" s="285"/>
      <c r="G2135" s="286"/>
      <c r="H2135" s="287"/>
      <c r="I2135" s="288"/>
      <c r="J2135" s="289"/>
    </row>
    <row r="2136" spans="1:10" x14ac:dyDescent="0.3">
      <c r="A2136" s="276">
        <v>300026</v>
      </c>
      <c r="B2136" s="267" t="s">
        <v>343</v>
      </c>
      <c r="C2136" s="277"/>
      <c r="D2136" s="278" t="s">
        <v>347</v>
      </c>
      <c r="E2136" s="302"/>
      <c r="F2136" s="279">
        <v>0</v>
      </c>
      <c r="G2136" s="280">
        <f>H2134</f>
        <v>0</v>
      </c>
      <c r="H2136" s="281">
        <f>TRUNC(E2136* (1 + F2136 / 100) * G2136,2)</f>
        <v>0</v>
      </c>
      <c r="I2136" s="340">
        <f>I2121 * H2136</f>
        <v>0</v>
      </c>
      <c r="J2136" s="350">
        <f>H2136 * I2121</f>
        <v>0</v>
      </c>
    </row>
    <row r="2137" spans="1:10" x14ac:dyDescent="0.3">
      <c r="A2137" s="253" t="s">
        <v>348</v>
      </c>
      <c r="B2137" s="267"/>
      <c r="C2137" s="284"/>
      <c r="D2137" s="253"/>
      <c r="E2137" s="285"/>
      <c r="F2137" s="285"/>
      <c r="G2137" s="286" t="s">
        <v>349</v>
      </c>
      <c r="H2137" s="292">
        <f>SUM(H2135:H2136)</f>
        <v>0</v>
      </c>
      <c r="I2137" s="288"/>
      <c r="J2137" s="293">
        <f>SUM(J2135:J2136)</f>
        <v>0</v>
      </c>
    </row>
    <row r="2138" spans="1:10" x14ac:dyDescent="0.3">
      <c r="A2138" s="253" t="s">
        <v>350</v>
      </c>
      <c r="B2138" s="19"/>
      <c r="C2138" s="290" t="s">
        <v>351</v>
      </c>
      <c r="D2138" s="253"/>
      <c r="E2138" s="285"/>
      <c r="F2138" s="285"/>
      <c r="G2138" s="286"/>
      <c r="H2138" s="287"/>
      <c r="I2138" s="288"/>
      <c r="J2138" s="289"/>
    </row>
    <row r="2139" spans="1:10" x14ac:dyDescent="0.3">
      <c r="A2139" s="276"/>
      <c r="B2139" s="267"/>
      <c r="C2139" s="277"/>
      <c r="D2139" s="278"/>
      <c r="E2139" s="279"/>
      <c r="F2139" s="279"/>
      <c r="G2139" s="280"/>
      <c r="H2139" s="281"/>
      <c r="I2139" s="340"/>
      <c r="J2139" s="350"/>
    </row>
    <row r="2140" spans="1:10" x14ac:dyDescent="0.3">
      <c r="A2140" s="291" t="s">
        <v>352</v>
      </c>
      <c r="B2140" s="19"/>
      <c r="C2140" s="284"/>
      <c r="D2140" s="253"/>
      <c r="E2140" s="285"/>
      <c r="F2140" s="285"/>
      <c r="G2140" s="286" t="s">
        <v>353</v>
      </c>
      <c r="H2140" s="281">
        <f>SUM(H2138:H2139)</f>
        <v>0</v>
      </c>
      <c r="I2140" s="288"/>
      <c r="J2140" s="350">
        <f>SUM(J2138:J2139)</f>
        <v>0</v>
      </c>
    </row>
    <row r="2141" spans="1:10" x14ac:dyDescent="0.3">
      <c r="A2141" s="253"/>
      <c r="B2141" s="303"/>
      <c r="C2141" s="284"/>
      <c r="D2141" s="253"/>
      <c r="E2141" s="285"/>
      <c r="F2141" s="285"/>
      <c r="G2141" s="286"/>
      <c r="H2141" s="287"/>
      <c r="I2141" s="288"/>
      <c r="J2141" s="289"/>
    </row>
    <row r="2142" spans="1:10" ht="15" thickBot="1" x14ac:dyDescent="0.35">
      <c r="A2142" s="253" t="s">
        <v>76</v>
      </c>
      <c r="B2142" s="303"/>
      <c r="C2142" s="305"/>
      <c r="D2142" s="306"/>
      <c r="E2142" s="307"/>
      <c r="F2142" s="308" t="s">
        <v>354</v>
      </c>
      <c r="G2142" s="309">
        <f>SUM(H2122:H2141)/2</f>
        <v>0</v>
      </c>
      <c r="H2142" s="310">
        <f>IF($A$2="CD",IF($A$3=1,ROUND(SUM(H2122:H2141)/2,0),IF($A$3=3,ROUND(SUM(H2122:H2141)/2,-1),SUM(H2122:H2141)/2)),SUM(H2122:H2141)/2)</f>
        <v>0</v>
      </c>
      <c r="I2142" s="311">
        <f>SUM(J2122:J2141)/2</f>
        <v>0</v>
      </c>
      <c r="J2142" s="312">
        <f>IF($A$2="CD",IF($A$3=1,ROUND(SUM(J2122:J2141)/2,0),IF($A$3=3,ROUND(SUM(J2122:J2141)/2,-1),SUM(J2122:J2141)/2)),SUM(J2122:J2141)/2)</f>
        <v>0</v>
      </c>
    </row>
    <row r="2143" spans="1:10" ht="15" thickTop="1" x14ac:dyDescent="0.3">
      <c r="A2143" s="253" t="s">
        <v>376</v>
      </c>
      <c r="B2143" s="303"/>
      <c r="C2143" s="316" t="s">
        <v>280</v>
      </c>
      <c r="D2143" s="317"/>
      <c r="E2143" s="318"/>
      <c r="F2143" s="318"/>
      <c r="G2143" s="319"/>
      <c r="H2143" s="320"/>
      <c r="I2143" s="304"/>
      <c r="J2143" s="321"/>
    </row>
    <row r="2144" spans="1:10" x14ac:dyDescent="0.3">
      <c r="A2144" s="276" t="s">
        <v>287</v>
      </c>
      <c r="B2144" s="303"/>
      <c r="C2144" s="351" t="s">
        <v>258</v>
      </c>
      <c r="D2144" s="352"/>
      <c r="E2144" s="353"/>
      <c r="F2144" s="325">
        <f>$F$3</f>
        <v>0</v>
      </c>
      <c r="G2144" s="354"/>
      <c r="H2144" s="355">
        <f>ROUND(H2142*F2144,2)</f>
        <v>0</v>
      </c>
      <c r="I2144" s="288"/>
      <c r="J2144" s="350">
        <f>ROUND(J2142*F2144,2)</f>
        <v>0</v>
      </c>
    </row>
    <row r="2145" spans="1:10" x14ac:dyDescent="0.3">
      <c r="A2145" s="276" t="s">
        <v>377</v>
      </c>
      <c r="B2145" s="303"/>
      <c r="C2145" s="351" t="s">
        <v>260</v>
      </c>
      <c r="D2145" s="352"/>
      <c r="E2145" s="353"/>
      <c r="F2145" s="325">
        <f>$G$3</f>
        <v>0</v>
      </c>
      <c r="G2145" s="354"/>
      <c r="H2145" s="355">
        <f>ROUND(H2142*F2145,2)</f>
        <v>0</v>
      </c>
      <c r="I2145" s="288"/>
      <c r="J2145" s="350">
        <f>ROUND(J2142*F2145,2)</f>
        <v>0</v>
      </c>
    </row>
    <row r="2146" spans="1:10" x14ac:dyDescent="0.3">
      <c r="A2146" s="276" t="s">
        <v>289</v>
      </c>
      <c r="B2146" s="303"/>
      <c r="C2146" s="351" t="s">
        <v>262</v>
      </c>
      <c r="D2146" s="352"/>
      <c r="E2146" s="353"/>
      <c r="F2146" s="325">
        <f>$H$3</f>
        <v>0</v>
      </c>
      <c r="G2146" s="354"/>
      <c r="H2146" s="355">
        <f>ROUND(H2142*F2146,2)</f>
        <v>0</v>
      </c>
      <c r="I2146" s="288"/>
      <c r="J2146" s="350">
        <f>ROUND(J2142*F2146,2)</f>
        <v>0</v>
      </c>
    </row>
    <row r="2147" spans="1:10" x14ac:dyDescent="0.3">
      <c r="A2147" s="276" t="s">
        <v>291</v>
      </c>
      <c r="B2147" s="303"/>
      <c r="C2147" s="351" t="s">
        <v>266</v>
      </c>
      <c r="D2147" s="352"/>
      <c r="E2147" s="353"/>
      <c r="F2147" s="325">
        <f>$I$3</f>
        <v>0</v>
      </c>
      <c r="G2147" s="354"/>
      <c r="H2147" s="355">
        <f>ROUND(H2146*F2147,2)</f>
        <v>0</v>
      </c>
      <c r="I2147" s="288"/>
      <c r="J2147" s="350">
        <f>ROUND(J2146*F2147,2)</f>
        <v>0</v>
      </c>
    </row>
    <row r="2148" spans="1:10" x14ac:dyDescent="0.3">
      <c r="A2148" s="253" t="s">
        <v>378</v>
      </c>
      <c r="B2148" s="303"/>
      <c r="C2148" s="290" t="s">
        <v>379</v>
      </c>
      <c r="D2148" s="253"/>
      <c r="E2148" s="285"/>
      <c r="F2148" s="285"/>
      <c r="G2148" s="328"/>
      <c r="H2148" s="329">
        <f>SUM(H2144:H2147)</f>
        <v>0</v>
      </c>
      <c r="I2148" s="304"/>
      <c r="J2148" s="330">
        <f>SUM(J2144:J2147)</f>
        <v>0</v>
      </c>
    </row>
    <row r="2149" spans="1:10" ht="15" thickBot="1" x14ac:dyDescent="0.35">
      <c r="A2149" s="253" t="s">
        <v>380</v>
      </c>
      <c r="B2149" s="303"/>
      <c r="C2149" s="331"/>
      <c r="D2149" s="332"/>
      <c r="E2149" s="307"/>
      <c r="F2149" s="308" t="s">
        <v>381</v>
      </c>
      <c r="G2149" s="333">
        <f>H2148+H2142</f>
        <v>0</v>
      </c>
      <c r="H2149" s="310">
        <f>IF($A$3=2,ROUND((H2142+H2148),2),IF($A$3=3,ROUND((H2142+H2148),-1),ROUND((H2142+H2148),0)))</f>
        <v>0</v>
      </c>
      <c r="I2149" s="311"/>
      <c r="J2149" s="312">
        <f>IF($A$3=2,ROUND((J2142+J2148),2),IF($A$3=3,ROUND((J2142+J2148),-1),ROUND((J2142+J2148),0)))</f>
        <v>0</v>
      </c>
    </row>
    <row r="2150" spans="1:10" ht="15" thickTop="1" x14ac:dyDescent="0.3">
      <c r="C2150" s="19"/>
      <c r="D2150" s="264"/>
      <c r="E2150" s="19"/>
      <c r="F2150" s="19"/>
      <c r="G2150" s="19"/>
      <c r="H2150" s="19"/>
      <c r="I2150" s="265"/>
      <c r="J2150" s="266"/>
    </row>
    <row r="2151" spans="1:10" ht="15" thickBot="1" x14ac:dyDescent="0.35">
      <c r="C2151" s="19"/>
      <c r="D2151" s="264"/>
      <c r="E2151" s="19"/>
      <c r="F2151" s="19"/>
      <c r="G2151" s="19"/>
      <c r="H2151" s="19"/>
      <c r="I2151" s="265"/>
      <c r="J2151" s="266"/>
    </row>
    <row r="2152" spans="1:10" ht="15" thickTop="1" x14ac:dyDescent="0.3">
      <c r="A2152" s="253" t="s">
        <v>603</v>
      </c>
      <c r="B2152" s="267"/>
      <c r="C2152" s="933" t="s">
        <v>211</v>
      </c>
      <c r="D2152" s="934"/>
      <c r="E2152" s="934"/>
      <c r="F2152" s="934"/>
      <c r="G2152" s="314"/>
      <c r="H2152" s="269" t="s">
        <v>437</v>
      </c>
      <c r="I2152" s="270" t="s">
        <v>310</v>
      </c>
      <c r="J2152" s="271" t="s">
        <v>79</v>
      </c>
    </row>
    <row r="2153" spans="1:10" x14ac:dyDescent="0.3">
      <c r="A2153" s="253"/>
      <c r="B2153" s="267"/>
      <c r="C2153" s="935"/>
      <c r="D2153" s="936"/>
      <c r="E2153" s="936"/>
      <c r="F2153" s="936"/>
      <c r="G2153" s="315"/>
      <c r="H2153" s="273" t="str">
        <f>"ITEM:   "&amp;PRESUPUESTO!$B$108</f>
        <v>ITEM:   9.2</v>
      </c>
      <c r="I2153" s="274">
        <f>PRESUPUESTO!$E$108</f>
        <v>73.2</v>
      </c>
      <c r="J2153" s="275"/>
    </row>
    <row r="2154" spans="1:10" x14ac:dyDescent="0.3">
      <c r="A2154" s="276" t="s">
        <v>312</v>
      </c>
      <c r="B2154" s="267"/>
      <c r="C2154" s="277" t="str">
        <f>INSUMOS!$C$300</f>
        <v>DESCRIPCION</v>
      </c>
      <c r="D2154" s="278" t="str">
        <f>INSUMOS!$D$300</f>
        <v>UND</v>
      </c>
      <c r="E2154" s="279" t="s">
        <v>74</v>
      </c>
      <c r="F2154" s="279" t="s">
        <v>313</v>
      </c>
      <c r="G2154" s="280" t="str">
        <f>INSUMOS!$I$300</f>
        <v>VR. UNIT.</v>
      </c>
      <c r="H2154" s="281" t="s">
        <v>315</v>
      </c>
      <c r="I2154" s="340"/>
      <c r="J2154" s="350" t="s">
        <v>315</v>
      </c>
    </row>
    <row r="2155" spans="1:10" x14ac:dyDescent="0.3">
      <c r="A2155" s="276"/>
      <c r="B2155" s="267"/>
      <c r="C2155" s="284"/>
      <c r="D2155" s="253"/>
      <c r="E2155" s="285"/>
      <c r="F2155" s="285"/>
      <c r="G2155" s="286"/>
      <c r="H2155" s="287"/>
      <c r="I2155" s="288"/>
      <c r="J2155" s="289"/>
    </row>
    <row r="2156" spans="1:10" x14ac:dyDescent="0.3">
      <c r="A2156" s="276" t="s">
        <v>316</v>
      </c>
      <c r="B2156" s="267"/>
      <c r="C2156" s="290" t="s">
        <v>317</v>
      </c>
      <c r="D2156" s="253"/>
      <c r="E2156" s="285"/>
      <c r="F2156" s="285"/>
      <c r="G2156" s="286"/>
      <c r="H2156" s="287"/>
      <c r="I2156" s="288"/>
      <c r="J2156" s="289"/>
    </row>
    <row r="2157" spans="1:10" x14ac:dyDescent="0.3">
      <c r="A2157" s="276">
        <v>101658</v>
      </c>
      <c r="B2157" s="267" t="s">
        <v>318</v>
      </c>
      <c r="C2157" s="277"/>
      <c r="D2157" s="278"/>
      <c r="E2157" s="400"/>
      <c r="F2157" s="279"/>
      <c r="G2157" s="280"/>
      <c r="H2157" s="281">
        <f>TRUNC(E2157* (1 + F2157 / 100) * G2157,2)</f>
        <v>0</v>
      </c>
      <c r="I2157" s="340">
        <f>I2153 * (E2157 * (1+F2157/100))</f>
        <v>0</v>
      </c>
      <c r="J2157" s="350">
        <f>H2157 * I2153</f>
        <v>0</v>
      </c>
    </row>
    <row r="2158" spans="1:10" x14ac:dyDescent="0.3">
      <c r="A2158" s="276">
        <v>102171</v>
      </c>
      <c r="B2158" s="267" t="s">
        <v>599</v>
      </c>
      <c r="C2158" s="277"/>
      <c r="D2158" s="278"/>
      <c r="E2158" s="279"/>
      <c r="F2158" s="279"/>
      <c r="G2158" s="280"/>
      <c r="H2158" s="281">
        <f>TRUNC(E2158* (1 + F2158 / 100) * G2158,2)</f>
        <v>0</v>
      </c>
      <c r="I2158" s="340">
        <f>I2153 * (E2158 * (1+F2158/100))</f>
        <v>0</v>
      </c>
      <c r="J2158" s="350">
        <f>H2158 * I2153</f>
        <v>0</v>
      </c>
    </row>
    <row r="2159" spans="1:10" x14ac:dyDescent="0.3">
      <c r="A2159" s="276">
        <v>101128</v>
      </c>
      <c r="B2159" s="267" t="s">
        <v>318</v>
      </c>
      <c r="C2159" s="277"/>
      <c r="D2159" s="278"/>
      <c r="E2159" s="400"/>
      <c r="F2159" s="279"/>
      <c r="G2159" s="280"/>
      <c r="H2159" s="281">
        <f>TRUNC(E2159* (1 + F2159 / 100) * G2159,2)</f>
        <v>0</v>
      </c>
      <c r="I2159" s="340">
        <f>I2153 * (E2159 * (1+F2159/100))</f>
        <v>0</v>
      </c>
      <c r="J2159" s="350">
        <f>H2159 * I2153</f>
        <v>0</v>
      </c>
    </row>
    <row r="2160" spans="1:10" x14ac:dyDescent="0.3">
      <c r="A2160" s="253" t="s">
        <v>330</v>
      </c>
      <c r="B2160" s="267"/>
      <c r="C2160" s="284"/>
      <c r="D2160" s="253"/>
      <c r="E2160" s="285"/>
      <c r="F2160" s="285"/>
      <c r="G2160" s="286" t="s">
        <v>331</v>
      </c>
      <c r="H2160" s="292">
        <f>SUM(H2156:H2159)</f>
        <v>0</v>
      </c>
      <c r="I2160" s="288"/>
      <c r="J2160" s="293">
        <f>SUM(J2156:J2159)</f>
        <v>0</v>
      </c>
    </row>
    <row r="2161" spans="1:10" x14ac:dyDescent="0.3">
      <c r="A2161" s="276" t="s">
        <v>332</v>
      </c>
      <c r="B2161" s="267"/>
      <c r="C2161" s="294" t="s">
        <v>333</v>
      </c>
      <c r="D2161" s="253" t="s">
        <v>334</v>
      </c>
      <c r="E2161" s="253" t="s">
        <v>335</v>
      </c>
      <c r="F2161" s="253" t="s">
        <v>336</v>
      </c>
      <c r="G2161" s="295" t="s">
        <v>337</v>
      </c>
      <c r="H2161" s="296" t="s">
        <v>338</v>
      </c>
      <c r="I2161" s="288"/>
      <c r="J2161" s="289"/>
    </row>
    <row r="2162" spans="1:10" x14ac:dyDescent="0.3">
      <c r="A2162" s="276">
        <v>200020</v>
      </c>
      <c r="B2162" s="267" t="s">
        <v>333</v>
      </c>
      <c r="C2162" s="277"/>
      <c r="D2162" s="297"/>
      <c r="E2162" s="298"/>
      <c r="F2162" s="299"/>
      <c r="G2162" s="300"/>
      <c r="H2162" s="281"/>
      <c r="I2162" s="356" t="e">
        <f>I2153 / G2162</f>
        <v>#DIV/0!</v>
      </c>
      <c r="J2162" s="350">
        <f>H2162 * I2153</f>
        <v>0</v>
      </c>
    </row>
    <row r="2163" spans="1:10" x14ac:dyDescent="0.3">
      <c r="A2163" s="253" t="s">
        <v>340</v>
      </c>
      <c r="B2163" s="267"/>
      <c r="C2163" s="284"/>
      <c r="D2163" s="253"/>
      <c r="E2163" s="285"/>
      <c r="F2163" s="285"/>
      <c r="G2163" s="286" t="s">
        <v>341</v>
      </c>
      <c r="H2163" s="292">
        <f>SUM(H2161:H2162)</f>
        <v>0</v>
      </c>
      <c r="I2163" s="288"/>
      <c r="J2163" s="293">
        <f>SUM(J2161:J2162)</f>
        <v>0</v>
      </c>
    </row>
    <row r="2164" spans="1:10" x14ac:dyDescent="0.3">
      <c r="A2164" s="276" t="s">
        <v>342</v>
      </c>
      <c r="B2164" s="267"/>
      <c r="C2164" s="301" t="s">
        <v>343</v>
      </c>
      <c r="D2164" s="253"/>
      <c r="E2164" s="285"/>
      <c r="F2164" s="285"/>
      <c r="G2164" s="286"/>
      <c r="H2164" s="287"/>
      <c r="I2164" s="288"/>
      <c r="J2164" s="289"/>
    </row>
    <row r="2165" spans="1:10" x14ac:dyDescent="0.3">
      <c r="A2165" s="276">
        <v>300026</v>
      </c>
      <c r="B2165" s="267" t="s">
        <v>343</v>
      </c>
      <c r="C2165" s="277"/>
      <c r="D2165" s="278" t="s">
        <v>347</v>
      </c>
      <c r="E2165" s="302"/>
      <c r="F2165" s="279">
        <v>0</v>
      </c>
      <c r="G2165" s="280">
        <f>H2163</f>
        <v>0</v>
      </c>
      <c r="H2165" s="281">
        <f>TRUNC(E2165* (1 + F2165 / 100) * G2165,2)</f>
        <v>0</v>
      </c>
      <c r="I2165" s="340">
        <f>I2153 * H2165</f>
        <v>0</v>
      </c>
      <c r="J2165" s="350">
        <f>H2165 * I2153</f>
        <v>0</v>
      </c>
    </row>
    <row r="2166" spans="1:10" x14ac:dyDescent="0.3">
      <c r="A2166" s="253" t="s">
        <v>348</v>
      </c>
      <c r="B2166" s="267"/>
      <c r="C2166" s="284"/>
      <c r="D2166" s="253"/>
      <c r="E2166" s="285"/>
      <c r="F2166" s="285"/>
      <c r="G2166" s="286" t="s">
        <v>349</v>
      </c>
      <c r="H2166" s="292">
        <f>SUM(H2164:H2165)</f>
        <v>0</v>
      </c>
      <c r="I2166" s="288"/>
      <c r="J2166" s="293">
        <f>SUM(J2164:J2165)</f>
        <v>0</v>
      </c>
    </row>
    <row r="2167" spans="1:10" x14ac:dyDescent="0.3">
      <c r="A2167" s="253" t="s">
        <v>350</v>
      </c>
      <c r="B2167" s="19"/>
      <c r="C2167" s="290" t="s">
        <v>351</v>
      </c>
      <c r="D2167" s="253"/>
      <c r="E2167" s="285"/>
      <c r="F2167" s="285"/>
      <c r="G2167" s="286"/>
      <c r="H2167" s="287"/>
      <c r="I2167" s="288"/>
      <c r="J2167" s="289"/>
    </row>
    <row r="2168" spans="1:10" x14ac:dyDescent="0.3">
      <c r="A2168" s="276"/>
      <c r="B2168" s="267"/>
      <c r="C2168" s="277"/>
      <c r="D2168" s="278"/>
      <c r="E2168" s="279"/>
      <c r="F2168" s="279"/>
      <c r="G2168" s="280"/>
      <c r="H2168" s="281"/>
      <c r="I2168" s="340"/>
      <c r="J2168" s="350"/>
    </row>
    <row r="2169" spans="1:10" x14ac:dyDescent="0.3">
      <c r="A2169" s="291" t="s">
        <v>352</v>
      </c>
      <c r="B2169" s="19"/>
      <c r="C2169" s="284"/>
      <c r="D2169" s="253"/>
      <c r="E2169" s="285"/>
      <c r="F2169" s="285"/>
      <c r="G2169" s="286" t="s">
        <v>353</v>
      </c>
      <c r="H2169" s="281">
        <f>SUM(H2167:H2168)</f>
        <v>0</v>
      </c>
      <c r="I2169" s="288"/>
      <c r="J2169" s="350">
        <f>SUM(J2167:J2168)</f>
        <v>0</v>
      </c>
    </row>
    <row r="2170" spans="1:10" x14ac:dyDescent="0.3">
      <c r="A2170" s="253"/>
      <c r="B2170" s="303"/>
      <c r="C2170" s="284"/>
      <c r="D2170" s="253"/>
      <c r="E2170" s="285"/>
      <c r="F2170" s="285"/>
      <c r="G2170" s="286"/>
      <c r="H2170" s="287"/>
      <c r="I2170" s="288"/>
      <c r="J2170" s="289"/>
    </row>
    <row r="2171" spans="1:10" ht="15" thickBot="1" x14ac:dyDescent="0.35">
      <c r="A2171" s="253" t="s">
        <v>76</v>
      </c>
      <c r="B2171" s="303"/>
      <c r="C2171" s="305"/>
      <c r="D2171" s="306"/>
      <c r="E2171" s="307"/>
      <c r="F2171" s="308" t="s">
        <v>354</v>
      </c>
      <c r="G2171" s="309">
        <f>SUM(H2154:H2170)/2</f>
        <v>0</v>
      </c>
      <c r="H2171" s="310">
        <f>IF($A$2="CD",IF($A$3=1,ROUND(SUM(H2154:H2170)/2,0),IF($A$3=3,ROUND(SUM(H2154:H2170)/2,-1),SUM(H2154:H2170)/2)),SUM(H2154:H2170)/2)</f>
        <v>0</v>
      </c>
      <c r="I2171" s="311">
        <f>SUM(J2154:J2170)/2</f>
        <v>0</v>
      </c>
      <c r="J2171" s="312">
        <f>IF($A$2="CD",IF($A$3=1,ROUND(SUM(J2154:J2170)/2,0),IF($A$3=3,ROUND(SUM(J2154:J2170)/2,-1),SUM(J2154:J2170)/2)),SUM(J2154:J2170)/2)</f>
        <v>0</v>
      </c>
    </row>
    <row r="2172" spans="1:10" ht="15" thickTop="1" x14ac:dyDescent="0.3">
      <c r="A2172" s="253" t="s">
        <v>376</v>
      </c>
      <c r="B2172" s="303"/>
      <c r="C2172" s="316" t="s">
        <v>280</v>
      </c>
      <c r="D2172" s="317"/>
      <c r="E2172" s="318"/>
      <c r="F2172" s="318"/>
      <c r="G2172" s="319"/>
      <c r="H2172" s="320"/>
      <c r="I2172" s="288"/>
      <c r="J2172" s="321"/>
    </row>
    <row r="2173" spans="1:10" x14ac:dyDescent="0.3">
      <c r="A2173" s="276" t="s">
        <v>287</v>
      </c>
      <c r="B2173" s="303"/>
      <c r="C2173" s="351" t="s">
        <v>258</v>
      </c>
      <c r="D2173" s="352"/>
      <c r="E2173" s="353"/>
      <c r="F2173" s="325">
        <f>$F$3</f>
        <v>0</v>
      </c>
      <c r="G2173" s="354"/>
      <c r="H2173" s="355">
        <f>ROUND(H2171*F2173,2)</f>
        <v>0</v>
      </c>
      <c r="I2173" s="288"/>
      <c r="J2173" s="350">
        <f>ROUND(J2171*F2173,2)</f>
        <v>0</v>
      </c>
    </row>
    <row r="2174" spans="1:10" x14ac:dyDescent="0.3">
      <c r="A2174" s="276" t="s">
        <v>377</v>
      </c>
      <c r="B2174" s="303"/>
      <c r="C2174" s="351" t="s">
        <v>260</v>
      </c>
      <c r="D2174" s="352"/>
      <c r="E2174" s="353"/>
      <c r="F2174" s="325">
        <f>$G$3</f>
        <v>0</v>
      </c>
      <c r="G2174" s="354"/>
      <c r="H2174" s="355">
        <f>ROUND(H2171*F2174,2)</f>
        <v>0</v>
      </c>
      <c r="I2174" s="288"/>
      <c r="J2174" s="350">
        <f>ROUND(J2171*F2174,2)</f>
        <v>0</v>
      </c>
    </row>
    <row r="2175" spans="1:10" x14ac:dyDescent="0.3">
      <c r="A2175" s="276" t="s">
        <v>289</v>
      </c>
      <c r="B2175" s="303"/>
      <c r="C2175" s="351" t="s">
        <v>262</v>
      </c>
      <c r="D2175" s="352"/>
      <c r="E2175" s="353"/>
      <c r="F2175" s="325">
        <f>$H$3</f>
        <v>0</v>
      </c>
      <c r="G2175" s="354"/>
      <c r="H2175" s="355">
        <f>ROUND(H2171*F2175,2)</f>
        <v>0</v>
      </c>
      <c r="I2175" s="288"/>
      <c r="J2175" s="350">
        <f>ROUND(J2171*F2175,2)</f>
        <v>0</v>
      </c>
    </row>
    <row r="2176" spans="1:10" x14ac:dyDescent="0.3">
      <c r="A2176" s="276" t="s">
        <v>291</v>
      </c>
      <c r="B2176" s="303"/>
      <c r="C2176" s="351" t="s">
        <v>266</v>
      </c>
      <c r="D2176" s="352"/>
      <c r="E2176" s="353"/>
      <c r="F2176" s="325">
        <f>$I$3</f>
        <v>0</v>
      </c>
      <c r="G2176" s="354"/>
      <c r="H2176" s="355">
        <f>ROUND(H2175*F2176,2)</f>
        <v>0</v>
      </c>
      <c r="I2176" s="288"/>
      <c r="J2176" s="350">
        <f>ROUND(J2175*F2176,2)</f>
        <v>0</v>
      </c>
    </row>
    <row r="2177" spans="1:10" x14ac:dyDescent="0.3">
      <c r="A2177" s="253" t="s">
        <v>378</v>
      </c>
      <c r="B2177" s="303"/>
      <c r="C2177" s="290" t="s">
        <v>379</v>
      </c>
      <c r="D2177" s="253"/>
      <c r="E2177" s="285"/>
      <c r="F2177" s="285"/>
      <c r="G2177" s="328"/>
      <c r="H2177" s="329">
        <f>SUM(H2173:H2176)</f>
        <v>0</v>
      </c>
      <c r="I2177" s="304"/>
      <c r="J2177" s="330">
        <f>SUM(J2173:J2176)</f>
        <v>0</v>
      </c>
    </row>
    <row r="2178" spans="1:10" ht="15" thickBot="1" x14ac:dyDescent="0.35">
      <c r="A2178" s="253" t="s">
        <v>380</v>
      </c>
      <c r="B2178" s="303"/>
      <c r="C2178" s="331"/>
      <c r="D2178" s="332"/>
      <c r="E2178" s="307"/>
      <c r="F2178" s="308" t="s">
        <v>381</v>
      </c>
      <c r="G2178" s="333">
        <f>H2177+H2171</f>
        <v>0</v>
      </c>
      <c r="H2178" s="310">
        <f>IF($A$3=2,ROUND((H2171+H2177),2),IF($A$3=3,ROUND((H2171+H2177),-1),ROUND((H2171+H2177),0)))</f>
        <v>0</v>
      </c>
      <c r="I2178" s="311"/>
      <c r="J2178" s="312">
        <f>IF($A$3=2,ROUND((J2171+J2177),2),IF($A$3=3,ROUND((J2171+J2177),-1),ROUND((J2171+J2177),0)))</f>
        <v>0</v>
      </c>
    </row>
    <row r="2179" spans="1:10" ht="15" thickTop="1" x14ac:dyDescent="0.3">
      <c r="C2179" s="19"/>
      <c r="D2179" s="264"/>
      <c r="E2179" s="19"/>
      <c r="F2179" s="19"/>
      <c r="G2179" s="19"/>
      <c r="H2179" s="19"/>
      <c r="I2179" s="265"/>
      <c r="J2179" s="266"/>
    </row>
    <row r="2180" spans="1:10" x14ac:dyDescent="0.3">
      <c r="C2180" s="19"/>
      <c r="D2180" s="264"/>
      <c r="E2180" s="19"/>
      <c r="F2180" s="19"/>
      <c r="G2180" s="19"/>
      <c r="H2180" s="19"/>
      <c r="I2180" s="265"/>
      <c r="J2180" s="266"/>
    </row>
    <row r="2181" spans="1:10" ht="15" thickBot="1" x14ac:dyDescent="0.35">
      <c r="C2181" s="19"/>
      <c r="D2181" s="264"/>
      <c r="E2181" s="19"/>
      <c r="F2181" s="19"/>
      <c r="G2181" s="19"/>
      <c r="H2181" s="19"/>
      <c r="I2181" s="265"/>
      <c r="J2181" s="266"/>
    </row>
    <row r="2182" spans="1:10" ht="15" thickTop="1" x14ac:dyDescent="0.3">
      <c r="A2182" s="253" t="s">
        <v>604</v>
      </c>
      <c r="B2182" s="267"/>
      <c r="C2182" s="933" t="s">
        <v>213</v>
      </c>
      <c r="D2182" s="934"/>
      <c r="E2182" s="934"/>
      <c r="F2182" s="934"/>
      <c r="G2182" s="314"/>
      <c r="H2182" s="269" t="s">
        <v>437</v>
      </c>
      <c r="I2182" s="396" t="s">
        <v>310</v>
      </c>
      <c r="J2182" s="271" t="s">
        <v>79</v>
      </c>
    </row>
    <row r="2183" spans="1:10" x14ac:dyDescent="0.3">
      <c r="A2183" s="253"/>
      <c r="B2183" s="267"/>
      <c r="C2183" s="935"/>
      <c r="D2183" s="936"/>
      <c r="E2183" s="936"/>
      <c r="F2183" s="936"/>
      <c r="G2183" s="315"/>
      <c r="H2183" s="273" t="str">
        <f>"ITEM:   "&amp;PRESUPUESTO!$B$109</f>
        <v>ITEM:   9.3</v>
      </c>
      <c r="I2183" s="274">
        <f>PRESUPUESTO!$E$109</f>
        <v>94.55</v>
      </c>
      <c r="J2183" s="275"/>
    </row>
    <row r="2184" spans="1:10" x14ac:dyDescent="0.3">
      <c r="A2184" s="276" t="s">
        <v>312</v>
      </c>
      <c r="B2184" s="267"/>
      <c r="C2184" s="277" t="str">
        <f>INSUMOS!$C$300</f>
        <v>DESCRIPCION</v>
      </c>
      <c r="D2184" s="278" t="str">
        <f>INSUMOS!$D$300</f>
        <v>UND</v>
      </c>
      <c r="E2184" s="279" t="s">
        <v>74</v>
      </c>
      <c r="F2184" s="279" t="s">
        <v>313</v>
      </c>
      <c r="G2184" s="280" t="str">
        <f>INSUMOS!$I$300</f>
        <v>VR. UNIT.</v>
      </c>
      <c r="H2184" s="281" t="s">
        <v>315</v>
      </c>
      <c r="I2184" s="340"/>
      <c r="J2184" s="350" t="s">
        <v>315</v>
      </c>
    </row>
    <row r="2185" spans="1:10" x14ac:dyDescent="0.3">
      <c r="A2185" s="276"/>
      <c r="B2185" s="267"/>
      <c r="C2185" s="284"/>
      <c r="D2185" s="253"/>
      <c r="E2185" s="285"/>
      <c r="F2185" s="285"/>
      <c r="G2185" s="286"/>
      <c r="H2185" s="287"/>
      <c r="I2185" s="288"/>
      <c r="J2185" s="289"/>
    </row>
    <row r="2186" spans="1:10" x14ac:dyDescent="0.3">
      <c r="A2186" s="276" t="s">
        <v>316</v>
      </c>
      <c r="B2186" s="267"/>
      <c r="C2186" s="290" t="s">
        <v>317</v>
      </c>
      <c r="D2186" s="253"/>
      <c r="E2186" s="285"/>
      <c r="F2186" s="285"/>
      <c r="G2186" s="286"/>
      <c r="H2186" s="287"/>
      <c r="I2186" s="288"/>
      <c r="J2186" s="289"/>
    </row>
    <row r="2187" spans="1:10" x14ac:dyDescent="0.3">
      <c r="A2187" s="276">
        <v>101658</v>
      </c>
      <c r="B2187" s="267" t="s">
        <v>318</v>
      </c>
      <c r="C2187" s="277"/>
      <c r="D2187" s="278"/>
      <c r="E2187" s="400"/>
      <c r="F2187" s="279"/>
      <c r="G2187" s="280"/>
      <c r="H2187" s="281">
        <f>TRUNC(E2187* (1 + F2187 / 100) * G2187,2)</f>
        <v>0</v>
      </c>
      <c r="I2187" s="340">
        <f>I2183 * (E2187 * (1+F2187/100))</f>
        <v>0</v>
      </c>
      <c r="J2187" s="350">
        <f>H2187 * I2183</f>
        <v>0</v>
      </c>
    </row>
    <row r="2188" spans="1:10" x14ac:dyDescent="0.3">
      <c r="A2188" s="276">
        <v>102173</v>
      </c>
      <c r="B2188" s="267" t="s">
        <v>599</v>
      </c>
      <c r="C2188" s="277"/>
      <c r="D2188" s="278"/>
      <c r="E2188" s="279"/>
      <c r="F2188" s="279"/>
      <c r="G2188" s="280"/>
      <c r="H2188" s="281">
        <f>TRUNC(E2188* (1 + F2188 / 100) * G2188,2)</f>
        <v>0</v>
      </c>
      <c r="I2188" s="340">
        <f>I2183 * (E2188 * (1+F2188/100))</f>
        <v>0</v>
      </c>
      <c r="J2188" s="350">
        <f>H2188 * I2183</f>
        <v>0</v>
      </c>
    </row>
    <row r="2189" spans="1:10" x14ac:dyDescent="0.3">
      <c r="A2189" s="276">
        <v>101128</v>
      </c>
      <c r="B2189" s="267" t="s">
        <v>318</v>
      </c>
      <c r="C2189" s="277"/>
      <c r="D2189" s="278"/>
      <c r="E2189" s="400"/>
      <c r="F2189" s="279"/>
      <c r="G2189" s="280"/>
      <c r="H2189" s="281">
        <f>TRUNC(E2189* (1 + F2189 / 100) * G2189,2)</f>
        <v>0</v>
      </c>
      <c r="I2189" s="340">
        <f>I2183 * (E2189 * (1+F2189/100))</f>
        <v>0</v>
      </c>
      <c r="J2189" s="350">
        <f>H2189 * I2183</f>
        <v>0</v>
      </c>
    </row>
    <row r="2190" spans="1:10" x14ac:dyDescent="0.3">
      <c r="A2190" s="253" t="s">
        <v>330</v>
      </c>
      <c r="B2190" s="267"/>
      <c r="C2190" s="284"/>
      <c r="D2190" s="253"/>
      <c r="E2190" s="285"/>
      <c r="F2190" s="285"/>
      <c r="G2190" s="286" t="s">
        <v>331</v>
      </c>
      <c r="H2190" s="292">
        <f>SUM(H2186:H2189)</f>
        <v>0</v>
      </c>
      <c r="I2190" s="288"/>
      <c r="J2190" s="293">
        <f>SUM(J2186:J2189)</f>
        <v>0</v>
      </c>
    </row>
    <row r="2191" spans="1:10" x14ac:dyDescent="0.3">
      <c r="A2191" s="276" t="s">
        <v>332</v>
      </c>
      <c r="B2191" s="267"/>
      <c r="C2191" s="294" t="s">
        <v>333</v>
      </c>
      <c r="D2191" s="253" t="s">
        <v>334</v>
      </c>
      <c r="E2191" s="253" t="s">
        <v>335</v>
      </c>
      <c r="F2191" s="253" t="s">
        <v>336</v>
      </c>
      <c r="G2191" s="295" t="s">
        <v>337</v>
      </c>
      <c r="H2191" s="296" t="s">
        <v>338</v>
      </c>
      <c r="I2191" s="288"/>
      <c r="J2191" s="289"/>
    </row>
    <row r="2192" spans="1:10" x14ac:dyDescent="0.3">
      <c r="A2192" s="276">
        <v>200020</v>
      </c>
      <c r="B2192" s="267" t="s">
        <v>333</v>
      </c>
      <c r="C2192" s="277"/>
      <c r="D2192" s="297"/>
      <c r="E2192" s="298"/>
      <c r="F2192" s="299"/>
      <c r="G2192" s="300"/>
      <c r="H2192" s="281"/>
      <c r="I2192" s="340" t="e">
        <f>I2183 / G2192</f>
        <v>#DIV/0!</v>
      </c>
      <c r="J2192" s="350">
        <f>H2192 * I2183</f>
        <v>0</v>
      </c>
    </row>
    <row r="2193" spans="1:10" x14ac:dyDescent="0.3">
      <c r="A2193" s="253" t="s">
        <v>340</v>
      </c>
      <c r="B2193" s="267"/>
      <c r="C2193" s="284"/>
      <c r="D2193" s="253"/>
      <c r="E2193" s="285"/>
      <c r="F2193" s="285"/>
      <c r="G2193" s="286" t="s">
        <v>341</v>
      </c>
      <c r="H2193" s="292">
        <f>SUM(H2191:H2192)</f>
        <v>0</v>
      </c>
      <c r="I2193" s="288"/>
      <c r="J2193" s="293">
        <f>SUM(J2191:J2192)</f>
        <v>0</v>
      </c>
    </row>
    <row r="2194" spans="1:10" x14ac:dyDescent="0.3">
      <c r="A2194" s="276" t="s">
        <v>342</v>
      </c>
      <c r="B2194" s="267"/>
      <c r="C2194" s="301" t="s">
        <v>343</v>
      </c>
      <c r="D2194" s="253"/>
      <c r="E2194" s="285"/>
      <c r="F2194" s="285"/>
      <c r="G2194" s="286"/>
      <c r="H2194" s="287"/>
      <c r="I2194" s="288"/>
      <c r="J2194" s="289"/>
    </row>
    <row r="2195" spans="1:10" x14ac:dyDescent="0.3">
      <c r="A2195" s="276">
        <v>300026</v>
      </c>
      <c r="B2195" s="267" t="s">
        <v>343</v>
      </c>
      <c r="C2195" s="277"/>
      <c r="D2195" s="278"/>
      <c r="E2195" s="302"/>
      <c r="F2195" s="279">
        <v>0</v>
      </c>
      <c r="G2195" s="280">
        <f>H2193</f>
        <v>0</v>
      </c>
      <c r="H2195" s="281">
        <f>TRUNC(E2195* (1 + F2195 / 100) * G2195,2)</f>
        <v>0</v>
      </c>
      <c r="I2195" s="340">
        <f>I2183 * H2195</f>
        <v>0</v>
      </c>
      <c r="J2195" s="350">
        <f>H2195 * I2183</f>
        <v>0</v>
      </c>
    </row>
    <row r="2196" spans="1:10" x14ac:dyDescent="0.3">
      <c r="A2196" s="253" t="s">
        <v>348</v>
      </c>
      <c r="B2196" s="267"/>
      <c r="C2196" s="284"/>
      <c r="D2196" s="253"/>
      <c r="E2196" s="285"/>
      <c r="F2196" s="285"/>
      <c r="G2196" s="286" t="s">
        <v>349</v>
      </c>
      <c r="H2196" s="292">
        <f>SUM(H2194:H2195)</f>
        <v>0</v>
      </c>
      <c r="I2196" s="288"/>
      <c r="J2196" s="293">
        <f>SUM(J2194:J2195)</f>
        <v>0</v>
      </c>
    </row>
    <row r="2197" spans="1:10" x14ac:dyDescent="0.3">
      <c r="A2197" s="253" t="s">
        <v>350</v>
      </c>
      <c r="B2197" s="19"/>
      <c r="C2197" s="290" t="s">
        <v>351</v>
      </c>
      <c r="D2197" s="253"/>
      <c r="E2197" s="285"/>
      <c r="F2197" s="285"/>
      <c r="G2197" s="286"/>
      <c r="H2197" s="287"/>
      <c r="I2197" s="288"/>
      <c r="J2197" s="289"/>
    </row>
    <row r="2198" spans="1:10" x14ac:dyDescent="0.3">
      <c r="A2198" s="276"/>
      <c r="B2198" s="267"/>
      <c r="C2198" s="277"/>
      <c r="D2198" s="278"/>
      <c r="E2198" s="279"/>
      <c r="F2198" s="279"/>
      <c r="G2198" s="280"/>
      <c r="H2198" s="281"/>
      <c r="I2198" s="340"/>
      <c r="J2198" s="350"/>
    </row>
    <row r="2199" spans="1:10" x14ac:dyDescent="0.3">
      <c r="A2199" s="291" t="s">
        <v>352</v>
      </c>
      <c r="B2199" s="19"/>
      <c r="C2199" s="284"/>
      <c r="D2199" s="253"/>
      <c r="E2199" s="285"/>
      <c r="F2199" s="285"/>
      <c r="G2199" s="286" t="s">
        <v>353</v>
      </c>
      <c r="H2199" s="281">
        <f>SUM(H2197:H2198)</f>
        <v>0</v>
      </c>
      <c r="I2199" s="288"/>
      <c r="J2199" s="350">
        <f>SUM(J2197:J2198)</f>
        <v>0</v>
      </c>
    </row>
    <row r="2200" spans="1:10" x14ac:dyDescent="0.3">
      <c r="A2200" s="253"/>
      <c r="B2200" s="303"/>
      <c r="C2200" s="284"/>
      <c r="D2200" s="253"/>
      <c r="E2200" s="285"/>
      <c r="F2200" s="285"/>
      <c r="G2200" s="286"/>
      <c r="H2200" s="287"/>
      <c r="I2200" s="288"/>
      <c r="J2200" s="289"/>
    </row>
    <row r="2201" spans="1:10" ht="15" thickBot="1" x14ac:dyDescent="0.35">
      <c r="A2201" s="253" t="s">
        <v>76</v>
      </c>
      <c r="B2201" s="303"/>
      <c r="C2201" s="305"/>
      <c r="D2201" s="306"/>
      <c r="E2201" s="307"/>
      <c r="F2201" s="308" t="s">
        <v>354</v>
      </c>
      <c r="G2201" s="309">
        <f>SUM(H2184:H2200)/2</f>
        <v>0</v>
      </c>
      <c r="H2201" s="310">
        <f>IF($A$2="CD",IF($A$3=1,ROUND(SUM(H2184:H2200)/2,0),IF($A$3=3,ROUND(SUM(H2184:H2200)/2,-1),SUM(H2184:H2200)/2)),SUM(H2184:H2200)/2)</f>
        <v>0</v>
      </c>
      <c r="I2201" s="311">
        <f>SUM(J2184:J2200)/2</f>
        <v>0</v>
      </c>
      <c r="J2201" s="312">
        <f>IF($A$2="CD",IF($A$3=1,ROUND(SUM(J2184:J2200)/2,0),IF($A$3=3,ROUND(SUM(J2184:J2200)/2,-1),SUM(J2184:J2200)/2)),SUM(J2184:J2200)/2)</f>
        <v>0</v>
      </c>
    </row>
    <row r="2202" spans="1:10" ht="15" thickTop="1" x14ac:dyDescent="0.3">
      <c r="A2202" s="253" t="s">
        <v>376</v>
      </c>
      <c r="B2202" s="303"/>
      <c r="C2202" s="316" t="s">
        <v>280</v>
      </c>
      <c r="D2202" s="317"/>
      <c r="E2202" s="318"/>
      <c r="F2202" s="318"/>
      <c r="G2202" s="319"/>
      <c r="H2202" s="320"/>
      <c r="I2202" s="288"/>
      <c r="J2202" s="321"/>
    </row>
    <row r="2203" spans="1:10" x14ac:dyDescent="0.3">
      <c r="A2203" s="276" t="s">
        <v>287</v>
      </c>
      <c r="B2203" s="303"/>
      <c r="C2203" s="351" t="s">
        <v>258</v>
      </c>
      <c r="D2203" s="352"/>
      <c r="E2203" s="353"/>
      <c r="F2203" s="325">
        <f>$F$3</f>
        <v>0</v>
      </c>
      <c r="G2203" s="354"/>
      <c r="H2203" s="355">
        <f>ROUND(H2201*F2203,2)</f>
        <v>0</v>
      </c>
      <c r="I2203" s="288"/>
      <c r="J2203" s="350">
        <f>ROUND(J2201*F2203,2)</f>
        <v>0</v>
      </c>
    </row>
    <row r="2204" spans="1:10" x14ac:dyDescent="0.3">
      <c r="A2204" s="276" t="s">
        <v>377</v>
      </c>
      <c r="B2204" s="303"/>
      <c r="C2204" s="351" t="s">
        <v>260</v>
      </c>
      <c r="D2204" s="352"/>
      <c r="E2204" s="353"/>
      <c r="F2204" s="325">
        <f>$G$3</f>
        <v>0</v>
      </c>
      <c r="G2204" s="354"/>
      <c r="H2204" s="355">
        <f>ROUND(H2201*F2204,2)</f>
        <v>0</v>
      </c>
      <c r="I2204" s="288"/>
      <c r="J2204" s="350">
        <f>ROUND(J2201*F2204,2)</f>
        <v>0</v>
      </c>
    </row>
    <row r="2205" spans="1:10" x14ac:dyDescent="0.3">
      <c r="A2205" s="276" t="s">
        <v>289</v>
      </c>
      <c r="B2205" s="303"/>
      <c r="C2205" s="351" t="s">
        <v>262</v>
      </c>
      <c r="D2205" s="352"/>
      <c r="E2205" s="353"/>
      <c r="F2205" s="325">
        <f>$H$3</f>
        <v>0</v>
      </c>
      <c r="G2205" s="354"/>
      <c r="H2205" s="355">
        <f>ROUND(H2201*F2205,2)</f>
        <v>0</v>
      </c>
      <c r="I2205" s="288"/>
      <c r="J2205" s="350">
        <f>ROUND(J2201*F2205,2)</f>
        <v>0</v>
      </c>
    </row>
    <row r="2206" spans="1:10" x14ac:dyDescent="0.3">
      <c r="A2206" s="276" t="s">
        <v>291</v>
      </c>
      <c r="B2206" s="303"/>
      <c r="C2206" s="351" t="s">
        <v>266</v>
      </c>
      <c r="D2206" s="352"/>
      <c r="E2206" s="353"/>
      <c r="F2206" s="325">
        <f>$I$3</f>
        <v>0</v>
      </c>
      <c r="G2206" s="354"/>
      <c r="H2206" s="355">
        <f>ROUND(H2205*F2206,2)</f>
        <v>0</v>
      </c>
      <c r="I2206" s="288"/>
      <c r="J2206" s="350">
        <f>ROUND(J2205*F2206,2)</f>
        <v>0</v>
      </c>
    </row>
    <row r="2207" spans="1:10" x14ac:dyDescent="0.3">
      <c r="A2207" s="253" t="s">
        <v>378</v>
      </c>
      <c r="B2207" s="303"/>
      <c r="C2207" s="290" t="s">
        <v>379</v>
      </c>
      <c r="D2207" s="253"/>
      <c r="E2207" s="285"/>
      <c r="F2207" s="285"/>
      <c r="G2207" s="328"/>
      <c r="H2207" s="329">
        <f>SUM(H2203:H2206)</f>
        <v>0</v>
      </c>
      <c r="I2207" s="304"/>
      <c r="J2207" s="330">
        <f>SUM(J2203:J2206)</f>
        <v>0</v>
      </c>
    </row>
    <row r="2208" spans="1:10" ht="15" thickBot="1" x14ac:dyDescent="0.35">
      <c r="A2208" s="253" t="s">
        <v>380</v>
      </c>
      <c r="B2208" s="303"/>
      <c r="C2208" s="331"/>
      <c r="D2208" s="332"/>
      <c r="E2208" s="307"/>
      <c r="F2208" s="308" t="s">
        <v>381</v>
      </c>
      <c r="G2208" s="333">
        <f>H2207+H2201</f>
        <v>0</v>
      </c>
      <c r="H2208" s="310">
        <f>IF($A$3=2,ROUND((H2201+H2207),2),IF($A$3=3,ROUND((H2201+H2207),-1),ROUND((H2201+H2207),0)))</f>
        <v>0</v>
      </c>
      <c r="I2208" s="311"/>
      <c r="J2208" s="312">
        <f>IF($A$3=2,ROUND((J2201+J2207),2),IF($A$3=3,ROUND((J2201+J2207),-1),ROUND((J2201+J2207),0)))</f>
        <v>0</v>
      </c>
    </row>
    <row r="2209" spans="1:10" ht="15" thickTop="1" x14ac:dyDescent="0.3">
      <c r="C2209" s="19"/>
      <c r="D2209" s="264"/>
      <c r="E2209" s="19"/>
      <c r="F2209" s="19"/>
      <c r="G2209" s="19"/>
      <c r="H2209" s="19"/>
      <c r="I2209" s="265"/>
      <c r="J2209" s="266"/>
    </row>
    <row r="2210" spans="1:10" x14ac:dyDescent="0.3">
      <c r="C2210" s="19"/>
      <c r="D2210" s="264"/>
      <c r="E2210" s="19"/>
      <c r="F2210" s="19"/>
      <c r="G2210" s="19"/>
      <c r="H2210" s="19"/>
      <c r="I2210" s="265"/>
      <c r="J2210" s="266"/>
    </row>
    <row r="2211" spans="1:10" ht="15" thickBot="1" x14ac:dyDescent="0.35">
      <c r="C2211" s="19"/>
      <c r="D2211" s="264"/>
      <c r="E2211" s="19"/>
      <c r="F2211" s="19"/>
      <c r="G2211" s="19"/>
      <c r="H2211" s="19"/>
      <c r="I2211" s="265"/>
      <c r="J2211" s="266"/>
    </row>
    <row r="2212" spans="1:10" ht="15" thickTop="1" x14ac:dyDescent="0.3">
      <c r="A2212" s="253" t="s">
        <v>606</v>
      </c>
      <c r="B2212" s="267"/>
      <c r="C2212" s="933" t="s">
        <v>215</v>
      </c>
      <c r="D2212" s="934"/>
      <c r="E2212" s="934"/>
      <c r="F2212" s="934"/>
      <c r="G2212" s="314"/>
      <c r="H2212" s="269" t="s">
        <v>383</v>
      </c>
      <c r="I2212" s="270" t="s">
        <v>310</v>
      </c>
      <c r="J2212" s="271" t="s">
        <v>79</v>
      </c>
    </row>
    <row r="2213" spans="1:10" x14ac:dyDescent="0.3">
      <c r="A2213" s="253"/>
      <c r="B2213" s="267"/>
      <c r="C2213" s="935"/>
      <c r="D2213" s="936"/>
      <c r="E2213" s="936"/>
      <c r="F2213" s="936"/>
      <c r="G2213" s="315"/>
      <c r="H2213" s="273" t="str">
        <f>"ITEM:   "&amp;PRESUPUESTO!$B$110</f>
        <v>ITEM:   9.4</v>
      </c>
      <c r="I2213" s="274">
        <f>PRESUPUESTO!$E$110</f>
        <v>4</v>
      </c>
      <c r="J2213" s="275"/>
    </row>
    <row r="2214" spans="1:10" x14ac:dyDescent="0.3">
      <c r="A2214" s="276" t="s">
        <v>312</v>
      </c>
      <c r="B2214" s="267"/>
      <c r="C2214" s="277" t="str">
        <f>INSUMOS!$C$300</f>
        <v>DESCRIPCION</v>
      </c>
      <c r="D2214" s="278" t="str">
        <f>INSUMOS!$D$300</f>
        <v>UND</v>
      </c>
      <c r="E2214" s="279" t="s">
        <v>74</v>
      </c>
      <c r="F2214" s="279" t="s">
        <v>313</v>
      </c>
      <c r="G2214" s="280" t="str">
        <f>INSUMOS!$I$300</f>
        <v>VR. UNIT.</v>
      </c>
      <c r="H2214" s="281" t="s">
        <v>315</v>
      </c>
      <c r="I2214" s="340"/>
      <c r="J2214" s="350" t="s">
        <v>315</v>
      </c>
    </row>
    <row r="2215" spans="1:10" x14ac:dyDescent="0.3">
      <c r="A2215" s="276"/>
      <c r="B2215" s="267"/>
      <c r="C2215" s="284"/>
      <c r="D2215" s="253"/>
      <c r="E2215" s="285"/>
      <c r="F2215" s="285"/>
      <c r="G2215" s="286"/>
      <c r="H2215" s="287"/>
      <c r="I2215" s="288"/>
      <c r="J2215" s="289"/>
    </row>
    <row r="2216" spans="1:10" x14ac:dyDescent="0.3">
      <c r="A2216" s="276" t="s">
        <v>316</v>
      </c>
      <c r="B2216" s="267"/>
      <c r="C2216" s="290" t="s">
        <v>317</v>
      </c>
      <c r="D2216" s="253"/>
      <c r="E2216" s="285"/>
      <c r="F2216" s="285"/>
      <c r="G2216" s="286"/>
      <c r="H2216" s="287"/>
      <c r="I2216" s="288"/>
      <c r="J2216" s="289"/>
    </row>
    <row r="2217" spans="1:10" x14ac:dyDescent="0.3">
      <c r="A2217" s="276">
        <v>102447</v>
      </c>
      <c r="B2217" s="267" t="s">
        <v>599</v>
      </c>
      <c r="C2217" s="277"/>
      <c r="D2217" s="278"/>
      <c r="E2217" s="279"/>
      <c r="F2217" s="279"/>
      <c r="G2217" s="280"/>
      <c r="H2217" s="281"/>
      <c r="I2217" s="340">
        <f>I2213 * (E2217 * (1+F2217/100))</f>
        <v>0</v>
      </c>
      <c r="J2217" s="350">
        <f>H2217 * I2213</f>
        <v>0</v>
      </c>
    </row>
    <row r="2218" spans="1:10" x14ac:dyDescent="0.3">
      <c r="A2218" s="253" t="s">
        <v>330</v>
      </c>
      <c r="B2218" s="267"/>
      <c r="C2218" s="284"/>
      <c r="D2218" s="253"/>
      <c r="E2218" s="285"/>
      <c r="F2218" s="285"/>
      <c r="G2218" s="286" t="s">
        <v>331</v>
      </c>
      <c r="H2218" s="292">
        <f>SUM(H2216:H2217)</f>
        <v>0</v>
      </c>
      <c r="I2218" s="288"/>
      <c r="J2218" s="293">
        <f>SUM(J2216:J2217)</f>
        <v>0</v>
      </c>
    </row>
    <row r="2219" spans="1:10" x14ac:dyDescent="0.3">
      <c r="A2219" s="253" t="s">
        <v>350</v>
      </c>
      <c r="B2219" s="19"/>
      <c r="C2219" s="290" t="s">
        <v>351</v>
      </c>
      <c r="D2219" s="253"/>
      <c r="E2219" s="285"/>
      <c r="F2219" s="285"/>
      <c r="G2219" s="286"/>
      <c r="H2219" s="287"/>
      <c r="I2219" s="288"/>
      <c r="J2219" s="289"/>
    </row>
    <row r="2220" spans="1:10" x14ac:dyDescent="0.3">
      <c r="A2220" s="276"/>
      <c r="B2220" s="267"/>
      <c r="C2220" s="277"/>
      <c r="D2220" s="278"/>
      <c r="E2220" s="279"/>
      <c r="F2220" s="279"/>
      <c r="G2220" s="280"/>
      <c r="H2220" s="281"/>
      <c r="I2220" s="340"/>
      <c r="J2220" s="350"/>
    </row>
    <row r="2221" spans="1:10" x14ac:dyDescent="0.3">
      <c r="A2221" s="291" t="s">
        <v>352</v>
      </c>
      <c r="B2221" s="19"/>
      <c r="C2221" s="284"/>
      <c r="D2221" s="253"/>
      <c r="E2221" s="285"/>
      <c r="F2221" s="285"/>
      <c r="G2221" s="286" t="s">
        <v>353</v>
      </c>
      <c r="H2221" s="281">
        <f>SUM(H2219:H2220)</f>
        <v>0</v>
      </c>
      <c r="I2221" s="288"/>
      <c r="J2221" s="350">
        <f>SUM(J2219:J2220)</f>
        <v>0</v>
      </c>
    </row>
    <row r="2222" spans="1:10" x14ac:dyDescent="0.3">
      <c r="A2222" s="253"/>
      <c r="B2222" s="303"/>
      <c r="C2222" s="284"/>
      <c r="D2222" s="253"/>
      <c r="E2222" s="285"/>
      <c r="F2222" s="285"/>
      <c r="G2222" s="286"/>
      <c r="H2222" s="287"/>
      <c r="I2222" s="288"/>
      <c r="J2222" s="289"/>
    </row>
    <row r="2223" spans="1:10" ht="15" thickBot="1" x14ac:dyDescent="0.35">
      <c r="A2223" s="253" t="s">
        <v>76</v>
      </c>
      <c r="B2223" s="303"/>
      <c r="C2223" s="305"/>
      <c r="D2223" s="306"/>
      <c r="E2223" s="307"/>
      <c r="F2223" s="308" t="s">
        <v>354</v>
      </c>
      <c r="G2223" s="309">
        <f>SUM(H2214:H2222)/2</f>
        <v>0</v>
      </c>
      <c r="H2223" s="310">
        <f>IF($A$2="CD",IF($A$3=1,ROUND(SUM(H2214:H2222)/2,0),IF($A$3=3,ROUND(SUM(H2214:H2222)/2,-1),SUM(H2214:H2222)/2)),SUM(H2214:H2222)/2)</f>
        <v>0</v>
      </c>
      <c r="I2223" s="311">
        <f>SUM(J2214:J2222)/2</f>
        <v>0</v>
      </c>
      <c r="J2223" s="312">
        <f>IF($A$2="CD",IF($A$3=1,ROUND(SUM(J2214:J2222)/2,0),IF($A$3=3,ROUND(SUM(J2214:J2222)/2,-1),SUM(J2214:J2222)/2)),SUM(J2214:J2222)/2)</f>
        <v>0</v>
      </c>
    </row>
    <row r="2224" spans="1:10" ht="15" thickTop="1" x14ac:dyDescent="0.3">
      <c r="A2224" s="253" t="s">
        <v>376</v>
      </c>
      <c r="B2224" s="303"/>
      <c r="C2224" s="316" t="s">
        <v>280</v>
      </c>
      <c r="D2224" s="317"/>
      <c r="E2224" s="318"/>
      <c r="F2224" s="318"/>
      <c r="G2224" s="319"/>
      <c r="H2224" s="320"/>
      <c r="I2224" s="288"/>
      <c r="J2224" s="321"/>
    </row>
    <row r="2225" spans="1:10" x14ac:dyDescent="0.3">
      <c r="A2225" s="276" t="s">
        <v>287</v>
      </c>
      <c r="B2225" s="303"/>
      <c r="C2225" s="351" t="s">
        <v>258</v>
      </c>
      <c r="D2225" s="352"/>
      <c r="E2225" s="353"/>
      <c r="F2225" s="325">
        <f>$F$3</f>
        <v>0</v>
      </c>
      <c r="G2225" s="354"/>
      <c r="H2225" s="355">
        <f>ROUND(H2223*F2225,2)</f>
        <v>0</v>
      </c>
      <c r="I2225" s="288"/>
      <c r="J2225" s="350">
        <f>ROUND(J2223*F2225,2)</f>
        <v>0</v>
      </c>
    </row>
    <row r="2226" spans="1:10" x14ac:dyDescent="0.3">
      <c r="A2226" s="276" t="s">
        <v>377</v>
      </c>
      <c r="B2226" s="303"/>
      <c r="C2226" s="351" t="s">
        <v>260</v>
      </c>
      <c r="D2226" s="352"/>
      <c r="E2226" s="353"/>
      <c r="F2226" s="325">
        <f>$G$3</f>
        <v>0</v>
      </c>
      <c r="G2226" s="354"/>
      <c r="H2226" s="355">
        <f>ROUND(H2223*F2226,2)</f>
        <v>0</v>
      </c>
      <c r="I2226" s="288"/>
      <c r="J2226" s="350">
        <f>ROUND(J2223*F2226,2)</f>
        <v>0</v>
      </c>
    </row>
    <row r="2227" spans="1:10" x14ac:dyDescent="0.3">
      <c r="A2227" s="276" t="s">
        <v>289</v>
      </c>
      <c r="B2227" s="303"/>
      <c r="C2227" s="351" t="s">
        <v>262</v>
      </c>
      <c r="D2227" s="352"/>
      <c r="E2227" s="353"/>
      <c r="F2227" s="325">
        <f>$H$3</f>
        <v>0</v>
      </c>
      <c r="G2227" s="354"/>
      <c r="H2227" s="355">
        <f>ROUND(H2223*F2227,2)</f>
        <v>0</v>
      </c>
      <c r="I2227" s="288"/>
      <c r="J2227" s="350">
        <f>ROUND(J2223*F2227,2)</f>
        <v>0</v>
      </c>
    </row>
    <row r="2228" spans="1:10" x14ac:dyDescent="0.3">
      <c r="A2228" s="276" t="s">
        <v>291</v>
      </c>
      <c r="B2228" s="303"/>
      <c r="C2228" s="351" t="s">
        <v>266</v>
      </c>
      <c r="D2228" s="352"/>
      <c r="E2228" s="353"/>
      <c r="F2228" s="325">
        <f>$I$3</f>
        <v>0</v>
      </c>
      <c r="G2228" s="354"/>
      <c r="H2228" s="355">
        <f>ROUND(H2227*F2228,2)</f>
        <v>0</v>
      </c>
      <c r="I2228" s="288"/>
      <c r="J2228" s="350">
        <f>ROUND(J2227*F2228,2)</f>
        <v>0</v>
      </c>
    </row>
    <row r="2229" spans="1:10" x14ac:dyDescent="0.3">
      <c r="A2229" s="253" t="s">
        <v>378</v>
      </c>
      <c r="B2229" s="303"/>
      <c r="C2229" s="290" t="s">
        <v>379</v>
      </c>
      <c r="D2229" s="253"/>
      <c r="E2229" s="285"/>
      <c r="F2229" s="285"/>
      <c r="G2229" s="328"/>
      <c r="H2229" s="329">
        <f>SUM(H2225:H2228)</f>
        <v>0</v>
      </c>
      <c r="I2229" s="304"/>
      <c r="J2229" s="330">
        <f>SUM(J2225:J2228)</f>
        <v>0</v>
      </c>
    </row>
    <row r="2230" spans="1:10" ht="15" thickBot="1" x14ac:dyDescent="0.35">
      <c r="A2230" s="253" t="s">
        <v>380</v>
      </c>
      <c r="B2230" s="303"/>
      <c r="C2230" s="331"/>
      <c r="D2230" s="332"/>
      <c r="E2230" s="307"/>
      <c r="F2230" s="308" t="s">
        <v>381</v>
      </c>
      <c r="G2230" s="333">
        <f>H2229+H2223</f>
        <v>0</v>
      </c>
      <c r="H2230" s="310">
        <f>IF($A$3=2,ROUND((H2223+H2229),2),IF($A$3=3,ROUND((H2223+H2229),-1),ROUND((H2223+H2229),0)))</f>
        <v>0</v>
      </c>
      <c r="I2230" s="311"/>
      <c r="J2230" s="312">
        <f>IF($A$3=2,ROUND((J2223+J2229),2),IF($A$3=3,ROUND((J2223+J2229),-1),ROUND((J2223+J2229),0)))</f>
        <v>0</v>
      </c>
    </row>
    <row r="2231" spans="1:10" ht="15" thickTop="1" x14ac:dyDescent="0.3">
      <c r="C2231" s="19"/>
      <c r="D2231" s="264"/>
      <c r="E2231" s="19"/>
      <c r="F2231" s="19"/>
      <c r="G2231" s="19"/>
      <c r="H2231" s="19"/>
      <c r="I2231" s="265"/>
      <c r="J2231" s="266"/>
    </row>
    <row r="2232" spans="1:10" x14ac:dyDescent="0.3">
      <c r="C2232" s="19"/>
      <c r="D2232" s="264"/>
      <c r="E2232" s="19"/>
      <c r="F2232" s="19"/>
      <c r="G2232" s="19"/>
      <c r="H2232" s="19"/>
      <c r="I2232" s="265"/>
      <c r="J2232" s="266"/>
    </row>
    <row r="2233" spans="1:10" ht="15" thickBot="1" x14ac:dyDescent="0.35">
      <c r="C2233" s="19"/>
      <c r="D2233" s="264"/>
      <c r="E2233" s="19"/>
      <c r="F2233" s="19"/>
      <c r="G2233" s="19"/>
      <c r="H2233" s="19"/>
      <c r="I2233" s="265"/>
      <c r="J2233" s="266"/>
    </row>
    <row r="2234" spans="1:10" ht="15" thickTop="1" x14ac:dyDescent="0.3">
      <c r="A2234" s="253" t="s">
        <v>608</v>
      </c>
      <c r="B2234" s="267"/>
      <c r="C2234" s="933" t="s">
        <v>217</v>
      </c>
      <c r="D2234" s="934"/>
      <c r="E2234" s="934"/>
      <c r="F2234" s="934"/>
      <c r="G2234" s="314"/>
      <c r="H2234" s="269" t="s">
        <v>383</v>
      </c>
      <c r="I2234" s="270" t="s">
        <v>310</v>
      </c>
      <c r="J2234" s="271" t="s">
        <v>79</v>
      </c>
    </row>
    <row r="2235" spans="1:10" x14ac:dyDescent="0.3">
      <c r="A2235" s="253"/>
      <c r="B2235" s="267"/>
      <c r="C2235" s="935"/>
      <c r="D2235" s="936"/>
      <c r="E2235" s="936"/>
      <c r="F2235" s="936"/>
      <c r="G2235" s="315"/>
      <c r="H2235" s="273" t="str">
        <f>"ITEM:   "&amp;PRESUPUESTO!$B$111</f>
        <v>ITEM:   9.5</v>
      </c>
      <c r="I2235" s="274">
        <f>PRESUPUESTO!$E$111</f>
        <v>2</v>
      </c>
      <c r="J2235" s="275"/>
    </row>
    <row r="2236" spans="1:10" x14ac:dyDescent="0.3">
      <c r="A2236" s="276" t="s">
        <v>312</v>
      </c>
      <c r="B2236" s="267"/>
      <c r="C2236" s="277" t="str">
        <f>INSUMOS!$C$300</f>
        <v>DESCRIPCION</v>
      </c>
      <c r="D2236" s="278" t="str">
        <f>INSUMOS!$D$300</f>
        <v>UND</v>
      </c>
      <c r="E2236" s="279" t="s">
        <v>74</v>
      </c>
      <c r="F2236" s="279" t="s">
        <v>313</v>
      </c>
      <c r="G2236" s="280" t="str">
        <f>INSUMOS!$I$300</f>
        <v>VR. UNIT.</v>
      </c>
      <c r="H2236" s="281" t="s">
        <v>315</v>
      </c>
      <c r="I2236" s="340"/>
      <c r="J2236" s="350" t="s">
        <v>315</v>
      </c>
    </row>
    <row r="2237" spans="1:10" x14ac:dyDescent="0.3">
      <c r="A2237" s="276"/>
      <c r="B2237" s="267"/>
      <c r="C2237" s="284"/>
      <c r="D2237" s="253"/>
      <c r="E2237" s="285"/>
      <c r="F2237" s="285"/>
      <c r="G2237" s="286"/>
      <c r="H2237" s="287"/>
      <c r="I2237" s="288"/>
      <c r="J2237" s="289"/>
    </row>
    <row r="2238" spans="1:10" x14ac:dyDescent="0.3">
      <c r="A2238" s="276" t="s">
        <v>316</v>
      </c>
      <c r="B2238" s="267"/>
      <c r="C2238" s="290" t="s">
        <v>317</v>
      </c>
      <c r="D2238" s="253"/>
      <c r="E2238" s="285"/>
      <c r="F2238" s="285"/>
      <c r="G2238" s="286"/>
      <c r="H2238" s="287"/>
      <c r="I2238" s="288"/>
      <c r="J2238" s="289"/>
    </row>
    <row r="2239" spans="1:10" x14ac:dyDescent="0.3">
      <c r="A2239" s="276">
        <v>102448</v>
      </c>
      <c r="B2239" s="267" t="s">
        <v>599</v>
      </c>
      <c r="C2239" s="277"/>
      <c r="D2239" s="278"/>
      <c r="E2239" s="279"/>
      <c r="F2239" s="279"/>
      <c r="G2239" s="280"/>
      <c r="H2239" s="281">
        <f>TRUNC(E2239* (1 + F2239 / 100) * G2239,2)</f>
        <v>0</v>
      </c>
      <c r="I2239" s="340">
        <f>I2235 * (E2239 * (1+F2239/100))</f>
        <v>0</v>
      </c>
      <c r="J2239" s="350">
        <f>H2239 * I2235</f>
        <v>0</v>
      </c>
    </row>
    <row r="2240" spans="1:10" x14ac:dyDescent="0.3">
      <c r="A2240" s="253" t="s">
        <v>330</v>
      </c>
      <c r="B2240" s="267"/>
      <c r="C2240" s="284"/>
      <c r="D2240" s="253"/>
      <c r="E2240" s="285"/>
      <c r="F2240" s="285"/>
      <c r="G2240" s="286" t="s">
        <v>331</v>
      </c>
      <c r="H2240" s="292">
        <f>SUM(H2238:H2239)</f>
        <v>0</v>
      </c>
      <c r="I2240" s="288"/>
      <c r="J2240" s="293">
        <f>SUM(J2238:J2239)</f>
        <v>0</v>
      </c>
    </row>
    <row r="2241" spans="1:10" x14ac:dyDescent="0.3">
      <c r="A2241" s="253" t="s">
        <v>350</v>
      </c>
      <c r="B2241" s="19"/>
      <c r="C2241" s="290" t="s">
        <v>351</v>
      </c>
      <c r="D2241" s="253"/>
      <c r="E2241" s="285"/>
      <c r="F2241" s="285"/>
      <c r="G2241" s="286"/>
      <c r="H2241" s="287"/>
      <c r="I2241" s="288"/>
      <c r="J2241" s="289"/>
    </row>
    <row r="2242" spans="1:10" x14ac:dyDescent="0.3">
      <c r="A2242" s="276"/>
      <c r="B2242" s="267"/>
      <c r="C2242" s="277"/>
      <c r="D2242" s="278"/>
      <c r="E2242" s="279"/>
      <c r="F2242" s="279"/>
      <c r="G2242" s="280"/>
      <c r="H2242" s="281"/>
      <c r="I2242" s="340"/>
      <c r="J2242" s="350"/>
    </row>
    <row r="2243" spans="1:10" x14ac:dyDescent="0.3">
      <c r="A2243" s="291" t="s">
        <v>352</v>
      </c>
      <c r="B2243" s="19"/>
      <c r="C2243" s="284"/>
      <c r="D2243" s="253"/>
      <c r="E2243" s="285"/>
      <c r="F2243" s="285"/>
      <c r="G2243" s="286" t="s">
        <v>353</v>
      </c>
      <c r="H2243" s="281">
        <f>SUM(H2241:H2242)</f>
        <v>0</v>
      </c>
      <c r="I2243" s="288"/>
      <c r="J2243" s="350">
        <f>SUM(J2241:J2242)</f>
        <v>0</v>
      </c>
    </row>
    <row r="2244" spans="1:10" x14ac:dyDescent="0.3">
      <c r="A2244" s="253"/>
      <c r="B2244" s="303"/>
      <c r="C2244" s="284"/>
      <c r="D2244" s="253"/>
      <c r="E2244" s="285"/>
      <c r="F2244" s="285"/>
      <c r="G2244" s="286"/>
      <c r="H2244" s="287"/>
      <c r="I2244" s="288"/>
      <c r="J2244" s="289"/>
    </row>
    <row r="2245" spans="1:10" ht="15" thickBot="1" x14ac:dyDescent="0.35">
      <c r="A2245" s="253" t="s">
        <v>76</v>
      </c>
      <c r="B2245" s="303"/>
      <c r="C2245" s="305"/>
      <c r="D2245" s="306"/>
      <c r="E2245" s="307"/>
      <c r="F2245" s="308" t="s">
        <v>354</v>
      </c>
      <c r="G2245" s="309">
        <f>SUM(H2236:H2244)/2</f>
        <v>0</v>
      </c>
      <c r="H2245" s="310">
        <f>IF($A$2="CD",IF($A$3=1,ROUND(SUM(H2236:H2244)/2,0),IF($A$3=3,ROUND(SUM(H2236:H2244)/2,-1),SUM(H2236:H2244)/2)),SUM(H2236:H2244)/2)</f>
        <v>0</v>
      </c>
      <c r="I2245" s="311">
        <f>SUM(J2236:J2244)/2</f>
        <v>0</v>
      </c>
      <c r="J2245" s="312">
        <f>IF($A$2="CD",IF($A$3=1,ROUND(SUM(J2236:J2244)/2,0),IF($A$3=3,ROUND(SUM(J2236:J2244)/2,-1),SUM(J2236:J2244)/2)),SUM(J2236:J2244)/2)</f>
        <v>0</v>
      </c>
    </row>
    <row r="2246" spans="1:10" ht="15" thickTop="1" x14ac:dyDescent="0.3">
      <c r="A2246" s="253" t="s">
        <v>376</v>
      </c>
      <c r="B2246" s="303"/>
      <c r="C2246" s="316" t="s">
        <v>280</v>
      </c>
      <c r="D2246" s="317"/>
      <c r="E2246" s="318"/>
      <c r="F2246" s="318"/>
      <c r="G2246" s="319"/>
      <c r="H2246" s="320"/>
      <c r="I2246" s="288"/>
      <c r="J2246" s="321"/>
    </row>
    <row r="2247" spans="1:10" x14ac:dyDescent="0.3">
      <c r="A2247" s="276" t="s">
        <v>287</v>
      </c>
      <c r="B2247" s="303"/>
      <c r="C2247" s="351" t="s">
        <v>258</v>
      </c>
      <c r="D2247" s="352"/>
      <c r="E2247" s="353"/>
      <c r="F2247" s="325">
        <f>$F$3</f>
        <v>0</v>
      </c>
      <c r="G2247" s="354"/>
      <c r="H2247" s="355">
        <f>ROUND(H2245*F2247,2)</f>
        <v>0</v>
      </c>
      <c r="I2247" s="288"/>
      <c r="J2247" s="350">
        <f>ROUND(J2245*F2247,2)</f>
        <v>0</v>
      </c>
    </row>
    <row r="2248" spans="1:10" x14ac:dyDescent="0.3">
      <c r="A2248" s="276" t="s">
        <v>377</v>
      </c>
      <c r="B2248" s="303"/>
      <c r="C2248" s="351" t="s">
        <v>260</v>
      </c>
      <c r="D2248" s="352"/>
      <c r="E2248" s="353"/>
      <c r="F2248" s="325">
        <f>$G$3</f>
        <v>0</v>
      </c>
      <c r="G2248" s="354"/>
      <c r="H2248" s="355">
        <f>ROUND(H2245*F2248,2)</f>
        <v>0</v>
      </c>
      <c r="I2248" s="288"/>
      <c r="J2248" s="350">
        <f>ROUND(J2245*F2248,2)</f>
        <v>0</v>
      </c>
    </row>
    <row r="2249" spans="1:10" x14ac:dyDescent="0.3">
      <c r="A2249" s="276" t="s">
        <v>289</v>
      </c>
      <c r="B2249" s="303"/>
      <c r="C2249" s="351" t="s">
        <v>262</v>
      </c>
      <c r="D2249" s="352"/>
      <c r="E2249" s="353"/>
      <c r="F2249" s="325">
        <f>$H$3</f>
        <v>0</v>
      </c>
      <c r="G2249" s="354"/>
      <c r="H2249" s="355">
        <f>ROUND(H2245*F2249,2)</f>
        <v>0</v>
      </c>
      <c r="I2249" s="288"/>
      <c r="J2249" s="350">
        <f>ROUND(J2245*F2249,2)</f>
        <v>0</v>
      </c>
    </row>
    <row r="2250" spans="1:10" x14ac:dyDescent="0.3">
      <c r="A2250" s="276" t="s">
        <v>291</v>
      </c>
      <c r="B2250" s="303"/>
      <c r="C2250" s="351" t="s">
        <v>266</v>
      </c>
      <c r="D2250" s="352"/>
      <c r="E2250" s="353"/>
      <c r="F2250" s="325">
        <f>$I$3</f>
        <v>0</v>
      </c>
      <c r="G2250" s="354"/>
      <c r="H2250" s="355">
        <f>ROUND(H2249*F2250,2)</f>
        <v>0</v>
      </c>
      <c r="I2250" s="288"/>
      <c r="J2250" s="350">
        <f>ROUND(J2249*F2250,2)</f>
        <v>0</v>
      </c>
    </row>
    <row r="2251" spans="1:10" x14ac:dyDescent="0.3">
      <c r="A2251" s="253" t="s">
        <v>378</v>
      </c>
      <c r="B2251" s="303"/>
      <c r="C2251" s="290" t="s">
        <v>379</v>
      </c>
      <c r="D2251" s="253"/>
      <c r="E2251" s="285"/>
      <c r="F2251" s="285"/>
      <c r="G2251" s="328"/>
      <c r="H2251" s="329">
        <f>SUM(H2247:H2250)</f>
        <v>0</v>
      </c>
      <c r="I2251" s="304"/>
      <c r="J2251" s="330">
        <f>SUM(J2247:J2250)</f>
        <v>0</v>
      </c>
    </row>
    <row r="2252" spans="1:10" ht="15" thickBot="1" x14ac:dyDescent="0.35">
      <c r="A2252" s="253" t="s">
        <v>380</v>
      </c>
      <c r="B2252" s="303"/>
      <c r="C2252" s="331"/>
      <c r="D2252" s="332"/>
      <c r="E2252" s="307"/>
      <c r="F2252" s="308" t="s">
        <v>381</v>
      </c>
      <c r="G2252" s="333">
        <f>H2251+H2245</f>
        <v>0</v>
      </c>
      <c r="H2252" s="310">
        <f>IF($A$3=2,ROUND((H2245+H2251),2),IF($A$3=3,ROUND((H2245+H2251),-1),ROUND((H2245+H2251),0)))</f>
        <v>0</v>
      </c>
      <c r="I2252" s="311"/>
      <c r="J2252" s="312">
        <f>IF($A$3=2,ROUND((J2245+J2251),2),IF($A$3=3,ROUND((J2245+J2251),-1),ROUND((J2245+J2251),0)))</f>
        <v>0</v>
      </c>
    </row>
    <row r="2253" spans="1:10" ht="15" thickTop="1" x14ac:dyDescent="0.3">
      <c r="C2253" s="19"/>
      <c r="D2253" s="264"/>
      <c r="E2253" s="19"/>
      <c r="F2253" s="19"/>
      <c r="G2253" s="19"/>
      <c r="H2253" s="19"/>
      <c r="I2253" s="265"/>
      <c r="J2253" s="266"/>
    </row>
    <row r="2254" spans="1:10" x14ac:dyDescent="0.3">
      <c r="C2254" s="19"/>
      <c r="D2254" s="264"/>
      <c r="E2254" s="19"/>
      <c r="F2254" s="19"/>
      <c r="G2254" s="19"/>
      <c r="H2254" s="19"/>
      <c r="I2254" s="265"/>
      <c r="J2254" s="266"/>
    </row>
    <row r="2255" spans="1:10" ht="15" thickBot="1" x14ac:dyDescent="0.35">
      <c r="C2255" s="19"/>
      <c r="D2255" s="264"/>
      <c r="E2255" s="19"/>
      <c r="F2255" s="19"/>
      <c r="G2255" s="19"/>
      <c r="H2255" s="19"/>
      <c r="I2255" s="265"/>
      <c r="J2255" s="266"/>
    </row>
    <row r="2256" spans="1:10" ht="15" thickTop="1" x14ac:dyDescent="0.3">
      <c r="A2256" s="253" t="s">
        <v>610</v>
      </c>
      <c r="B2256" s="267"/>
      <c r="C2256" s="933" t="s">
        <v>219</v>
      </c>
      <c r="D2256" s="934"/>
      <c r="E2256" s="934"/>
      <c r="F2256" s="934"/>
      <c r="G2256" s="314"/>
      <c r="H2256" s="269" t="s">
        <v>383</v>
      </c>
      <c r="I2256" s="270" t="s">
        <v>310</v>
      </c>
      <c r="J2256" s="271" t="s">
        <v>79</v>
      </c>
    </row>
    <row r="2257" spans="1:10" x14ac:dyDescent="0.3">
      <c r="A2257" s="253"/>
      <c r="B2257" s="267"/>
      <c r="C2257" s="935"/>
      <c r="D2257" s="936"/>
      <c r="E2257" s="936"/>
      <c r="F2257" s="936"/>
      <c r="G2257" s="315"/>
      <c r="H2257" s="273" t="str">
        <f>"ITEM:   "&amp;PRESUPUESTO!$B$112</f>
        <v>ITEM:   9.6</v>
      </c>
      <c r="I2257" s="274">
        <f>PRESUPUESTO!$E$112</f>
        <v>3</v>
      </c>
      <c r="J2257" s="275"/>
    </row>
    <row r="2258" spans="1:10" x14ac:dyDescent="0.3">
      <c r="A2258" s="276" t="s">
        <v>312</v>
      </c>
      <c r="B2258" s="267"/>
      <c r="C2258" s="277" t="str">
        <f>INSUMOS!$C$300</f>
        <v>DESCRIPCION</v>
      </c>
      <c r="D2258" s="278" t="str">
        <f>INSUMOS!$D$300</f>
        <v>UND</v>
      </c>
      <c r="E2258" s="279" t="s">
        <v>74</v>
      </c>
      <c r="F2258" s="279" t="s">
        <v>313</v>
      </c>
      <c r="G2258" s="280" t="str">
        <f>INSUMOS!$I$300</f>
        <v>VR. UNIT.</v>
      </c>
      <c r="H2258" s="281" t="s">
        <v>315</v>
      </c>
      <c r="I2258" s="340"/>
      <c r="J2258" s="350" t="s">
        <v>315</v>
      </c>
    </row>
    <row r="2259" spans="1:10" x14ac:dyDescent="0.3">
      <c r="A2259" s="276"/>
      <c r="B2259" s="267"/>
      <c r="C2259" s="284"/>
      <c r="D2259" s="253"/>
      <c r="E2259" s="285"/>
      <c r="F2259" s="285"/>
      <c r="G2259" s="286"/>
      <c r="H2259" s="287"/>
      <c r="I2259" s="288"/>
      <c r="J2259" s="289"/>
    </row>
    <row r="2260" spans="1:10" x14ac:dyDescent="0.3">
      <c r="A2260" s="276" t="s">
        <v>316</v>
      </c>
      <c r="B2260" s="267"/>
      <c r="C2260" s="290" t="s">
        <v>317</v>
      </c>
      <c r="D2260" s="253"/>
      <c r="E2260" s="285"/>
      <c r="F2260" s="285"/>
      <c r="G2260" s="286"/>
      <c r="H2260" s="287"/>
      <c r="I2260" s="288"/>
      <c r="J2260" s="289"/>
    </row>
    <row r="2261" spans="1:10" x14ac:dyDescent="0.3">
      <c r="A2261" s="276">
        <v>109926</v>
      </c>
      <c r="B2261" s="267"/>
      <c r="C2261" s="277"/>
      <c r="D2261" s="278"/>
      <c r="E2261" s="279"/>
      <c r="F2261" s="279"/>
      <c r="G2261" s="280"/>
      <c r="H2261" s="281">
        <f>TRUNC(E2261* (1 + F2261 / 100) * G2261,2)</f>
        <v>0</v>
      </c>
      <c r="I2261" s="340">
        <f>I2257 * (E2261 * (1+F2261/100))</f>
        <v>0</v>
      </c>
      <c r="J2261" s="350">
        <f>H2261 * I2257</f>
        <v>0</v>
      </c>
    </row>
    <row r="2262" spans="1:10" x14ac:dyDescent="0.3">
      <c r="A2262" s="253" t="s">
        <v>330</v>
      </c>
      <c r="B2262" s="267"/>
      <c r="C2262" s="284"/>
      <c r="D2262" s="253"/>
      <c r="E2262" s="285"/>
      <c r="F2262" s="285"/>
      <c r="G2262" s="286" t="s">
        <v>331</v>
      </c>
      <c r="H2262" s="292">
        <f>SUM(H2260:H2261)</f>
        <v>0</v>
      </c>
      <c r="I2262" s="288"/>
      <c r="J2262" s="293">
        <f>SUM(J2260:J2261)</f>
        <v>0</v>
      </c>
    </row>
    <row r="2263" spans="1:10" x14ac:dyDescent="0.3">
      <c r="A2263" s="253" t="s">
        <v>350</v>
      </c>
      <c r="B2263" s="19"/>
      <c r="C2263" s="290" t="s">
        <v>351</v>
      </c>
      <c r="D2263" s="253"/>
      <c r="E2263" s="285"/>
      <c r="F2263" s="285"/>
      <c r="G2263" s="286"/>
      <c r="H2263" s="287"/>
      <c r="I2263" s="288"/>
      <c r="J2263" s="289"/>
    </row>
    <row r="2264" spans="1:10" x14ac:dyDescent="0.3">
      <c r="A2264" s="276"/>
      <c r="B2264" s="267"/>
      <c r="C2264" s="277"/>
      <c r="D2264" s="278"/>
      <c r="E2264" s="279"/>
      <c r="F2264" s="279"/>
      <c r="G2264" s="280"/>
      <c r="H2264" s="281"/>
      <c r="I2264" s="340"/>
      <c r="J2264" s="350"/>
    </row>
    <row r="2265" spans="1:10" x14ac:dyDescent="0.3">
      <c r="A2265" s="291" t="s">
        <v>352</v>
      </c>
      <c r="B2265" s="19"/>
      <c r="C2265" s="284"/>
      <c r="D2265" s="253"/>
      <c r="E2265" s="285"/>
      <c r="F2265" s="285"/>
      <c r="G2265" s="286" t="s">
        <v>353</v>
      </c>
      <c r="H2265" s="281">
        <f>SUM(H2263:H2264)</f>
        <v>0</v>
      </c>
      <c r="I2265" s="288"/>
      <c r="J2265" s="350">
        <f>SUM(J2263:J2264)</f>
        <v>0</v>
      </c>
    </row>
    <row r="2266" spans="1:10" x14ac:dyDescent="0.3">
      <c r="A2266" s="253"/>
      <c r="B2266" s="303"/>
      <c r="C2266" s="284"/>
      <c r="D2266" s="253"/>
      <c r="E2266" s="285"/>
      <c r="F2266" s="285"/>
      <c r="G2266" s="286"/>
      <c r="H2266" s="287"/>
      <c r="I2266" s="288"/>
      <c r="J2266" s="289"/>
    </row>
    <row r="2267" spans="1:10" ht="15" thickBot="1" x14ac:dyDescent="0.35">
      <c r="A2267" s="253" t="s">
        <v>76</v>
      </c>
      <c r="B2267" s="303"/>
      <c r="C2267" s="305"/>
      <c r="D2267" s="306"/>
      <c r="E2267" s="307"/>
      <c r="F2267" s="308" t="s">
        <v>354</v>
      </c>
      <c r="G2267" s="309">
        <f>SUM(H2258:H2266)/2</f>
        <v>0</v>
      </c>
      <c r="H2267" s="310">
        <f>IF($A$2="CD",IF($A$3=1,ROUND(SUM(H2258:H2266)/2,0),IF($A$3=3,ROUND(SUM(H2258:H2266)/2,-1),SUM(H2258:H2266)/2)),SUM(H2258:H2266)/2)</f>
        <v>0</v>
      </c>
      <c r="I2267" s="357">
        <f>SUM(J2258:J2266)/2</f>
        <v>0</v>
      </c>
      <c r="J2267" s="312">
        <f>IF($A$2="CD",IF($A$3=1,ROUND(SUM(J2258:J2266)/2,0),IF($A$3=3,ROUND(SUM(J2258:J2266)/2,-1),SUM(J2258:J2266)/2)),SUM(J2258:J2266)/2)</f>
        <v>0</v>
      </c>
    </row>
    <row r="2268" spans="1:10" ht="15" thickTop="1" x14ac:dyDescent="0.3">
      <c r="A2268" s="253" t="s">
        <v>376</v>
      </c>
      <c r="B2268" s="303"/>
      <c r="C2268" s="316" t="s">
        <v>280</v>
      </c>
      <c r="D2268" s="317"/>
      <c r="E2268" s="318"/>
      <c r="F2268" s="318"/>
      <c r="G2268" s="319"/>
      <c r="H2268" s="320"/>
      <c r="I2268" s="288"/>
      <c r="J2268" s="321"/>
    </row>
    <row r="2269" spans="1:10" x14ac:dyDescent="0.3">
      <c r="A2269" s="276" t="s">
        <v>287</v>
      </c>
      <c r="B2269" s="303"/>
      <c r="C2269" s="351" t="s">
        <v>258</v>
      </c>
      <c r="D2269" s="352"/>
      <c r="E2269" s="353"/>
      <c r="F2269" s="325">
        <f>$F$3</f>
        <v>0</v>
      </c>
      <c r="G2269" s="354"/>
      <c r="H2269" s="355">
        <f>ROUND(H2267*F2269,2)</f>
        <v>0</v>
      </c>
      <c r="I2269" s="288"/>
      <c r="J2269" s="350">
        <f>ROUND(J2267*F2269,2)</f>
        <v>0</v>
      </c>
    </row>
    <row r="2270" spans="1:10" x14ac:dyDescent="0.3">
      <c r="A2270" s="276" t="s">
        <v>377</v>
      </c>
      <c r="B2270" s="303"/>
      <c r="C2270" s="351" t="s">
        <v>260</v>
      </c>
      <c r="D2270" s="352"/>
      <c r="E2270" s="353"/>
      <c r="F2270" s="325">
        <f>$G$3</f>
        <v>0</v>
      </c>
      <c r="G2270" s="354"/>
      <c r="H2270" s="355">
        <f>ROUND(H2267*F2270,2)</f>
        <v>0</v>
      </c>
      <c r="I2270" s="288"/>
      <c r="J2270" s="350">
        <f>ROUND(J2267*F2270,2)</f>
        <v>0</v>
      </c>
    </row>
    <row r="2271" spans="1:10" x14ac:dyDescent="0.3">
      <c r="A2271" s="276" t="s">
        <v>289</v>
      </c>
      <c r="B2271" s="303"/>
      <c r="C2271" s="351" t="s">
        <v>262</v>
      </c>
      <c r="D2271" s="352"/>
      <c r="E2271" s="353"/>
      <c r="F2271" s="325">
        <f>$H$3</f>
        <v>0</v>
      </c>
      <c r="G2271" s="354"/>
      <c r="H2271" s="355">
        <f>ROUND(H2267*F2271,2)</f>
        <v>0</v>
      </c>
      <c r="I2271" s="288"/>
      <c r="J2271" s="350">
        <f>ROUND(J2267*F2271,2)</f>
        <v>0</v>
      </c>
    </row>
    <row r="2272" spans="1:10" x14ac:dyDescent="0.3">
      <c r="A2272" s="276" t="s">
        <v>291</v>
      </c>
      <c r="B2272" s="303"/>
      <c r="C2272" s="351" t="s">
        <v>266</v>
      </c>
      <c r="D2272" s="352"/>
      <c r="E2272" s="353"/>
      <c r="F2272" s="325">
        <f>$I$3</f>
        <v>0</v>
      </c>
      <c r="G2272" s="354"/>
      <c r="H2272" s="355">
        <f>ROUND(H2271*F2272,2)</f>
        <v>0</v>
      </c>
      <c r="I2272" s="288"/>
      <c r="J2272" s="350">
        <f>ROUND(J2271*F2272,2)</f>
        <v>0</v>
      </c>
    </row>
    <row r="2273" spans="1:10" x14ac:dyDescent="0.3">
      <c r="A2273" s="253" t="s">
        <v>378</v>
      </c>
      <c r="B2273" s="303"/>
      <c r="C2273" s="290" t="s">
        <v>379</v>
      </c>
      <c r="D2273" s="253"/>
      <c r="E2273" s="285"/>
      <c r="F2273" s="285"/>
      <c r="G2273" s="328"/>
      <c r="H2273" s="329">
        <f>SUM(H2269:H2272)</f>
        <v>0</v>
      </c>
      <c r="I2273" s="304"/>
      <c r="J2273" s="330">
        <f>SUM(J2269:J2272)</f>
        <v>0</v>
      </c>
    </row>
    <row r="2274" spans="1:10" ht="15" thickBot="1" x14ac:dyDescent="0.35">
      <c r="A2274" s="253" t="s">
        <v>380</v>
      </c>
      <c r="B2274" s="303"/>
      <c r="C2274" s="331"/>
      <c r="D2274" s="332"/>
      <c r="E2274" s="307"/>
      <c r="F2274" s="308" t="s">
        <v>381</v>
      </c>
      <c r="G2274" s="333">
        <f>H2273+H2267</f>
        <v>0</v>
      </c>
      <c r="H2274" s="310">
        <f>IF($A$3=2,ROUND((H2267+H2273),2),IF($A$3=3,ROUND((H2267+H2273),-1),ROUND((H2267+H2273),0)))</f>
        <v>0</v>
      </c>
      <c r="I2274" s="311"/>
      <c r="J2274" s="312">
        <f>IF($A$3=2,ROUND((J2267+J2273),2),IF($A$3=3,ROUND((J2267+J2273),-1),ROUND((J2267+J2273),0)))</f>
        <v>0</v>
      </c>
    </row>
    <row r="2275" spans="1:10" ht="15" thickTop="1" x14ac:dyDescent="0.3">
      <c r="C2275" s="19"/>
      <c r="D2275" s="264"/>
      <c r="E2275" s="19"/>
      <c r="F2275" s="19"/>
      <c r="G2275" s="19"/>
      <c r="H2275" s="19"/>
      <c r="I2275" s="265"/>
      <c r="J2275" s="266"/>
    </row>
    <row r="2276" spans="1:10" x14ac:dyDescent="0.3">
      <c r="C2276" s="19"/>
      <c r="D2276" s="264"/>
      <c r="E2276" s="19"/>
      <c r="F2276" s="19"/>
      <c r="G2276" s="19"/>
      <c r="H2276" s="19"/>
      <c r="I2276" s="265"/>
      <c r="J2276" s="266"/>
    </row>
    <row r="2277" spans="1:10" ht="15" thickBot="1" x14ac:dyDescent="0.35">
      <c r="C2277" s="19"/>
      <c r="D2277" s="264"/>
      <c r="E2277" s="19"/>
      <c r="F2277" s="19"/>
      <c r="G2277" s="19"/>
      <c r="H2277" s="19"/>
      <c r="I2277" s="265"/>
      <c r="J2277" s="266"/>
    </row>
    <row r="2278" spans="1:10" ht="15" thickTop="1" x14ac:dyDescent="0.3">
      <c r="A2278" s="253" t="s">
        <v>612</v>
      </c>
      <c r="B2278" s="267"/>
      <c r="C2278" s="933" t="s">
        <v>221</v>
      </c>
      <c r="D2278" s="934"/>
      <c r="E2278" s="934"/>
      <c r="F2278" s="934"/>
      <c r="G2278" s="314"/>
      <c r="H2278" s="269" t="s">
        <v>383</v>
      </c>
      <c r="I2278" s="270" t="s">
        <v>310</v>
      </c>
      <c r="J2278" s="271" t="s">
        <v>79</v>
      </c>
    </row>
    <row r="2279" spans="1:10" x14ac:dyDescent="0.3">
      <c r="A2279" s="253"/>
      <c r="B2279" s="267"/>
      <c r="C2279" s="935"/>
      <c r="D2279" s="936"/>
      <c r="E2279" s="936"/>
      <c r="F2279" s="936"/>
      <c r="G2279" s="315"/>
      <c r="H2279" s="273" t="str">
        <f>"ITEM:   "&amp;PRESUPUESTO!$B$113</f>
        <v>ITEM:   9.7</v>
      </c>
      <c r="I2279" s="274">
        <f>PRESUPUESTO!$E$113</f>
        <v>3</v>
      </c>
      <c r="J2279" s="275"/>
    </row>
    <row r="2280" spans="1:10" x14ac:dyDescent="0.3">
      <c r="A2280" s="276" t="s">
        <v>312</v>
      </c>
      <c r="B2280" s="267"/>
      <c r="C2280" s="277" t="str">
        <f>INSUMOS!$C$300</f>
        <v>DESCRIPCION</v>
      </c>
      <c r="D2280" s="278" t="str">
        <f>INSUMOS!$D$300</f>
        <v>UND</v>
      </c>
      <c r="E2280" s="279" t="s">
        <v>74</v>
      </c>
      <c r="F2280" s="279" t="s">
        <v>313</v>
      </c>
      <c r="G2280" s="280" t="str">
        <f>INSUMOS!$I$300</f>
        <v>VR. UNIT.</v>
      </c>
      <c r="H2280" s="281" t="s">
        <v>315</v>
      </c>
      <c r="I2280" s="340"/>
      <c r="J2280" s="350" t="s">
        <v>315</v>
      </c>
    </row>
    <row r="2281" spans="1:10" x14ac:dyDescent="0.3">
      <c r="A2281" s="276"/>
      <c r="B2281" s="267"/>
      <c r="C2281" s="284"/>
      <c r="D2281" s="253"/>
      <c r="E2281" s="285"/>
      <c r="F2281" s="285"/>
      <c r="G2281" s="286"/>
      <c r="H2281" s="287"/>
      <c r="I2281" s="288"/>
      <c r="J2281" s="289"/>
    </row>
    <row r="2282" spans="1:10" x14ac:dyDescent="0.3">
      <c r="A2282" s="276" t="s">
        <v>316</v>
      </c>
      <c r="B2282" s="267"/>
      <c r="C2282" s="290" t="s">
        <v>317</v>
      </c>
      <c r="D2282" s="253"/>
      <c r="E2282" s="285"/>
      <c r="F2282" s="285"/>
      <c r="G2282" s="286"/>
      <c r="H2282" s="287"/>
      <c r="I2282" s="288"/>
      <c r="J2282" s="289"/>
    </row>
    <row r="2283" spans="1:10" x14ac:dyDescent="0.3">
      <c r="A2283" s="276">
        <v>100713</v>
      </c>
      <c r="B2283" s="267" t="s">
        <v>599</v>
      </c>
      <c r="C2283" s="277"/>
      <c r="D2283" s="278"/>
      <c r="E2283" s="279"/>
      <c r="F2283" s="279"/>
      <c r="G2283" s="280"/>
      <c r="H2283" s="281">
        <f>TRUNC(E2283* (1 + F2283 / 100) * G2283,2)</f>
        <v>0</v>
      </c>
      <c r="I2283" s="340">
        <f>I2279 * (E2283 * (1+F2283/100))</f>
        <v>0</v>
      </c>
      <c r="J2283" s="350">
        <f>H2283 * I2279</f>
        <v>0</v>
      </c>
    </row>
    <row r="2284" spans="1:10" x14ac:dyDescent="0.3">
      <c r="A2284" s="253" t="s">
        <v>330</v>
      </c>
      <c r="B2284" s="267"/>
      <c r="C2284" s="284"/>
      <c r="D2284" s="253"/>
      <c r="E2284" s="285"/>
      <c r="F2284" s="285"/>
      <c r="G2284" s="286" t="s">
        <v>331</v>
      </c>
      <c r="H2284" s="292">
        <f>SUM(H2282:H2283)</f>
        <v>0</v>
      </c>
      <c r="I2284" s="288"/>
      <c r="J2284" s="293">
        <f>SUM(J2282:J2283)</f>
        <v>0</v>
      </c>
    </row>
    <row r="2285" spans="1:10" x14ac:dyDescent="0.3">
      <c r="A2285" s="253" t="s">
        <v>350</v>
      </c>
      <c r="B2285" s="19"/>
      <c r="C2285" s="290" t="s">
        <v>351</v>
      </c>
      <c r="D2285" s="253"/>
      <c r="E2285" s="285"/>
      <c r="F2285" s="285"/>
      <c r="G2285" s="286"/>
      <c r="H2285" s="287"/>
      <c r="I2285" s="288"/>
      <c r="J2285" s="289"/>
    </row>
    <row r="2286" spans="1:10" x14ac:dyDescent="0.3">
      <c r="A2286" s="276"/>
      <c r="B2286" s="267"/>
      <c r="C2286" s="277"/>
      <c r="D2286" s="278"/>
      <c r="E2286" s="279"/>
      <c r="F2286" s="279"/>
      <c r="G2286" s="280"/>
      <c r="H2286" s="281"/>
      <c r="I2286" s="340"/>
      <c r="J2286" s="350"/>
    </row>
    <row r="2287" spans="1:10" x14ac:dyDescent="0.3">
      <c r="A2287" s="291" t="s">
        <v>352</v>
      </c>
      <c r="B2287" s="19"/>
      <c r="C2287" s="284"/>
      <c r="D2287" s="253"/>
      <c r="E2287" s="285"/>
      <c r="F2287" s="285"/>
      <c r="G2287" s="286" t="s">
        <v>353</v>
      </c>
      <c r="H2287" s="281">
        <f>SUM(H2285:H2286)</f>
        <v>0</v>
      </c>
      <c r="I2287" s="288"/>
      <c r="J2287" s="350">
        <f>SUM(J2285:J2286)</f>
        <v>0</v>
      </c>
    </row>
    <row r="2288" spans="1:10" x14ac:dyDescent="0.3">
      <c r="A2288" s="253"/>
      <c r="B2288" s="303"/>
      <c r="C2288" s="284"/>
      <c r="D2288" s="253"/>
      <c r="E2288" s="285"/>
      <c r="F2288" s="285"/>
      <c r="G2288" s="286"/>
      <c r="H2288" s="287"/>
      <c r="I2288" s="288"/>
      <c r="J2288" s="289"/>
    </row>
    <row r="2289" spans="1:10" ht="15" thickBot="1" x14ac:dyDescent="0.35">
      <c r="A2289" s="253" t="s">
        <v>76</v>
      </c>
      <c r="B2289" s="303"/>
      <c r="C2289" s="305"/>
      <c r="D2289" s="306"/>
      <c r="E2289" s="307"/>
      <c r="F2289" s="308" t="s">
        <v>354</v>
      </c>
      <c r="G2289" s="309">
        <f>SUM(H2280:H2288)/2</f>
        <v>0</v>
      </c>
      <c r="H2289" s="310">
        <f>IF($A$2="CD",IF($A$3=1,ROUND(SUM(H2280:H2288)/2,0),IF($A$3=3,ROUND(SUM(H2280:H2288)/2,-1),SUM(H2280:H2288)/2)),SUM(H2280:H2288)/2)</f>
        <v>0</v>
      </c>
      <c r="I2289" s="311">
        <f>SUM(J2280:J2288)/2</f>
        <v>0</v>
      </c>
      <c r="J2289" s="312">
        <f>IF($A$2="CD",IF($A$3=1,ROUND(SUM(J2280:J2288)/2,0),IF($A$3=3,ROUND(SUM(J2280:J2288)/2,-1),SUM(J2280:J2288)/2)),SUM(J2280:J2288)/2)</f>
        <v>0</v>
      </c>
    </row>
    <row r="2290" spans="1:10" ht="15" thickTop="1" x14ac:dyDescent="0.3">
      <c r="A2290" s="253" t="s">
        <v>376</v>
      </c>
      <c r="B2290" s="303"/>
      <c r="C2290" s="316" t="s">
        <v>280</v>
      </c>
      <c r="D2290" s="317"/>
      <c r="E2290" s="318"/>
      <c r="F2290" s="318"/>
      <c r="G2290" s="319"/>
      <c r="H2290" s="320"/>
      <c r="I2290" s="288"/>
      <c r="J2290" s="321"/>
    </row>
    <row r="2291" spans="1:10" x14ac:dyDescent="0.3">
      <c r="A2291" s="276" t="s">
        <v>287</v>
      </c>
      <c r="B2291" s="303"/>
      <c r="C2291" s="351" t="s">
        <v>258</v>
      </c>
      <c r="D2291" s="352"/>
      <c r="E2291" s="353"/>
      <c r="F2291" s="325">
        <f>$F$3</f>
        <v>0</v>
      </c>
      <c r="G2291" s="354"/>
      <c r="H2291" s="355">
        <f>ROUND(H2289*F2291,2)</f>
        <v>0</v>
      </c>
      <c r="I2291" s="304"/>
      <c r="J2291" s="350">
        <f>ROUND(J2289*F2291,2)</f>
        <v>0</v>
      </c>
    </row>
    <row r="2292" spans="1:10" x14ac:dyDescent="0.3">
      <c r="A2292" s="276" t="s">
        <v>377</v>
      </c>
      <c r="B2292" s="303"/>
      <c r="C2292" s="351" t="s">
        <v>260</v>
      </c>
      <c r="D2292" s="352"/>
      <c r="E2292" s="353"/>
      <c r="F2292" s="325">
        <f>$G$3</f>
        <v>0</v>
      </c>
      <c r="G2292" s="354"/>
      <c r="H2292" s="355">
        <f>ROUND(H2289*F2292,2)</f>
        <v>0</v>
      </c>
      <c r="I2292" s="288"/>
      <c r="J2292" s="350">
        <f>ROUND(J2289*F2292,2)</f>
        <v>0</v>
      </c>
    </row>
    <row r="2293" spans="1:10" x14ac:dyDescent="0.3">
      <c r="A2293" s="276" t="s">
        <v>289</v>
      </c>
      <c r="B2293" s="303"/>
      <c r="C2293" s="351" t="s">
        <v>262</v>
      </c>
      <c r="D2293" s="352"/>
      <c r="E2293" s="353"/>
      <c r="F2293" s="325">
        <f>$H$3</f>
        <v>0</v>
      </c>
      <c r="G2293" s="354"/>
      <c r="H2293" s="355">
        <f>ROUND(H2289*F2293,2)</f>
        <v>0</v>
      </c>
      <c r="I2293" s="288"/>
      <c r="J2293" s="350">
        <f>ROUND(J2289*F2293,2)</f>
        <v>0</v>
      </c>
    </row>
    <row r="2294" spans="1:10" x14ac:dyDescent="0.3">
      <c r="A2294" s="276" t="s">
        <v>291</v>
      </c>
      <c r="B2294" s="303"/>
      <c r="C2294" s="351" t="s">
        <v>266</v>
      </c>
      <c r="D2294" s="352"/>
      <c r="E2294" s="353"/>
      <c r="F2294" s="325">
        <f>$I$3</f>
        <v>0</v>
      </c>
      <c r="G2294" s="354"/>
      <c r="H2294" s="355">
        <f>ROUND(H2293*F2294,2)</f>
        <v>0</v>
      </c>
      <c r="I2294" s="288"/>
      <c r="J2294" s="350">
        <f>ROUND(J2293*F2294,2)</f>
        <v>0</v>
      </c>
    </row>
    <row r="2295" spans="1:10" x14ac:dyDescent="0.3">
      <c r="A2295" s="253" t="s">
        <v>378</v>
      </c>
      <c r="B2295" s="303"/>
      <c r="C2295" s="290" t="s">
        <v>379</v>
      </c>
      <c r="D2295" s="253"/>
      <c r="E2295" s="285"/>
      <c r="F2295" s="285"/>
      <c r="G2295" s="328"/>
      <c r="H2295" s="329">
        <f>SUM(H2291:H2294)</f>
        <v>0</v>
      </c>
      <c r="I2295" s="304"/>
      <c r="J2295" s="330">
        <f>SUM(J2291:J2294)</f>
        <v>0</v>
      </c>
    </row>
    <row r="2296" spans="1:10" ht="15" thickBot="1" x14ac:dyDescent="0.35">
      <c r="A2296" s="253" t="s">
        <v>380</v>
      </c>
      <c r="B2296" s="303"/>
      <c r="C2296" s="331"/>
      <c r="D2296" s="332"/>
      <c r="E2296" s="307"/>
      <c r="F2296" s="308" t="s">
        <v>381</v>
      </c>
      <c r="G2296" s="333">
        <f>H2295+H2289</f>
        <v>0</v>
      </c>
      <c r="H2296" s="310">
        <f>IF($A$3=2,ROUND((H2289+H2295),2),IF($A$3=3,ROUND((H2289+H2295),-1),ROUND((H2289+H2295),0)))</f>
        <v>0</v>
      </c>
      <c r="I2296" s="311"/>
      <c r="J2296" s="312">
        <f>IF($A$3=2,ROUND((J2289+J2295),2),IF($A$3=3,ROUND((J2289+J2295),-1),ROUND((J2289+J2295),0)))</f>
        <v>0</v>
      </c>
    </row>
    <row r="2297" spans="1:10" ht="15" thickTop="1" x14ac:dyDescent="0.3">
      <c r="C2297" s="19"/>
      <c r="D2297" s="264"/>
      <c r="E2297" s="19"/>
      <c r="F2297" s="19"/>
      <c r="G2297" s="19"/>
      <c r="H2297" s="19"/>
      <c r="I2297" s="265"/>
      <c r="J2297" s="266"/>
    </row>
    <row r="2298" spans="1:10" x14ac:dyDescent="0.3">
      <c r="C2298" s="19"/>
      <c r="D2298" s="264"/>
      <c r="E2298" s="19"/>
      <c r="F2298" s="19"/>
      <c r="G2298" s="19"/>
      <c r="H2298" s="19"/>
      <c r="I2298" s="265"/>
      <c r="J2298" s="266"/>
    </row>
    <row r="2299" spans="1:10" ht="15" thickBot="1" x14ac:dyDescent="0.35">
      <c r="C2299" s="19"/>
      <c r="D2299" s="264"/>
      <c r="E2299" s="19"/>
      <c r="F2299" s="19"/>
      <c r="G2299" s="19"/>
      <c r="H2299" s="19"/>
      <c r="I2299" s="265"/>
      <c r="J2299" s="266"/>
    </row>
    <row r="2300" spans="1:10" ht="15" thickTop="1" x14ac:dyDescent="0.3">
      <c r="A2300" s="253" t="s">
        <v>614</v>
      </c>
      <c r="B2300" s="267"/>
      <c r="C2300" s="933" t="s">
        <v>223</v>
      </c>
      <c r="D2300" s="934"/>
      <c r="E2300" s="934"/>
      <c r="F2300" s="934"/>
      <c r="G2300" s="314"/>
      <c r="H2300" s="269" t="s">
        <v>383</v>
      </c>
      <c r="I2300" s="270" t="s">
        <v>310</v>
      </c>
      <c r="J2300" s="271" t="s">
        <v>79</v>
      </c>
    </row>
    <row r="2301" spans="1:10" x14ac:dyDescent="0.3">
      <c r="A2301" s="253"/>
      <c r="B2301" s="267"/>
      <c r="C2301" s="935"/>
      <c r="D2301" s="936"/>
      <c r="E2301" s="936"/>
      <c r="F2301" s="936"/>
      <c r="G2301" s="315"/>
      <c r="H2301" s="273" t="str">
        <f>"ITEM:   "&amp;PRESUPUESTO!$B$114</f>
        <v>ITEM:   9.8</v>
      </c>
      <c r="I2301" s="274">
        <f>PRESUPUESTO!$E$114</f>
        <v>26</v>
      </c>
      <c r="J2301" s="275"/>
    </row>
    <row r="2302" spans="1:10" x14ac:dyDescent="0.3">
      <c r="A2302" s="276" t="s">
        <v>312</v>
      </c>
      <c r="B2302" s="267"/>
      <c r="C2302" s="277" t="str">
        <f>INSUMOS!$C$300</f>
        <v>DESCRIPCION</v>
      </c>
      <c r="D2302" s="278" t="str">
        <f>INSUMOS!$D$300</f>
        <v>UND</v>
      </c>
      <c r="E2302" s="279" t="s">
        <v>74</v>
      </c>
      <c r="F2302" s="279" t="s">
        <v>313</v>
      </c>
      <c r="G2302" s="280" t="str">
        <f>INSUMOS!$I$300</f>
        <v>VR. UNIT.</v>
      </c>
      <c r="H2302" s="281" t="s">
        <v>315</v>
      </c>
      <c r="I2302" s="340"/>
      <c r="J2302" s="350" t="s">
        <v>315</v>
      </c>
    </row>
    <row r="2303" spans="1:10" x14ac:dyDescent="0.3">
      <c r="A2303" s="276"/>
      <c r="B2303" s="267"/>
      <c r="C2303" s="284"/>
      <c r="D2303" s="253"/>
      <c r="E2303" s="285"/>
      <c r="F2303" s="285"/>
      <c r="G2303" s="286"/>
      <c r="H2303" s="287"/>
      <c r="I2303" s="288"/>
      <c r="J2303" s="289"/>
    </row>
    <row r="2304" spans="1:10" x14ac:dyDescent="0.3">
      <c r="A2304" s="276" t="s">
        <v>316</v>
      </c>
      <c r="B2304" s="267"/>
      <c r="C2304" s="290" t="s">
        <v>317</v>
      </c>
      <c r="D2304" s="253"/>
      <c r="E2304" s="285"/>
      <c r="F2304" s="285"/>
      <c r="G2304" s="286"/>
      <c r="H2304" s="287"/>
      <c r="I2304" s="288"/>
      <c r="J2304" s="289"/>
    </row>
    <row r="2305" spans="1:10" x14ac:dyDescent="0.3">
      <c r="A2305" s="276">
        <v>105044</v>
      </c>
      <c r="B2305" s="267" t="s">
        <v>599</v>
      </c>
      <c r="C2305" s="277"/>
      <c r="D2305" s="278"/>
      <c r="E2305" s="279"/>
      <c r="F2305" s="279"/>
      <c r="G2305" s="280"/>
      <c r="H2305" s="281">
        <f>TRUNC(E2305* (1 + F2305 / 100) * G2305,2)</f>
        <v>0</v>
      </c>
      <c r="I2305" s="340">
        <f>I2301 * (E2305 * (1+F2305/100))</f>
        <v>0</v>
      </c>
      <c r="J2305" s="350">
        <f>H2305 * I2301</f>
        <v>0</v>
      </c>
    </row>
    <row r="2306" spans="1:10" x14ac:dyDescent="0.3">
      <c r="A2306" s="253" t="s">
        <v>330</v>
      </c>
      <c r="B2306" s="267"/>
      <c r="C2306" s="284"/>
      <c r="D2306" s="253"/>
      <c r="E2306" s="285"/>
      <c r="F2306" s="285"/>
      <c r="G2306" s="286" t="s">
        <v>331</v>
      </c>
      <c r="H2306" s="292">
        <f>SUM(H2304:H2305)</f>
        <v>0</v>
      </c>
      <c r="I2306" s="288"/>
      <c r="J2306" s="293">
        <f>SUM(J2304:J2305)</f>
        <v>0</v>
      </c>
    </row>
    <row r="2307" spans="1:10" x14ac:dyDescent="0.3">
      <c r="A2307" s="253" t="s">
        <v>350</v>
      </c>
      <c r="B2307" s="19"/>
      <c r="C2307" s="290" t="s">
        <v>351</v>
      </c>
      <c r="D2307" s="253"/>
      <c r="E2307" s="285"/>
      <c r="F2307" s="285"/>
      <c r="G2307" s="286"/>
      <c r="H2307" s="287"/>
      <c r="I2307" s="288"/>
      <c r="J2307" s="289"/>
    </row>
    <row r="2308" spans="1:10" x14ac:dyDescent="0.3">
      <c r="A2308" s="276"/>
      <c r="B2308" s="267"/>
      <c r="C2308" s="277"/>
      <c r="D2308" s="278"/>
      <c r="E2308" s="279"/>
      <c r="F2308" s="279"/>
      <c r="G2308" s="280"/>
      <c r="H2308" s="281"/>
      <c r="I2308" s="340"/>
      <c r="J2308" s="350"/>
    </row>
    <row r="2309" spans="1:10" x14ac:dyDescent="0.3">
      <c r="A2309" s="291" t="s">
        <v>352</v>
      </c>
      <c r="B2309" s="19"/>
      <c r="C2309" s="284"/>
      <c r="D2309" s="253"/>
      <c r="E2309" s="285"/>
      <c r="F2309" s="285"/>
      <c r="G2309" s="286" t="s">
        <v>353</v>
      </c>
      <c r="H2309" s="281">
        <f>SUM(H2307:H2308)</f>
        <v>0</v>
      </c>
      <c r="I2309" s="288"/>
      <c r="J2309" s="350">
        <f>SUM(J2307:J2308)</f>
        <v>0</v>
      </c>
    </row>
    <row r="2310" spans="1:10" x14ac:dyDescent="0.3">
      <c r="A2310" s="253"/>
      <c r="B2310" s="303"/>
      <c r="C2310" s="284"/>
      <c r="D2310" s="253"/>
      <c r="E2310" s="285"/>
      <c r="F2310" s="285"/>
      <c r="G2310" s="286"/>
      <c r="H2310" s="287"/>
      <c r="I2310" s="288"/>
      <c r="J2310" s="289"/>
    </row>
    <row r="2311" spans="1:10" ht="15" thickBot="1" x14ac:dyDescent="0.35">
      <c r="A2311" s="253" t="s">
        <v>76</v>
      </c>
      <c r="B2311" s="303"/>
      <c r="C2311" s="305"/>
      <c r="D2311" s="306"/>
      <c r="E2311" s="307"/>
      <c r="F2311" s="308" t="s">
        <v>354</v>
      </c>
      <c r="G2311" s="309">
        <f>SUM(H2302:H2310)/2</f>
        <v>0</v>
      </c>
      <c r="H2311" s="310">
        <f>IF($A$2="CD",IF($A$3=1,ROUND(SUM(H2302:H2310)/2,0),IF($A$3=3,ROUND(SUM(H2302:H2310)/2,-1),SUM(H2302:H2310)/2)),SUM(H2302:H2310)/2)</f>
        <v>0</v>
      </c>
      <c r="I2311" s="311">
        <f>SUM(J2302:J2310)/2</f>
        <v>0</v>
      </c>
      <c r="J2311" s="312">
        <f>IF($A$2="CD",IF($A$3=1,ROUND(SUM(J2302:J2310)/2,0),IF($A$3=3,ROUND(SUM(J2302:J2310)/2,-1),SUM(J2302:J2310)/2)),SUM(J2302:J2310)/2)</f>
        <v>0</v>
      </c>
    </row>
    <row r="2312" spans="1:10" ht="15" thickTop="1" x14ac:dyDescent="0.3">
      <c r="A2312" s="253" t="s">
        <v>376</v>
      </c>
      <c r="B2312" s="303"/>
      <c r="C2312" s="316" t="s">
        <v>280</v>
      </c>
      <c r="D2312" s="317"/>
      <c r="E2312" s="318"/>
      <c r="F2312" s="318"/>
      <c r="G2312" s="319"/>
      <c r="H2312" s="320"/>
      <c r="I2312" s="288"/>
      <c r="J2312" s="321"/>
    </row>
    <row r="2313" spans="1:10" x14ac:dyDescent="0.3">
      <c r="A2313" s="276" t="s">
        <v>287</v>
      </c>
      <c r="B2313" s="303"/>
      <c r="C2313" s="351" t="s">
        <v>258</v>
      </c>
      <c r="D2313" s="352"/>
      <c r="E2313" s="353"/>
      <c r="F2313" s="325">
        <f>$F$3</f>
        <v>0</v>
      </c>
      <c r="G2313" s="354"/>
      <c r="H2313" s="355">
        <f>ROUND(H2311*F2313,2)</f>
        <v>0</v>
      </c>
      <c r="I2313" s="288"/>
      <c r="J2313" s="350">
        <f>ROUND(J2311*F2313,2)</f>
        <v>0</v>
      </c>
    </row>
    <row r="2314" spans="1:10" x14ac:dyDescent="0.3">
      <c r="A2314" s="276" t="s">
        <v>377</v>
      </c>
      <c r="B2314" s="303"/>
      <c r="C2314" s="351" t="s">
        <v>260</v>
      </c>
      <c r="D2314" s="352"/>
      <c r="E2314" s="353"/>
      <c r="F2314" s="325">
        <f>$G$3</f>
        <v>0</v>
      </c>
      <c r="G2314" s="354"/>
      <c r="H2314" s="355">
        <f>ROUND(H2311*F2314,2)</f>
        <v>0</v>
      </c>
      <c r="I2314" s="288"/>
      <c r="J2314" s="350">
        <f>ROUND(J2311*F2314,2)</f>
        <v>0</v>
      </c>
    </row>
    <row r="2315" spans="1:10" x14ac:dyDescent="0.3">
      <c r="A2315" s="276" t="s">
        <v>289</v>
      </c>
      <c r="B2315" s="303"/>
      <c r="C2315" s="351" t="s">
        <v>262</v>
      </c>
      <c r="D2315" s="352"/>
      <c r="E2315" s="353"/>
      <c r="F2315" s="325">
        <f>$H$3</f>
        <v>0</v>
      </c>
      <c r="G2315" s="354"/>
      <c r="H2315" s="355">
        <f>ROUND(H2311*F2315,2)</f>
        <v>0</v>
      </c>
      <c r="I2315" s="288"/>
      <c r="J2315" s="350">
        <f>ROUND(J2311*F2315,2)</f>
        <v>0</v>
      </c>
    </row>
    <row r="2316" spans="1:10" x14ac:dyDescent="0.3">
      <c r="A2316" s="276" t="s">
        <v>291</v>
      </c>
      <c r="B2316" s="303"/>
      <c r="C2316" s="351" t="s">
        <v>266</v>
      </c>
      <c r="D2316" s="352"/>
      <c r="E2316" s="353"/>
      <c r="F2316" s="325">
        <f>$I$3</f>
        <v>0</v>
      </c>
      <c r="G2316" s="354"/>
      <c r="H2316" s="355">
        <f>ROUND(H2315*F2316,2)</f>
        <v>0</v>
      </c>
      <c r="I2316" s="288"/>
      <c r="J2316" s="350">
        <f>ROUND(J2315*F2316,2)</f>
        <v>0</v>
      </c>
    </row>
    <row r="2317" spans="1:10" x14ac:dyDescent="0.3">
      <c r="A2317" s="253" t="s">
        <v>378</v>
      </c>
      <c r="B2317" s="303"/>
      <c r="C2317" s="290" t="s">
        <v>379</v>
      </c>
      <c r="D2317" s="253"/>
      <c r="E2317" s="285"/>
      <c r="F2317" s="285"/>
      <c r="G2317" s="328"/>
      <c r="H2317" s="329">
        <f>SUM(H2313:H2316)</f>
        <v>0</v>
      </c>
      <c r="I2317" s="304"/>
      <c r="J2317" s="330">
        <f>SUM(J2313:J2316)</f>
        <v>0</v>
      </c>
    </row>
    <row r="2318" spans="1:10" ht="15" thickBot="1" x14ac:dyDescent="0.35">
      <c r="A2318" s="253" t="s">
        <v>380</v>
      </c>
      <c r="B2318" s="303"/>
      <c r="C2318" s="331"/>
      <c r="D2318" s="332"/>
      <c r="E2318" s="307"/>
      <c r="F2318" s="308" t="s">
        <v>381</v>
      </c>
      <c r="G2318" s="333">
        <f>H2317+H2311</f>
        <v>0</v>
      </c>
      <c r="H2318" s="310">
        <f>IF($A$3=2,ROUND((H2311+H2317),2),IF($A$3=3,ROUND((H2311+H2317),-1),ROUND((H2311+H2317),0)))</f>
        <v>0</v>
      </c>
      <c r="I2318" s="311"/>
      <c r="J2318" s="312">
        <f>IF($A$3=2,ROUND((J2311+J2317),2),IF($A$3=3,ROUND((J2311+J2317),-1),ROUND((J2311+J2317),0)))</f>
        <v>0</v>
      </c>
    </row>
    <row r="2319" spans="1:10" ht="15" thickTop="1" x14ac:dyDescent="0.3">
      <c r="C2319" s="19"/>
      <c r="D2319" s="264"/>
      <c r="E2319" s="19"/>
      <c r="F2319" s="19"/>
      <c r="G2319" s="19"/>
      <c r="H2319" s="19"/>
      <c r="I2319" s="265"/>
      <c r="J2319" s="266"/>
    </row>
    <row r="2320" spans="1:10" x14ac:dyDescent="0.3">
      <c r="C2320" s="19"/>
      <c r="D2320" s="264"/>
      <c r="E2320" s="19"/>
      <c r="F2320" s="19"/>
      <c r="G2320" s="19"/>
      <c r="H2320" s="19"/>
      <c r="I2320" s="265"/>
      <c r="J2320" s="266"/>
    </row>
    <row r="2321" spans="1:10" ht="15" thickBot="1" x14ac:dyDescent="0.35">
      <c r="C2321" s="19"/>
      <c r="D2321" s="264"/>
      <c r="E2321" s="19"/>
      <c r="F2321" s="19"/>
      <c r="G2321" s="19"/>
      <c r="H2321" s="19"/>
      <c r="I2321" s="265"/>
      <c r="J2321" s="266"/>
    </row>
    <row r="2322" spans="1:10" ht="15" thickTop="1" x14ac:dyDescent="0.3">
      <c r="A2322" s="253" t="s">
        <v>615</v>
      </c>
      <c r="B2322" s="267"/>
      <c r="C2322" s="933" t="s">
        <v>225</v>
      </c>
      <c r="D2322" s="934"/>
      <c r="E2322" s="934"/>
      <c r="F2322" s="934"/>
      <c r="G2322" s="314"/>
      <c r="H2322" s="269" t="s">
        <v>383</v>
      </c>
      <c r="I2322" s="270" t="s">
        <v>310</v>
      </c>
      <c r="J2322" s="271" t="s">
        <v>79</v>
      </c>
    </row>
    <row r="2323" spans="1:10" x14ac:dyDescent="0.3">
      <c r="A2323" s="253"/>
      <c r="B2323" s="267"/>
      <c r="C2323" s="935"/>
      <c r="D2323" s="936"/>
      <c r="E2323" s="936"/>
      <c r="F2323" s="936"/>
      <c r="G2323" s="315"/>
      <c r="H2323" s="273" t="str">
        <f>"ITEM:   "&amp;PRESUPUESTO!$B$115</f>
        <v>ITEM:   9.9</v>
      </c>
      <c r="I2323" s="274">
        <f>PRESUPUESTO!$E$115</f>
        <v>11</v>
      </c>
      <c r="J2323" s="275"/>
    </row>
    <row r="2324" spans="1:10" x14ac:dyDescent="0.3">
      <c r="A2324" s="276" t="s">
        <v>312</v>
      </c>
      <c r="B2324" s="267"/>
      <c r="C2324" s="277" t="str">
        <f>INSUMOS!$C$300</f>
        <v>DESCRIPCION</v>
      </c>
      <c r="D2324" s="278" t="str">
        <f>INSUMOS!$D$300</f>
        <v>UND</v>
      </c>
      <c r="E2324" s="279" t="s">
        <v>74</v>
      </c>
      <c r="F2324" s="279" t="s">
        <v>313</v>
      </c>
      <c r="G2324" s="280" t="str">
        <f>INSUMOS!$I$300</f>
        <v>VR. UNIT.</v>
      </c>
      <c r="H2324" s="281" t="s">
        <v>315</v>
      </c>
      <c r="I2324" s="340"/>
      <c r="J2324" s="350" t="s">
        <v>315</v>
      </c>
    </row>
    <row r="2325" spans="1:10" x14ac:dyDescent="0.3">
      <c r="A2325" s="276"/>
      <c r="B2325" s="267"/>
      <c r="C2325" s="284"/>
      <c r="D2325" s="253"/>
      <c r="E2325" s="285"/>
      <c r="F2325" s="285"/>
      <c r="G2325" s="286"/>
      <c r="H2325" s="287"/>
      <c r="I2325" s="288"/>
      <c r="J2325" s="289"/>
    </row>
    <row r="2326" spans="1:10" x14ac:dyDescent="0.3">
      <c r="A2326" s="276" t="s">
        <v>316</v>
      </c>
      <c r="B2326" s="267"/>
      <c r="C2326" s="290" t="s">
        <v>317</v>
      </c>
      <c r="D2326" s="253"/>
      <c r="E2326" s="285"/>
      <c r="F2326" s="285"/>
      <c r="G2326" s="286"/>
      <c r="H2326" s="287"/>
      <c r="I2326" s="288"/>
      <c r="J2326" s="289"/>
    </row>
    <row r="2327" spans="1:10" x14ac:dyDescent="0.3">
      <c r="A2327" s="276">
        <v>100076</v>
      </c>
      <c r="B2327" s="267" t="s">
        <v>369</v>
      </c>
      <c r="C2327" s="277"/>
      <c r="D2327" s="278"/>
      <c r="E2327" s="279"/>
      <c r="F2327" s="279"/>
      <c r="G2327" s="280"/>
      <c r="H2327" s="281">
        <f>TRUNC(E2327* (1 + F2327 / 100) * G2327,2)</f>
        <v>0</v>
      </c>
      <c r="I2327" s="340">
        <f>I2323 * (E2327 * (1+F2327/100))</f>
        <v>0</v>
      </c>
      <c r="J2327" s="350">
        <f>H2327 * I2323</f>
        <v>0</v>
      </c>
    </row>
    <row r="2328" spans="1:10" x14ac:dyDescent="0.3">
      <c r="A2328" s="276">
        <v>101010</v>
      </c>
      <c r="B2328" s="267" t="s">
        <v>369</v>
      </c>
      <c r="C2328" s="277"/>
      <c r="D2328" s="278"/>
      <c r="E2328" s="279"/>
      <c r="F2328" s="279"/>
      <c r="G2328" s="280"/>
      <c r="H2328" s="281">
        <f>TRUNC(E2328* (1 + F2328 / 100) * G2328,2)</f>
        <v>0</v>
      </c>
      <c r="I2328" s="340">
        <f>I2323 * (E2328 * (1+F2328/100))</f>
        <v>0</v>
      </c>
      <c r="J2328" s="350">
        <f>H2328 * I2323</f>
        <v>0</v>
      </c>
    </row>
    <row r="2329" spans="1:10" x14ac:dyDescent="0.3">
      <c r="A2329" s="276">
        <v>101587</v>
      </c>
      <c r="B2329" s="267" t="s">
        <v>321</v>
      </c>
      <c r="C2329" s="277"/>
      <c r="D2329" s="278"/>
      <c r="E2329" s="279"/>
      <c r="F2329" s="279"/>
      <c r="G2329" s="280"/>
      <c r="H2329" s="281">
        <f>TRUNC(E2329* (1 + F2329 / 100) * G2329,2)</f>
        <v>0</v>
      </c>
      <c r="I2329" s="340">
        <f>I2323 * (E2329 * (1+F2329/100))</f>
        <v>0</v>
      </c>
      <c r="J2329" s="350">
        <f>H2329 * I2323</f>
        <v>0</v>
      </c>
    </row>
    <row r="2330" spans="1:10" x14ac:dyDescent="0.3">
      <c r="A2330" s="253" t="s">
        <v>619</v>
      </c>
      <c r="B2330" s="267" t="s">
        <v>413</v>
      </c>
      <c r="C2330" s="277"/>
      <c r="D2330" s="278"/>
      <c r="E2330" s="279"/>
      <c r="F2330" s="279"/>
      <c r="G2330" s="280"/>
      <c r="H2330" s="281">
        <f>TRUNC(E2330* (1 + F2330 / 100) * G2330,2)</f>
        <v>0</v>
      </c>
      <c r="I2330" s="340">
        <f>I2323 * (E2330 * (1+F2330/100))</f>
        <v>0</v>
      </c>
      <c r="J2330" s="350">
        <f>H2330 * I2323</f>
        <v>0</v>
      </c>
    </row>
    <row r="2331" spans="1:10" x14ac:dyDescent="0.3">
      <c r="A2331" s="253" t="s">
        <v>468</v>
      </c>
      <c r="B2331" s="267" t="s">
        <v>413</v>
      </c>
      <c r="C2331" s="277"/>
      <c r="D2331" s="278"/>
      <c r="E2331" s="279"/>
      <c r="F2331" s="279"/>
      <c r="G2331" s="280"/>
      <c r="H2331" s="281">
        <f>TRUNC(E2331* (1 + F2331 / 100) * G2331,2)</f>
        <v>0</v>
      </c>
      <c r="I2331" s="340">
        <f>I2323 * (E2331 * (1+F2331/100))</f>
        <v>0</v>
      </c>
      <c r="J2331" s="350">
        <f>H2331 * I2323</f>
        <v>0</v>
      </c>
    </row>
    <row r="2332" spans="1:10" x14ac:dyDescent="0.3">
      <c r="A2332" s="253" t="s">
        <v>330</v>
      </c>
      <c r="B2332" s="267"/>
      <c r="C2332" s="284"/>
      <c r="D2332" s="253"/>
      <c r="E2332" s="285"/>
      <c r="F2332" s="285"/>
      <c r="G2332" s="286" t="s">
        <v>331</v>
      </c>
      <c r="H2332" s="292">
        <f>SUM(H2326:H2331)</f>
        <v>0</v>
      </c>
      <c r="I2332" s="288"/>
      <c r="J2332" s="293">
        <f>SUM(J2326:J2331)</f>
        <v>0</v>
      </c>
    </row>
    <row r="2333" spans="1:10" x14ac:dyDescent="0.3">
      <c r="A2333" s="276" t="s">
        <v>332</v>
      </c>
      <c r="B2333" s="267"/>
      <c r="C2333" s="294" t="s">
        <v>333</v>
      </c>
      <c r="D2333" s="253" t="s">
        <v>334</v>
      </c>
      <c r="E2333" s="253" t="s">
        <v>335</v>
      </c>
      <c r="F2333" s="253" t="s">
        <v>336</v>
      </c>
      <c r="G2333" s="295" t="s">
        <v>337</v>
      </c>
      <c r="H2333" s="296" t="s">
        <v>338</v>
      </c>
      <c r="I2333" s="288"/>
      <c r="J2333" s="289"/>
    </row>
    <row r="2334" spans="1:10" x14ac:dyDescent="0.3">
      <c r="A2334" s="276">
        <v>200008</v>
      </c>
      <c r="B2334" s="267" t="s">
        <v>333</v>
      </c>
      <c r="C2334" s="277"/>
      <c r="D2334" s="297"/>
      <c r="E2334" s="298"/>
      <c r="F2334" s="299"/>
      <c r="G2334" s="300"/>
      <c r="H2334" s="281"/>
      <c r="I2334" s="340" t="e">
        <f>I2323 / G2334</f>
        <v>#DIV/0!</v>
      </c>
      <c r="J2334" s="350">
        <f>H2334 * I2323</f>
        <v>0</v>
      </c>
    </row>
    <row r="2335" spans="1:10" x14ac:dyDescent="0.3">
      <c r="A2335" s="276">
        <v>200007</v>
      </c>
      <c r="B2335" s="267" t="s">
        <v>333</v>
      </c>
      <c r="C2335" s="277"/>
      <c r="D2335" s="297"/>
      <c r="E2335" s="298"/>
      <c r="F2335" s="299"/>
      <c r="G2335" s="300"/>
      <c r="H2335" s="281"/>
      <c r="I2335" s="340" t="e">
        <f>I2323 / G2335</f>
        <v>#DIV/0!</v>
      </c>
      <c r="J2335" s="350">
        <f>H2335 * I2323</f>
        <v>0</v>
      </c>
    </row>
    <row r="2336" spans="1:10" x14ac:dyDescent="0.3">
      <c r="A2336" s="253" t="s">
        <v>340</v>
      </c>
      <c r="B2336" s="267"/>
      <c r="C2336" s="284"/>
      <c r="D2336" s="253"/>
      <c r="E2336" s="285"/>
      <c r="F2336" s="285"/>
      <c r="G2336" s="286" t="s">
        <v>341</v>
      </c>
      <c r="H2336" s="292">
        <f>SUM(H2333:H2335)</f>
        <v>0</v>
      </c>
      <c r="I2336" s="288"/>
      <c r="J2336" s="293">
        <f>SUM(J2333:J2335)</f>
        <v>0</v>
      </c>
    </row>
    <row r="2337" spans="1:10" x14ac:dyDescent="0.3">
      <c r="A2337" s="276" t="s">
        <v>342</v>
      </c>
      <c r="B2337" s="267"/>
      <c r="C2337" s="301" t="s">
        <v>343</v>
      </c>
      <c r="D2337" s="253"/>
      <c r="E2337" s="285"/>
      <c r="F2337" s="285"/>
      <c r="G2337" s="286"/>
      <c r="H2337" s="287"/>
      <c r="I2337" s="288"/>
      <c r="J2337" s="289"/>
    </row>
    <row r="2338" spans="1:10" x14ac:dyDescent="0.3">
      <c r="A2338" s="276">
        <v>307002</v>
      </c>
      <c r="B2338" s="267" t="s">
        <v>343</v>
      </c>
      <c r="C2338" s="277"/>
      <c r="D2338" s="278"/>
      <c r="E2338" s="279"/>
      <c r="F2338" s="279"/>
      <c r="G2338" s="280"/>
      <c r="H2338" s="281">
        <f>TRUNC(E2338* (1 + F2338 / 100) * G2338,2)</f>
        <v>0</v>
      </c>
      <c r="I2338" s="340">
        <f>I2323 * (E2338 * (1+F2338/100))</f>
        <v>0</v>
      </c>
      <c r="J2338" s="350">
        <f>H2338 * I2323</f>
        <v>0</v>
      </c>
    </row>
    <row r="2339" spans="1:10" x14ac:dyDescent="0.3">
      <c r="A2339" s="276">
        <v>300026</v>
      </c>
      <c r="B2339" s="267" t="s">
        <v>343</v>
      </c>
      <c r="C2339" s="277"/>
      <c r="D2339" s="278"/>
      <c r="E2339" s="302"/>
      <c r="F2339" s="279"/>
      <c r="G2339" s="280"/>
      <c r="H2339" s="281">
        <f>TRUNC(E2339* (1 + F2339 / 100) * G2339,2)</f>
        <v>0</v>
      </c>
      <c r="I2339" s="340">
        <f>I2323 * H2339</f>
        <v>0</v>
      </c>
      <c r="J2339" s="350">
        <f>H2339 * I2323</f>
        <v>0</v>
      </c>
    </row>
    <row r="2340" spans="1:10" x14ac:dyDescent="0.3">
      <c r="A2340" s="253" t="s">
        <v>348</v>
      </c>
      <c r="B2340" s="267"/>
      <c r="C2340" s="284"/>
      <c r="D2340" s="253"/>
      <c r="E2340" s="285"/>
      <c r="F2340" s="285"/>
      <c r="G2340" s="286" t="s">
        <v>349</v>
      </c>
      <c r="H2340" s="292">
        <f>SUM(H2337:H2339)</f>
        <v>0</v>
      </c>
      <c r="I2340" s="288"/>
      <c r="J2340" s="293">
        <f>SUM(J2337:J2339)</f>
        <v>0</v>
      </c>
    </row>
    <row r="2341" spans="1:10" x14ac:dyDescent="0.3">
      <c r="A2341" s="253" t="s">
        <v>350</v>
      </c>
      <c r="B2341" s="19"/>
      <c r="C2341" s="290" t="s">
        <v>351</v>
      </c>
      <c r="D2341" s="253"/>
      <c r="E2341" s="285"/>
      <c r="F2341" s="285"/>
      <c r="G2341" s="286"/>
      <c r="H2341" s="287"/>
      <c r="I2341" s="288"/>
      <c r="J2341" s="289"/>
    </row>
    <row r="2342" spans="1:10" x14ac:dyDescent="0.3">
      <c r="A2342" s="276"/>
      <c r="B2342" s="267"/>
      <c r="C2342" s="277"/>
      <c r="D2342" s="278"/>
      <c r="E2342" s="279"/>
      <c r="F2342" s="279"/>
      <c r="G2342" s="280"/>
      <c r="H2342" s="281"/>
      <c r="I2342" s="340"/>
      <c r="J2342" s="350"/>
    </row>
    <row r="2343" spans="1:10" x14ac:dyDescent="0.3">
      <c r="A2343" s="291" t="s">
        <v>352</v>
      </c>
      <c r="B2343" s="19"/>
      <c r="C2343" s="284"/>
      <c r="D2343" s="253"/>
      <c r="E2343" s="285"/>
      <c r="F2343" s="285"/>
      <c r="G2343" s="286" t="s">
        <v>353</v>
      </c>
      <c r="H2343" s="281">
        <f>SUM(H2341:H2342)</f>
        <v>0</v>
      </c>
      <c r="I2343" s="288"/>
      <c r="J2343" s="350">
        <f>SUM(J2341:J2342)</f>
        <v>0</v>
      </c>
    </row>
    <row r="2344" spans="1:10" x14ac:dyDescent="0.3">
      <c r="A2344" s="253"/>
      <c r="B2344" s="303"/>
      <c r="C2344" s="284"/>
      <c r="D2344" s="253"/>
      <c r="E2344" s="285"/>
      <c r="F2344" s="285"/>
      <c r="G2344" s="286"/>
      <c r="H2344" s="287"/>
      <c r="I2344" s="288"/>
      <c r="J2344" s="289"/>
    </row>
    <row r="2345" spans="1:10" ht="15" thickBot="1" x14ac:dyDescent="0.35">
      <c r="A2345" s="253" t="s">
        <v>76</v>
      </c>
      <c r="B2345" s="303"/>
      <c r="C2345" s="305"/>
      <c r="D2345" s="306"/>
      <c r="E2345" s="307"/>
      <c r="F2345" s="308" t="s">
        <v>354</v>
      </c>
      <c r="G2345" s="309">
        <f>SUM(H2324:H2344)/2</f>
        <v>0</v>
      </c>
      <c r="H2345" s="310">
        <f>IF($A$2="CD",IF($A$3=1,ROUND(SUM(H2324:H2344)/2,0),IF($A$3=3,ROUND(SUM(H2324:H2344)/2,-1),SUM(H2324:H2344)/2)),SUM(H2324:H2344)/2)</f>
        <v>0</v>
      </c>
      <c r="I2345" s="311">
        <f>SUM(J2324:J2344)/2</f>
        <v>0</v>
      </c>
      <c r="J2345" s="312">
        <f>IF($A$2="CD",IF($A$3=1,ROUND(SUM(J2324:J2344)/2,0),IF($A$3=3,ROUND(SUM(J2324:J2344)/2,-1),SUM(J2324:J2344)/2)),SUM(J2324:J2344)/2)</f>
        <v>0</v>
      </c>
    </row>
    <row r="2346" spans="1:10" ht="15" thickTop="1" x14ac:dyDescent="0.3">
      <c r="A2346" s="253" t="s">
        <v>376</v>
      </c>
      <c r="B2346" s="303"/>
      <c r="C2346" s="316" t="s">
        <v>280</v>
      </c>
      <c r="D2346" s="317"/>
      <c r="E2346" s="318"/>
      <c r="F2346" s="318"/>
      <c r="G2346" s="319"/>
      <c r="H2346" s="320"/>
      <c r="I2346" s="288"/>
      <c r="J2346" s="321"/>
    </row>
    <row r="2347" spans="1:10" x14ac:dyDescent="0.3">
      <c r="A2347" s="276" t="s">
        <v>287</v>
      </c>
      <c r="B2347" s="303"/>
      <c r="C2347" s="351" t="s">
        <v>258</v>
      </c>
      <c r="D2347" s="352"/>
      <c r="E2347" s="353"/>
      <c r="F2347" s="325">
        <f>$F$3</f>
        <v>0</v>
      </c>
      <c r="G2347" s="354"/>
      <c r="H2347" s="355">
        <f>ROUND(H2345*F2347,2)</f>
        <v>0</v>
      </c>
      <c r="I2347" s="288"/>
      <c r="J2347" s="350">
        <f>ROUND(J2345*F2347,2)</f>
        <v>0</v>
      </c>
    </row>
    <row r="2348" spans="1:10" x14ac:dyDescent="0.3">
      <c r="A2348" s="276" t="s">
        <v>377</v>
      </c>
      <c r="B2348" s="303"/>
      <c r="C2348" s="351" t="s">
        <v>260</v>
      </c>
      <c r="D2348" s="352"/>
      <c r="E2348" s="353"/>
      <c r="F2348" s="325">
        <f>$G$3</f>
        <v>0</v>
      </c>
      <c r="G2348" s="354"/>
      <c r="H2348" s="355">
        <f>ROUND(H2345*F2348,2)</f>
        <v>0</v>
      </c>
      <c r="I2348" s="288"/>
      <c r="J2348" s="350">
        <f>ROUND(J2345*F2348,2)</f>
        <v>0</v>
      </c>
    </row>
    <row r="2349" spans="1:10" x14ac:dyDescent="0.3">
      <c r="A2349" s="276" t="s">
        <v>289</v>
      </c>
      <c r="B2349" s="303"/>
      <c r="C2349" s="351" t="s">
        <v>262</v>
      </c>
      <c r="D2349" s="352"/>
      <c r="E2349" s="353"/>
      <c r="F2349" s="325">
        <f>$H$3</f>
        <v>0</v>
      </c>
      <c r="G2349" s="354"/>
      <c r="H2349" s="355">
        <f>ROUND(H2345*F2349,2)</f>
        <v>0</v>
      </c>
      <c r="I2349" s="288"/>
      <c r="J2349" s="350">
        <f>ROUND(J2345*F2349,2)</f>
        <v>0</v>
      </c>
    </row>
    <row r="2350" spans="1:10" x14ac:dyDescent="0.3">
      <c r="A2350" s="276" t="s">
        <v>291</v>
      </c>
      <c r="B2350" s="303"/>
      <c r="C2350" s="351" t="s">
        <v>266</v>
      </c>
      <c r="D2350" s="352"/>
      <c r="E2350" s="353"/>
      <c r="F2350" s="325">
        <f>$I$3</f>
        <v>0</v>
      </c>
      <c r="G2350" s="354"/>
      <c r="H2350" s="355">
        <f>ROUND(H2349*F2350,2)</f>
        <v>0</v>
      </c>
      <c r="I2350" s="288"/>
      <c r="J2350" s="350">
        <f>ROUND(J2349*F2350,2)</f>
        <v>0</v>
      </c>
    </row>
    <row r="2351" spans="1:10" x14ac:dyDescent="0.3">
      <c r="A2351" s="253" t="s">
        <v>378</v>
      </c>
      <c r="B2351" s="303"/>
      <c r="C2351" s="290" t="s">
        <v>379</v>
      </c>
      <c r="D2351" s="253"/>
      <c r="E2351" s="285"/>
      <c r="F2351" s="285"/>
      <c r="G2351" s="328"/>
      <c r="H2351" s="329">
        <f>SUM(H2347:H2350)</f>
        <v>0</v>
      </c>
      <c r="I2351" s="304"/>
      <c r="J2351" s="330">
        <f>SUM(J2347:J2350)</f>
        <v>0</v>
      </c>
    </row>
    <row r="2352" spans="1:10" ht="15" thickBot="1" x14ac:dyDescent="0.35">
      <c r="A2352" s="253" t="s">
        <v>380</v>
      </c>
      <c r="B2352" s="303"/>
      <c r="C2352" s="331"/>
      <c r="D2352" s="332"/>
      <c r="E2352" s="307"/>
      <c r="F2352" s="308" t="s">
        <v>381</v>
      </c>
      <c r="G2352" s="333">
        <f>H2351+H2345</f>
        <v>0</v>
      </c>
      <c r="H2352" s="310">
        <f>IF($A$3=2,ROUND((H2345+H2351),2),IF($A$3=3,ROUND((H2345+H2351),-1),ROUND((H2345+H2351),0)))</f>
        <v>0</v>
      </c>
      <c r="I2352" s="311"/>
      <c r="J2352" s="312">
        <f>IF($A$3=2,ROUND((J2345+J2351),2),IF($A$3=3,ROUND((J2345+J2351),-1),ROUND((J2345+J2351),0)))</f>
        <v>0</v>
      </c>
    </row>
    <row r="2353" spans="1:10" ht="15" thickTop="1" x14ac:dyDescent="0.3">
      <c r="C2353" s="19"/>
      <c r="D2353" s="264"/>
      <c r="E2353" s="19"/>
      <c r="F2353" s="19"/>
      <c r="G2353" s="19"/>
      <c r="H2353" s="19"/>
      <c r="I2353" s="265"/>
      <c r="J2353" s="266"/>
    </row>
    <row r="2354" spans="1:10" x14ac:dyDescent="0.3">
      <c r="C2354" s="19"/>
      <c r="D2354" s="264"/>
      <c r="E2354" s="19"/>
      <c r="F2354" s="19"/>
      <c r="G2354" s="19"/>
      <c r="H2354" s="19"/>
      <c r="I2354" s="265"/>
      <c r="J2354" s="266"/>
    </row>
    <row r="2355" spans="1:10" ht="15" thickBot="1" x14ac:dyDescent="0.35">
      <c r="C2355" s="19"/>
      <c r="D2355" s="264"/>
      <c r="E2355" s="19"/>
      <c r="F2355" s="19"/>
      <c r="G2355" s="19"/>
      <c r="H2355" s="19"/>
      <c r="I2355" s="265"/>
      <c r="J2355" s="266"/>
    </row>
    <row r="2356" spans="1:10" ht="15" thickTop="1" x14ac:dyDescent="0.3">
      <c r="A2356" s="253" t="s">
        <v>620</v>
      </c>
      <c r="B2356" s="267"/>
      <c r="C2356" s="933" t="s">
        <v>227</v>
      </c>
      <c r="D2356" s="934"/>
      <c r="E2356" s="934"/>
      <c r="F2356" s="934"/>
      <c r="G2356" s="314"/>
      <c r="H2356" s="269" t="s">
        <v>383</v>
      </c>
      <c r="I2356" s="270" t="s">
        <v>310</v>
      </c>
      <c r="J2356" s="271" t="s">
        <v>79</v>
      </c>
    </row>
    <row r="2357" spans="1:10" x14ac:dyDescent="0.3">
      <c r="A2357" s="253"/>
      <c r="B2357" s="267"/>
      <c r="C2357" s="935"/>
      <c r="D2357" s="936"/>
      <c r="E2357" s="936"/>
      <c r="F2357" s="936"/>
      <c r="G2357" s="315"/>
      <c r="H2357" s="273" t="str">
        <f>"ITEM:   "&amp;PRESUPUESTO!$B$116</f>
        <v>ITEM:   9.10</v>
      </c>
      <c r="I2357" s="274">
        <f>PRESUPUESTO!$E$116</f>
        <v>1</v>
      </c>
      <c r="J2357" s="275"/>
    </row>
    <row r="2358" spans="1:10" x14ac:dyDescent="0.3">
      <c r="A2358" s="276" t="s">
        <v>312</v>
      </c>
      <c r="B2358" s="267"/>
      <c r="C2358" s="277" t="str">
        <f>INSUMOS!$C$300</f>
        <v>DESCRIPCION</v>
      </c>
      <c r="D2358" s="278" t="str">
        <f>INSUMOS!$D$300</f>
        <v>UND</v>
      </c>
      <c r="E2358" s="279" t="s">
        <v>74</v>
      </c>
      <c r="F2358" s="279" t="s">
        <v>313</v>
      </c>
      <c r="G2358" s="280" t="str">
        <f>INSUMOS!$I$300</f>
        <v>VR. UNIT.</v>
      </c>
      <c r="H2358" s="281" t="s">
        <v>315</v>
      </c>
      <c r="I2358" s="340"/>
      <c r="J2358" s="350" t="s">
        <v>315</v>
      </c>
    </row>
    <row r="2359" spans="1:10" x14ac:dyDescent="0.3">
      <c r="A2359" s="276"/>
      <c r="B2359" s="267"/>
      <c r="C2359" s="284"/>
      <c r="D2359" s="253"/>
      <c r="E2359" s="285"/>
      <c r="F2359" s="285"/>
      <c r="G2359" s="286"/>
      <c r="H2359" s="287"/>
      <c r="I2359" s="288"/>
      <c r="J2359" s="289"/>
    </row>
    <row r="2360" spans="1:10" x14ac:dyDescent="0.3">
      <c r="A2360" s="276" t="s">
        <v>316</v>
      </c>
      <c r="B2360" s="267"/>
      <c r="C2360" s="290" t="s">
        <v>317</v>
      </c>
      <c r="D2360" s="253"/>
      <c r="E2360" s="285"/>
      <c r="F2360" s="285"/>
      <c r="G2360" s="286"/>
      <c r="H2360" s="287"/>
      <c r="I2360" s="288"/>
      <c r="J2360" s="289"/>
    </row>
    <row r="2361" spans="1:10" x14ac:dyDescent="0.3">
      <c r="A2361" s="276">
        <v>108038</v>
      </c>
      <c r="B2361" s="267"/>
      <c r="C2361" s="277"/>
      <c r="D2361" s="278"/>
      <c r="E2361" s="279"/>
      <c r="F2361" s="279"/>
      <c r="G2361" s="280"/>
      <c r="H2361" s="281">
        <f>TRUNC(E2361* (1 + F2361 / 100) * G2361,2)</f>
        <v>0</v>
      </c>
      <c r="I2361" s="340">
        <f>I2357 * (E2361 * (1+F2361/100))</f>
        <v>0</v>
      </c>
      <c r="J2361" s="350">
        <f>H2361 * I2357</f>
        <v>0</v>
      </c>
    </row>
    <row r="2362" spans="1:10" x14ac:dyDescent="0.3">
      <c r="A2362" s="276">
        <v>101658</v>
      </c>
      <c r="B2362" s="267" t="s">
        <v>318</v>
      </c>
      <c r="C2362" s="277"/>
      <c r="D2362" s="278"/>
      <c r="E2362" s="279"/>
      <c r="F2362" s="279"/>
      <c r="G2362" s="280"/>
      <c r="H2362" s="281">
        <f>TRUNC(E2362* (1 + F2362 / 100) * G2362,2)</f>
        <v>0</v>
      </c>
      <c r="I2362" s="340">
        <f>I2357 * (E2362 * (1+F2362/100))</f>
        <v>0</v>
      </c>
      <c r="J2362" s="350">
        <f>H2362 * I2357</f>
        <v>0</v>
      </c>
    </row>
    <row r="2363" spans="1:10" x14ac:dyDescent="0.3">
      <c r="A2363" s="276">
        <v>102250</v>
      </c>
      <c r="B2363" s="267" t="s">
        <v>599</v>
      </c>
      <c r="C2363" s="277"/>
      <c r="D2363" s="278"/>
      <c r="E2363" s="279"/>
      <c r="F2363" s="279"/>
      <c r="G2363" s="280"/>
      <c r="H2363" s="281">
        <f>TRUNC(E2363* (1 + F2363 / 100) * G2363,2)</f>
        <v>0</v>
      </c>
      <c r="I2363" s="340">
        <f>I2357 * (E2363 * (1+F2363/100))</f>
        <v>0</v>
      </c>
      <c r="J2363" s="350">
        <f>H2363 * I2357</f>
        <v>0</v>
      </c>
    </row>
    <row r="2364" spans="1:10" x14ac:dyDescent="0.3">
      <c r="A2364" s="276">
        <v>101128</v>
      </c>
      <c r="B2364" s="267" t="s">
        <v>318</v>
      </c>
      <c r="C2364" s="277"/>
      <c r="D2364" s="278"/>
      <c r="E2364" s="279"/>
      <c r="F2364" s="279"/>
      <c r="G2364" s="280"/>
      <c r="H2364" s="281">
        <f>TRUNC(E2364* (1 + F2364 / 100) * G2364,2)</f>
        <v>0</v>
      </c>
      <c r="I2364" s="340">
        <f>I2357 * (E2364 * (1+F2364/100))</f>
        <v>0</v>
      </c>
      <c r="J2364" s="350">
        <f>H2364 * I2357</f>
        <v>0</v>
      </c>
    </row>
    <row r="2365" spans="1:10" x14ac:dyDescent="0.3">
      <c r="A2365" s="253" t="s">
        <v>330</v>
      </c>
      <c r="B2365" s="267"/>
      <c r="C2365" s="284"/>
      <c r="D2365" s="253"/>
      <c r="E2365" s="285"/>
      <c r="F2365" s="285"/>
      <c r="G2365" s="286" t="s">
        <v>331</v>
      </c>
      <c r="H2365" s="292">
        <f>SUM(H2360:H2364)</f>
        <v>0</v>
      </c>
      <c r="I2365" s="288"/>
      <c r="J2365" s="293">
        <f>SUM(J2360:J2364)</f>
        <v>0</v>
      </c>
    </row>
    <row r="2366" spans="1:10" x14ac:dyDescent="0.3">
      <c r="A2366" s="276" t="s">
        <v>332</v>
      </c>
      <c r="B2366" s="267"/>
      <c r="C2366" s="294" t="s">
        <v>333</v>
      </c>
      <c r="D2366" s="253" t="s">
        <v>334</v>
      </c>
      <c r="E2366" s="253" t="s">
        <v>335</v>
      </c>
      <c r="F2366" s="253" t="s">
        <v>336</v>
      </c>
      <c r="G2366" s="295" t="s">
        <v>337</v>
      </c>
      <c r="H2366" s="296" t="s">
        <v>338</v>
      </c>
      <c r="I2366" s="288"/>
      <c r="J2366" s="289"/>
    </row>
    <row r="2367" spans="1:10" x14ac:dyDescent="0.3">
      <c r="A2367" s="276">
        <v>207000</v>
      </c>
      <c r="B2367" s="267" t="s">
        <v>333</v>
      </c>
      <c r="C2367" s="277"/>
      <c r="D2367" s="297"/>
      <c r="E2367" s="298"/>
      <c r="F2367" s="299"/>
      <c r="G2367" s="300"/>
      <c r="H2367" s="281"/>
      <c r="I2367" s="340" t="e">
        <f>I2357 / G2367</f>
        <v>#DIV/0!</v>
      </c>
      <c r="J2367" s="350">
        <f>H2367 * I2357</f>
        <v>0</v>
      </c>
    </row>
    <row r="2368" spans="1:10" x14ac:dyDescent="0.3">
      <c r="A2368" s="276">
        <v>200021</v>
      </c>
      <c r="B2368" s="267" t="s">
        <v>333</v>
      </c>
      <c r="C2368" s="277"/>
      <c r="D2368" s="297"/>
      <c r="E2368" s="298"/>
      <c r="F2368" s="299"/>
      <c r="G2368" s="300"/>
      <c r="H2368" s="281"/>
      <c r="I2368" s="340" t="e">
        <f>I2357 / G2368</f>
        <v>#DIV/0!</v>
      </c>
      <c r="J2368" s="350">
        <f>H2368 * I2357</f>
        <v>0</v>
      </c>
    </row>
    <row r="2369" spans="1:10" x14ac:dyDescent="0.3">
      <c r="A2369" s="253" t="s">
        <v>340</v>
      </c>
      <c r="B2369" s="267"/>
      <c r="C2369" s="284"/>
      <c r="D2369" s="253"/>
      <c r="E2369" s="285"/>
      <c r="F2369" s="285"/>
      <c r="G2369" s="286" t="s">
        <v>341</v>
      </c>
      <c r="H2369" s="292">
        <f>SUM(H2366:H2368)</f>
        <v>0</v>
      </c>
      <c r="I2369" s="288"/>
      <c r="J2369" s="293">
        <f>SUM(J2366:J2368)</f>
        <v>0</v>
      </c>
    </row>
    <row r="2370" spans="1:10" x14ac:dyDescent="0.3">
      <c r="A2370" s="276" t="s">
        <v>342</v>
      </c>
      <c r="B2370" s="267"/>
      <c r="C2370" s="301" t="s">
        <v>343</v>
      </c>
      <c r="D2370" s="253"/>
      <c r="E2370" s="285"/>
      <c r="F2370" s="285"/>
      <c r="G2370" s="286"/>
      <c r="H2370" s="287"/>
      <c r="I2370" s="288"/>
      <c r="J2370" s="289"/>
    </row>
    <row r="2371" spans="1:10" x14ac:dyDescent="0.3">
      <c r="A2371" s="276">
        <v>300026</v>
      </c>
      <c r="B2371" s="267" t="s">
        <v>343</v>
      </c>
      <c r="C2371" s="277"/>
      <c r="D2371" s="278"/>
      <c r="E2371" s="302"/>
      <c r="F2371" s="279">
        <v>0</v>
      </c>
      <c r="G2371" s="280">
        <f>H2369</f>
        <v>0</v>
      </c>
      <c r="H2371" s="281">
        <f>TRUNC(E2371* (1 + F2371 / 100) * G2371,2)</f>
        <v>0</v>
      </c>
      <c r="I2371" s="340">
        <f>I2357 * H2371</f>
        <v>0</v>
      </c>
      <c r="J2371" s="350">
        <f>H2371 * I2357</f>
        <v>0</v>
      </c>
    </row>
    <row r="2372" spans="1:10" x14ac:dyDescent="0.3">
      <c r="A2372" s="253" t="s">
        <v>348</v>
      </c>
      <c r="B2372" s="267"/>
      <c r="C2372" s="284"/>
      <c r="D2372" s="253"/>
      <c r="E2372" s="285"/>
      <c r="F2372" s="285"/>
      <c r="G2372" s="286" t="s">
        <v>349</v>
      </c>
      <c r="H2372" s="292">
        <f>SUM(H2370:H2371)</f>
        <v>0</v>
      </c>
      <c r="I2372" s="304"/>
      <c r="J2372" s="293">
        <f>SUM(J2370:J2371)</f>
        <v>0</v>
      </c>
    </row>
    <row r="2373" spans="1:10" x14ac:dyDescent="0.3">
      <c r="A2373" s="253" t="s">
        <v>350</v>
      </c>
      <c r="B2373" s="19"/>
      <c r="C2373" s="290" t="s">
        <v>351</v>
      </c>
      <c r="D2373" s="253"/>
      <c r="E2373" s="285"/>
      <c r="F2373" s="285"/>
      <c r="G2373" s="286"/>
      <c r="H2373" s="287"/>
      <c r="I2373" s="288"/>
      <c r="J2373" s="289"/>
    </row>
    <row r="2374" spans="1:10" x14ac:dyDescent="0.3">
      <c r="A2374" s="276"/>
      <c r="B2374" s="267"/>
      <c r="C2374" s="277"/>
      <c r="D2374" s="278"/>
      <c r="E2374" s="279"/>
      <c r="F2374" s="279"/>
      <c r="G2374" s="280"/>
      <c r="H2374" s="281"/>
      <c r="I2374" s="340"/>
      <c r="J2374" s="350"/>
    </row>
    <row r="2375" spans="1:10" x14ac:dyDescent="0.3">
      <c r="A2375" s="291" t="s">
        <v>352</v>
      </c>
      <c r="B2375" s="19"/>
      <c r="C2375" s="284"/>
      <c r="D2375" s="253"/>
      <c r="E2375" s="285"/>
      <c r="F2375" s="285"/>
      <c r="G2375" s="286" t="s">
        <v>353</v>
      </c>
      <c r="H2375" s="281">
        <f>SUM(H2373:H2374)</f>
        <v>0</v>
      </c>
      <c r="I2375" s="288"/>
      <c r="J2375" s="350">
        <f>SUM(J2373:J2374)</f>
        <v>0</v>
      </c>
    </row>
    <row r="2376" spans="1:10" x14ac:dyDescent="0.3">
      <c r="A2376" s="253"/>
      <c r="B2376" s="303"/>
      <c r="C2376" s="284"/>
      <c r="D2376" s="253"/>
      <c r="E2376" s="285"/>
      <c r="F2376" s="285"/>
      <c r="G2376" s="286"/>
      <c r="H2376" s="287"/>
      <c r="I2376" s="288"/>
      <c r="J2376" s="289"/>
    </row>
    <row r="2377" spans="1:10" ht="15" thickBot="1" x14ac:dyDescent="0.35">
      <c r="A2377" s="253" t="s">
        <v>76</v>
      </c>
      <c r="B2377" s="303"/>
      <c r="C2377" s="305"/>
      <c r="D2377" s="306"/>
      <c r="E2377" s="307"/>
      <c r="F2377" s="308" t="s">
        <v>354</v>
      </c>
      <c r="G2377" s="309">
        <f>SUM(H2358:H2376)/2</f>
        <v>0</v>
      </c>
      <c r="H2377" s="310">
        <f>IF($A$2="CD",IF($A$3=1,ROUND(SUM(H2358:H2376)/2,0),IF($A$3=3,ROUND(SUM(H2358:H2376)/2,-1),SUM(H2358:H2376)/2)),SUM(H2358:H2376)/2)</f>
        <v>0</v>
      </c>
      <c r="I2377" s="311">
        <f>SUM(J2358:J2376)/2</f>
        <v>0</v>
      </c>
      <c r="J2377" s="312">
        <f>IF($A$2="CD",IF($A$3=1,ROUND(SUM(J2358:J2376)/2,0),IF($A$3=3,ROUND(SUM(J2358:J2376)/2,-1),SUM(J2358:J2376)/2)),SUM(J2358:J2376)/2)</f>
        <v>0</v>
      </c>
    </row>
    <row r="2378" spans="1:10" ht="15" thickTop="1" x14ac:dyDescent="0.3">
      <c r="A2378" s="253" t="s">
        <v>376</v>
      </c>
      <c r="B2378" s="303"/>
      <c r="C2378" s="316" t="s">
        <v>280</v>
      </c>
      <c r="D2378" s="317"/>
      <c r="E2378" s="318"/>
      <c r="F2378" s="318"/>
      <c r="G2378" s="319"/>
      <c r="H2378" s="320"/>
      <c r="I2378" s="288"/>
      <c r="J2378" s="321"/>
    </row>
    <row r="2379" spans="1:10" x14ac:dyDescent="0.3">
      <c r="A2379" s="276" t="s">
        <v>287</v>
      </c>
      <c r="B2379" s="303"/>
      <c r="C2379" s="351" t="s">
        <v>258</v>
      </c>
      <c r="D2379" s="352"/>
      <c r="E2379" s="353"/>
      <c r="F2379" s="325">
        <f>$F$3</f>
        <v>0</v>
      </c>
      <c r="G2379" s="354"/>
      <c r="H2379" s="355">
        <f>ROUND(H2377*F2379,2)</f>
        <v>0</v>
      </c>
      <c r="I2379" s="288"/>
      <c r="J2379" s="350">
        <f>ROUND(J2377*F2379,2)</f>
        <v>0</v>
      </c>
    </row>
    <row r="2380" spans="1:10" x14ac:dyDescent="0.3">
      <c r="A2380" s="276" t="s">
        <v>377</v>
      </c>
      <c r="B2380" s="303"/>
      <c r="C2380" s="351" t="s">
        <v>260</v>
      </c>
      <c r="D2380" s="352"/>
      <c r="E2380" s="353"/>
      <c r="F2380" s="325">
        <f>$G$3</f>
        <v>0</v>
      </c>
      <c r="G2380" s="354"/>
      <c r="H2380" s="355">
        <f>ROUND(H2377*F2380,2)</f>
        <v>0</v>
      </c>
      <c r="I2380" s="288"/>
      <c r="J2380" s="350">
        <f>ROUND(J2377*F2380,2)</f>
        <v>0</v>
      </c>
    </row>
    <row r="2381" spans="1:10" x14ac:dyDescent="0.3">
      <c r="A2381" s="276" t="s">
        <v>289</v>
      </c>
      <c r="B2381" s="303"/>
      <c r="C2381" s="351" t="s">
        <v>262</v>
      </c>
      <c r="D2381" s="352"/>
      <c r="E2381" s="353"/>
      <c r="F2381" s="325">
        <f>$H$3</f>
        <v>0</v>
      </c>
      <c r="G2381" s="354"/>
      <c r="H2381" s="355">
        <f>ROUND(H2377*F2381,2)</f>
        <v>0</v>
      </c>
      <c r="I2381" s="288"/>
      <c r="J2381" s="350">
        <f>ROUND(J2377*F2381,2)</f>
        <v>0</v>
      </c>
    </row>
    <row r="2382" spans="1:10" x14ac:dyDescent="0.3">
      <c r="A2382" s="276" t="s">
        <v>291</v>
      </c>
      <c r="B2382" s="303"/>
      <c r="C2382" s="351" t="s">
        <v>266</v>
      </c>
      <c r="D2382" s="352"/>
      <c r="E2382" s="353"/>
      <c r="F2382" s="325">
        <f>$I$3</f>
        <v>0</v>
      </c>
      <c r="G2382" s="354"/>
      <c r="H2382" s="355">
        <f>ROUND(H2381*F2382,2)</f>
        <v>0</v>
      </c>
      <c r="I2382" s="288"/>
      <c r="J2382" s="350">
        <f>ROUND(J2381*F2382,2)</f>
        <v>0</v>
      </c>
    </row>
    <row r="2383" spans="1:10" x14ac:dyDescent="0.3">
      <c r="A2383" s="253" t="s">
        <v>378</v>
      </c>
      <c r="B2383" s="303"/>
      <c r="C2383" s="290" t="s">
        <v>379</v>
      </c>
      <c r="D2383" s="253"/>
      <c r="E2383" s="285"/>
      <c r="F2383" s="285"/>
      <c r="G2383" s="328"/>
      <c r="H2383" s="329">
        <f>SUM(H2379:H2382)</f>
        <v>0</v>
      </c>
      <c r="I2383" s="304"/>
      <c r="J2383" s="330">
        <f>SUM(J2379:J2382)</f>
        <v>0</v>
      </c>
    </row>
    <row r="2384" spans="1:10" ht="15" thickBot="1" x14ac:dyDescent="0.35">
      <c r="A2384" s="253" t="s">
        <v>380</v>
      </c>
      <c r="B2384" s="303"/>
      <c r="C2384" s="331"/>
      <c r="D2384" s="332"/>
      <c r="E2384" s="307"/>
      <c r="F2384" s="308" t="s">
        <v>381</v>
      </c>
      <c r="G2384" s="333">
        <f>H2383+H2377</f>
        <v>0</v>
      </c>
      <c r="H2384" s="310">
        <f>IF($A$3=2,ROUND((H2377+H2383),2),IF($A$3=3,ROUND((H2377+H2383),-1),ROUND((H2377+H2383),0)))</f>
        <v>0</v>
      </c>
      <c r="I2384" s="311"/>
      <c r="J2384" s="312">
        <f>IF($A$3=2,ROUND((J2377+J2383),2),IF($A$3=3,ROUND((J2377+J2383),-1),ROUND((J2377+J2383),0)))</f>
        <v>0</v>
      </c>
    </row>
    <row r="2385" spans="1:10" ht="15" thickTop="1" x14ac:dyDescent="0.3">
      <c r="C2385" s="19"/>
      <c r="D2385" s="264"/>
      <c r="E2385" s="19"/>
      <c r="F2385" s="19"/>
      <c r="G2385" s="19"/>
      <c r="H2385" s="19"/>
      <c r="I2385" s="265"/>
      <c r="J2385" s="266"/>
    </row>
    <row r="2386" spans="1:10" ht="15" thickBot="1" x14ac:dyDescent="0.35">
      <c r="C2386" s="19"/>
      <c r="D2386" s="264"/>
      <c r="E2386" s="19"/>
      <c r="F2386" s="19"/>
      <c r="G2386" s="19"/>
      <c r="H2386" s="19"/>
      <c r="I2386" s="265"/>
      <c r="J2386" s="266"/>
    </row>
    <row r="2387" spans="1:10" ht="15" thickTop="1" x14ac:dyDescent="0.3">
      <c r="A2387" s="253" t="s">
        <v>624</v>
      </c>
      <c r="B2387" s="267"/>
      <c r="C2387" s="933" t="s">
        <v>788</v>
      </c>
      <c r="D2387" s="934"/>
      <c r="E2387" s="934"/>
      <c r="F2387" s="934"/>
      <c r="G2387" s="314"/>
      <c r="H2387" s="269" t="s">
        <v>383</v>
      </c>
      <c r="I2387" s="270" t="s">
        <v>310</v>
      </c>
      <c r="J2387" s="271" t="s">
        <v>79</v>
      </c>
    </row>
    <row r="2388" spans="1:10" x14ac:dyDescent="0.3">
      <c r="A2388" s="253"/>
      <c r="B2388" s="267"/>
      <c r="C2388" s="935"/>
      <c r="D2388" s="936"/>
      <c r="E2388" s="936"/>
      <c r="F2388" s="936"/>
      <c r="G2388" s="315"/>
      <c r="H2388" s="273" t="str">
        <f>"ITEM:   "&amp;PRESUPUESTO!$B$118</f>
        <v>ITEM:   9.12</v>
      </c>
      <c r="I2388" s="274">
        <f>PRESUPUESTO!$E$118</f>
        <v>50</v>
      </c>
      <c r="J2388" s="275"/>
    </row>
    <row r="2389" spans="1:10" x14ac:dyDescent="0.3">
      <c r="A2389" s="276" t="s">
        <v>312</v>
      </c>
      <c r="B2389" s="267"/>
      <c r="C2389" s="277" t="str">
        <f>INSUMOS!$C$300</f>
        <v>DESCRIPCION</v>
      </c>
      <c r="D2389" s="278" t="str">
        <f>INSUMOS!$D$300</f>
        <v>UND</v>
      </c>
      <c r="E2389" s="279" t="s">
        <v>74</v>
      </c>
      <c r="F2389" s="279" t="s">
        <v>313</v>
      </c>
      <c r="G2389" s="280" t="str">
        <f>INSUMOS!$I$300</f>
        <v>VR. UNIT.</v>
      </c>
      <c r="H2389" s="281" t="s">
        <v>315</v>
      </c>
      <c r="I2389" s="340"/>
      <c r="J2389" s="350" t="s">
        <v>315</v>
      </c>
    </row>
    <row r="2390" spans="1:10" x14ac:dyDescent="0.3">
      <c r="A2390" s="276"/>
      <c r="B2390" s="267"/>
      <c r="C2390" s="284"/>
      <c r="D2390" s="253"/>
      <c r="E2390" s="285"/>
      <c r="F2390" s="285"/>
      <c r="G2390" s="286"/>
      <c r="H2390" s="287"/>
      <c r="I2390" s="288"/>
      <c r="J2390" s="289"/>
    </row>
    <row r="2391" spans="1:10" x14ac:dyDescent="0.3">
      <c r="A2391" s="276" t="s">
        <v>316</v>
      </c>
      <c r="B2391" s="267"/>
      <c r="C2391" s="290" t="s">
        <v>317</v>
      </c>
      <c r="D2391" s="253"/>
      <c r="E2391" s="285"/>
      <c r="F2391" s="285"/>
      <c r="G2391" s="286"/>
      <c r="H2391" s="287"/>
      <c r="I2391" s="288"/>
      <c r="J2391" s="289"/>
    </row>
    <row r="2392" spans="1:10" x14ac:dyDescent="0.3">
      <c r="A2392" s="276">
        <v>105028</v>
      </c>
      <c r="B2392" s="267" t="s">
        <v>388</v>
      </c>
      <c r="C2392" s="277"/>
      <c r="D2392" s="278"/>
      <c r="E2392" s="279"/>
      <c r="F2392" s="279"/>
      <c r="G2392" s="280"/>
      <c r="H2392" s="281">
        <f>TRUNC(E2392* (1 + F2392 / 100) * G2392,2)</f>
        <v>0</v>
      </c>
      <c r="I2392" s="340">
        <f>I2388 * (E2392 * (1+F2392/100))</f>
        <v>0</v>
      </c>
      <c r="J2392" s="350">
        <f>I2388*H2392</f>
        <v>0</v>
      </c>
    </row>
    <row r="2393" spans="1:10" x14ac:dyDescent="0.3">
      <c r="A2393" s="276"/>
      <c r="B2393" s="267"/>
      <c r="C2393" s="284"/>
      <c r="D2393" s="253"/>
      <c r="E2393" s="285"/>
      <c r="F2393" s="285"/>
      <c r="G2393" s="286"/>
      <c r="H2393" s="281">
        <f t="shared" ref="H2393:H2396" si="5">TRUNC(E2393* (1 + F2393 / 100) * G2393,2)</f>
        <v>0</v>
      </c>
      <c r="I2393" s="288"/>
      <c r="J2393" s="349"/>
    </row>
    <row r="2394" spans="1:10" x14ac:dyDescent="0.3">
      <c r="A2394" s="276"/>
      <c r="B2394" s="267"/>
      <c r="C2394" s="284"/>
      <c r="D2394" s="253"/>
      <c r="E2394" s="285"/>
      <c r="F2394" s="285"/>
      <c r="G2394" s="286"/>
      <c r="H2394" s="281">
        <f t="shared" si="5"/>
        <v>0</v>
      </c>
      <c r="I2394" s="288"/>
      <c r="J2394" s="349"/>
    </row>
    <row r="2395" spans="1:10" x14ac:dyDescent="0.3">
      <c r="A2395" s="276"/>
      <c r="B2395" s="267"/>
      <c r="C2395" s="284"/>
      <c r="D2395" s="253"/>
      <c r="E2395" s="285"/>
      <c r="F2395" s="285"/>
      <c r="G2395" s="286"/>
      <c r="H2395" s="281">
        <f t="shared" si="5"/>
        <v>0</v>
      </c>
      <c r="I2395" s="288"/>
      <c r="J2395" s="349"/>
    </row>
    <row r="2396" spans="1:10" x14ac:dyDescent="0.3">
      <c r="A2396" s="276"/>
      <c r="B2396" s="267"/>
      <c r="C2396" s="284"/>
      <c r="D2396" s="253"/>
      <c r="E2396" s="285"/>
      <c r="F2396" s="285"/>
      <c r="G2396" s="286"/>
      <c r="H2396" s="281">
        <f t="shared" si="5"/>
        <v>0</v>
      </c>
      <c r="I2396" s="288"/>
      <c r="J2396" s="349"/>
    </row>
    <row r="2397" spans="1:10" x14ac:dyDescent="0.3">
      <c r="A2397" s="253" t="s">
        <v>330</v>
      </c>
      <c r="B2397" s="267"/>
      <c r="C2397" s="284"/>
      <c r="D2397" s="253"/>
      <c r="E2397" s="285"/>
      <c r="F2397" s="285"/>
      <c r="G2397" s="286" t="s">
        <v>331</v>
      </c>
      <c r="H2397" s="292">
        <f>SUM(H2392:H2396)</f>
        <v>0</v>
      </c>
      <c r="I2397" s="288"/>
      <c r="J2397" s="293">
        <f>SUM(J2391:J2392)</f>
        <v>0</v>
      </c>
    </row>
    <row r="2398" spans="1:10" x14ac:dyDescent="0.3">
      <c r="A2398" s="276" t="s">
        <v>332</v>
      </c>
      <c r="B2398" s="267"/>
      <c r="C2398" s="294" t="s">
        <v>333</v>
      </c>
      <c r="D2398" s="253" t="s">
        <v>334</v>
      </c>
      <c r="E2398" s="253" t="s">
        <v>335</v>
      </c>
      <c r="F2398" s="253" t="s">
        <v>336</v>
      </c>
      <c r="G2398" s="295" t="s">
        <v>337</v>
      </c>
      <c r="H2398" s="296" t="s">
        <v>338</v>
      </c>
      <c r="I2398" s="288"/>
      <c r="J2398" s="289"/>
    </row>
    <row r="2399" spans="1:10" x14ac:dyDescent="0.3">
      <c r="A2399" s="276">
        <v>200018</v>
      </c>
      <c r="B2399" s="267" t="s">
        <v>333</v>
      </c>
      <c r="C2399" s="277"/>
      <c r="D2399" s="297"/>
      <c r="E2399" s="298"/>
      <c r="F2399" s="299"/>
      <c r="G2399" s="300"/>
      <c r="H2399" s="281"/>
      <c r="I2399" s="340" t="e">
        <f>I2388 / G2399</f>
        <v>#DIV/0!</v>
      </c>
      <c r="J2399" s="350">
        <f>I2388*H2399</f>
        <v>0</v>
      </c>
    </row>
    <row r="2400" spans="1:10" x14ac:dyDescent="0.3">
      <c r="A2400" s="253" t="s">
        <v>340</v>
      </c>
      <c r="B2400" s="267"/>
      <c r="C2400" s="284"/>
      <c r="D2400" s="253"/>
      <c r="E2400" s="285"/>
      <c r="F2400" s="285"/>
      <c r="G2400" s="286" t="s">
        <v>341</v>
      </c>
      <c r="H2400" s="292">
        <f>SUM(H2398:H2399)</f>
        <v>0</v>
      </c>
      <c r="I2400" s="304"/>
      <c r="J2400" s="293">
        <f>SUM(J2398:J2399)</f>
        <v>0</v>
      </c>
    </row>
    <row r="2401" spans="1:10" x14ac:dyDescent="0.3">
      <c r="A2401" s="276" t="s">
        <v>342</v>
      </c>
      <c r="B2401" s="267"/>
      <c r="C2401" s="301" t="s">
        <v>343</v>
      </c>
      <c r="D2401" s="253"/>
      <c r="E2401" s="285"/>
      <c r="F2401" s="285"/>
      <c r="G2401" s="286"/>
      <c r="H2401" s="287"/>
      <c r="I2401" s="288"/>
      <c r="J2401" s="289"/>
    </row>
    <row r="2402" spans="1:10" x14ac:dyDescent="0.3">
      <c r="A2402" s="276">
        <v>300026</v>
      </c>
      <c r="B2402" s="267" t="s">
        <v>343</v>
      </c>
      <c r="C2402" s="277"/>
      <c r="D2402" s="278"/>
      <c r="E2402" s="302"/>
      <c r="F2402" s="279"/>
      <c r="G2402" s="280">
        <f>H2400</f>
        <v>0</v>
      </c>
      <c r="H2402" s="281">
        <f>TRUNC(E2402* (1 + F2402 / 100) * G2402,2)</f>
        <v>0</v>
      </c>
      <c r="I2402" s="340">
        <f>I2388 * H2402</f>
        <v>0</v>
      </c>
      <c r="J2402" s="350">
        <f>I2388*H2402</f>
        <v>0</v>
      </c>
    </row>
    <row r="2403" spans="1:10" x14ac:dyDescent="0.3">
      <c r="A2403" s="253" t="s">
        <v>348</v>
      </c>
      <c r="B2403" s="267"/>
      <c r="C2403" s="284"/>
      <c r="D2403" s="253"/>
      <c r="E2403" s="285"/>
      <c r="F2403" s="285"/>
      <c r="G2403" s="286" t="s">
        <v>349</v>
      </c>
      <c r="H2403" s="292">
        <f>SUM(H2401:H2402)</f>
        <v>0</v>
      </c>
      <c r="I2403" s="288"/>
      <c r="J2403" s="293">
        <f>SUM(J2401:J2402)</f>
        <v>0</v>
      </c>
    </row>
    <row r="2404" spans="1:10" x14ac:dyDescent="0.3">
      <c r="A2404" s="253" t="s">
        <v>350</v>
      </c>
      <c r="B2404" s="19"/>
      <c r="C2404" s="290" t="s">
        <v>351</v>
      </c>
      <c r="D2404" s="253"/>
      <c r="E2404" s="285"/>
      <c r="F2404" s="285"/>
      <c r="G2404" s="286"/>
      <c r="H2404" s="287"/>
      <c r="I2404" s="288"/>
      <c r="J2404" s="289"/>
    </row>
    <row r="2405" spans="1:10" x14ac:dyDescent="0.3">
      <c r="A2405" s="276"/>
      <c r="B2405" s="267"/>
      <c r="C2405" s="277"/>
      <c r="D2405" s="278"/>
      <c r="E2405" s="279"/>
      <c r="F2405" s="279"/>
      <c r="G2405" s="280"/>
      <c r="H2405" s="281"/>
      <c r="I2405" s="340"/>
      <c r="J2405" s="350"/>
    </row>
    <row r="2406" spans="1:10" x14ac:dyDescent="0.3">
      <c r="A2406" s="291" t="s">
        <v>352</v>
      </c>
      <c r="B2406" s="19"/>
      <c r="C2406" s="284"/>
      <c r="D2406" s="253"/>
      <c r="E2406" s="285"/>
      <c r="F2406" s="285"/>
      <c r="G2406" s="286" t="s">
        <v>353</v>
      </c>
      <c r="H2406" s="281">
        <f>SUM(H2404:H2405)</f>
        <v>0</v>
      </c>
      <c r="I2406" s="288"/>
      <c r="J2406" s="350">
        <f>SUM(J2404:J2405)</f>
        <v>0</v>
      </c>
    </row>
    <row r="2407" spans="1:10" x14ac:dyDescent="0.3">
      <c r="A2407" s="291"/>
      <c r="B2407" s="19"/>
      <c r="C2407" s="284"/>
      <c r="D2407" s="253"/>
      <c r="E2407" s="285"/>
      <c r="F2407" s="285"/>
      <c r="G2407" s="286"/>
      <c r="H2407" s="287"/>
      <c r="I2407" s="288"/>
      <c r="J2407" s="289"/>
    </row>
    <row r="2408" spans="1:10" ht="15" thickBot="1" x14ac:dyDescent="0.35">
      <c r="A2408" s="291"/>
      <c r="B2408" s="19"/>
      <c r="C2408" s="284"/>
      <c r="D2408" s="253"/>
      <c r="E2408" s="285"/>
      <c r="F2408" s="285"/>
      <c r="G2408" s="286"/>
      <c r="H2408" s="287"/>
      <c r="I2408" s="288"/>
      <c r="J2408" s="289"/>
    </row>
    <row r="2409" spans="1:10" ht="15" thickTop="1" x14ac:dyDescent="0.3">
      <c r="A2409" s="291"/>
      <c r="B2409" s="19"/>
      <c r="C2409" s="954" t="s">
        <v>804</v>
      </c>
      <c r="D2409" s="955"/>
      <c r="E2409" s="955"/>
      <c r="F2409" s="955"/>
      <c r="G2409" s="488"/>
      <c r="H2409" s="535" t="s">
        <v>801</v>
      </c>
      <c r="I2409" s="288"/>
      <c r="J2409" s="289"/>
    </row>
    <row r="2410" spans="1:10" x14ac:dyDescent="0.3">
      <c r="A2410" s="291"/>
      <c r="B2410" s="19"/>
      <c r="C2410" s="956"/>
      <c r="D2410" s="957"/>
      <c r="E2410" s="957"/>
      <c r="F2410" s="957"/>
      <c r="G2410" s="490"/>
      <c r="H2410" s="536" t="s">
        <v>802</v>
      </c>
      <c r="I2410" s="288"/>
      <c r="J2410" s="289"/>
    </row>
    <row r="2411" spans="1:10" x14ac:dyDescent="0.3">
      <c r="A2411" s="291"/>
      <c r="B2411" s="19"/>
      <c r="C2411" s="537" t="s">
        <v>72</v>
      </c>
      <c r="D2411" s="538" t="s">
        <v>73</v>
      </c>
      <c r="E2411" s="539" t="s">
        <v>74</v>
      </c>
      <c r="F2411" s="539" t="s">
        <v>313</v>
      </c>
      <c r="G2411" s="540" t="s">
        <v>314</v>
      </c>
      <c r="H2411" s="496" t="s">
        <v>315</v>
      </c>
      <c r="I2411" s="288"/>
      <c r="J2411" s="289"/>
    </row>
    <row r="2412" spans="1:10" x14ac:dyDescent="0.3">
      <c r="A2412" s="291"/>
      <c r="B2412" s="19"/>
      <c r="C2412" s="369"/>
      <c r="D2412" s="370"/>
      <c r="E2412" s="265"/>
      <c r="F2412" s="265"/>
      <c r="G2412" s="541"/>
      <c r="H2412" s="287"/>
      <c r="I2412" s="288"/>
      <c r="J2412" s="289"/>
    </row>
    <row r="2413" spans="1:10" x14ac:dyDescent="0.3">
      <c r="A2413" s="291"/>
      <c r="B2413" s="19"/>
      <c r="C2413" s="372" t="s">
        <v>317</v>
      </c>
      <c r="D2413" s="370"/>
      <c r="E2413" s="265"/>
      <c r="F2413" s="265"/>
      <c r="G2413" s="541"/>
      <c r="H2413" s="287"/>
      <c r="I2413" s="288"/>
      <c r="J2413" s="289"/>
    </row>
    <row r="2414" spans="1:10" x14ac:dyDescent="0.3">
      <c r="A2414" s="291"/>
      <c r="B2414" s="19"/>
      <c r="C2414" s="542"/>
      <c r="D2414" s="493"/>
      <c r="E2414" s="494"/>
      <c r="F2414" s="494"/>
      <c r="G2414" s="543"/>
      <c r="H2414" s="496"/>
      <c r="I2414" s="288"/>
      <c r="J2414" s="289"/>
    </row>
    <row r="2415" spans="1:10" x14ac:dyDescent="0.3">
      <c r="A2415" s="291"/>
      <c r="B2415" s="19"/>
      <c r="C2415" s="542"/>
      <c r="D2415" s="493"/>
      <c r="E2415" s="494"/>
      <c r="F2415" s="494"/>
      <c r="G2415" s="543"/>
      <c r="H2415" s="496">
        <f>G2415*E2415</f>
        <v>0</v>
      </c>
      <c r="I2415" s="288"/>
      <c r="J2415" s="289"/>
    </row>
    <row r="2416" spans="1:10" x14ac:dyDescent="0.3">
      <c r="A2416" s="291"/>
      <c r="B2416" s="19"/>
      <c r="C2416" s="534"/>
      <c r="D2416" s="493"/>
      <c r="E2416" s="494"/>
      <c r="F2416" s="494"/>
      <c r="G2416" s="543"/>
      <c r="H2416" s="496">
        <f>G2416*E2416</f>
        <v>0</v>
      </c>
      <c r="I2416" s="288"/>
      <c r="J2416" s="289"/>
    </row>
    <row r="2417" spans="1:10" x14ac:dyDescent="0.3">
      <c r="A2417" s="291"/>
      <c r="B2417" s="19"/>
      <c r="C2417" s="542"/>
      <c r="D2417" s="493"/>
      <c r="E2417" s="494"/>
      <c r="F2417" s="494"/>
      <c r="G2417" s="543"/>
      <c r="H2417" s="496"/>
      <c r="I2417" s="288"/>
      <c r="J2417" s="289"/>
    </row>
    <row r="2418" spans="1:10" x14ac:dyDescent="0.3">
      <c r="A2418" s="291"/>
      <c r="B2418" s="19"/>
      <c r="C2418" s="369"/>
      <c r="D2418" s="370"/>
      <c r="E2418" s="265"/>
      <c r="F2418" s="265"/>
      <c r="G2418" s="541" t="s">
        <v>331</v>
      </c>
      <c r="H2418" s="544">
        <f>SUM(H2414:H2417)</f>
        <v>0</v>
      </c>
      <c r="I2418" s="288"/>
      <c r="J2418" s="289"/>
    </row>
    <row r="2419" spans="1:10" x14ac:dyDescent="0.3">
      <c r="A2419" s="291"/>
      <c r="B2419" s="19"/>
      <c r="C2419" s="379" t="s">
        <v>333</v>
      </c>
      <c r="D2419" s="370" t="s">
        <v>334</v>
      </c>
      <c r="E2419" s="370" t="s">
        <v>335</v>
      </c>
      <c r="F2419" s="370" t="s">
        <v>336</v>
      </c>
      <c r="G2419" s="545" t="s">
        <v>337</v>
      </c>
      <c r="H2419" s="296" t="s">
        <v>338</v>
      </c>
      <c r="I2419" s="288"/>
      <c r="J2419" s="289"/>
    </row>
    <row r="2420" spans="1:10" x14ac:dyDescent="0.3">
      <c r="A2420" s="291"/>
      <c r="B2420" s="19"/>
      <c r="C2420" s="542"/>
      <c r="D2420" s="497"/>
      <c r="E2420" s="546"/>
      <c r="F2420" s="547"/>
      <c r="G2420" s="500"/>
      <c r="H2420" s="496"/>
      <c r="I2420" s="288"/>
      <c r="J2420" s="289"/>
    </row>
    <row r="2421" spans="1:10" x14ac:dyDescent="0.3">
      <c r="A2421" s="291"/>
      <c r="B2421" s="19"/>
      <c r="C2421" s="369"/>
      <c r="D2421" s="370"/>
      <c r="E2421" s="265"/>
      <c r="F2421" s="265"/>
      <c r="G2421" s="541" t="s">
        <v>499</v>
      </c>
      <c r="H2421" s="544">
        <f>H2420</f>
        <v>0</v>
      </c>
      <c r="I2421" s="288"/>
      <c r="J2421" s="289"/>
    </row>
    <row r="2422" spans="1:10" x14ac:dyDescent="0.3">
      <c r="A2422" s="291"/>
      <c r="B2422" s="19"/>
      <c r="C2422" s="380" t="s">
        <v>343</v>
      </c>
      <c r="D2422" s="370"/>
      <c r="E2422" s="265"/>
      <c r="F2422" s="265"/>
      <c r="G2422" s="541"/>
      <c r="H2422" s="287"/>
      <c r="I2422" s="288"/>
      <c r="J2422" s="289"/>
    </row>
    <row r="2423" spans="1:10" x14ac:dyDescent="0.3">
      <c r="A2423" s="291"/>
      <c r="B2423" s="19"/>
      <c r="C2423" s="542"/>
      <c r="D2423" s="493"/>
      <c r="E2423" s="501"/>
      <c r="F2423" s="494"/>
      <c r="G2423" s="543"/>
      <c r="H2423" s="496"/>
      <c r="I2423" s="288"/>
      <c r="J2423" s="289"/>
    </row>
    <row r="2424" spans="1:10" x14ac:dyDescent="0.3">
      <c r="A2424" s="291"/>
      <c r="B2424" s="19"/>
      <c r="C2424" s="369"/>
      <c r="D2424" s="370"/>
      <c r="E2424" s="265"/>
      <c r="F2424" s="265"/>
      <c r="G2424" s="541" t="s">
        <v>349</v>
      </c>
      <c r="H2424" s="544"/>
      <c r="I2424" s="288"/>
      <c r="J2424" s="289"/>
    </row>
    <row r="2425" spans="1:10" x14ac:dyDescent="0.3">
      <c r="A2425" s="291"/>
      <c r="B2425" s="19"/>
      <c r="C2425" s="372" t="s">
        <v>351</v>
      </c>
      <c r="D2425" s="370"/>
      <c r="E2425" s="265"/>
      <c r="F2425" s="265"/>
      <c r="G2425" s="541"/>
      <c r="H2425" s="287"/>
      <c r="I2425" s="288"/>
      <c r="J2425" s="289"/>
    </row>
    <row r="2426" spans="1:10" x14ac:dyDescent="0.3">
      <c r="A2426" s="291"/>
      <c r="B2426" s="19"/>
      <c r="C2426" s="548"/>
      <c r="D2426" s="549"/>
      <c r="E2426" s="550"/>
      <c r="F2426" s="550"/>
      <c r="G2426" s="543"/>
      <c r="H2426" s="496"/>
      <c r="I2426" s="288"/>
      <c r="J2426" s="289"/>
    </row>
    <row r="2427" spans="1:10" x14ac:dyDescent="0.3">
      <c r="A2427" s="291"/>
      <c r="B2427" s="19"/>
      <c r="C2427" s="369"/>
      <c r="D2427" s="370"/>
      <c r="E2427" s="265"/>
      <c r="F2427" s="265"/>
      <c r="G2427" s="541" t="s">
        <v>500</v>
      </c>
      <c r="H2427" s="496">
        <v>0</v>
      </c>
      <c r="I2427" s="288"/>
      <c r="J2427" s="289"/>
    </row>
    <row r="2428" spans="1:10" x14ac:dyDescent="0.3">
      <c r="A2428" s="291"/>
      <c r="B2428" s="19"/>
      <c r="C2428" s="369"/>
      <c r="D2428" s="370"/>
      <c r="E2428" s="265"/>
      <c r="F2428" s="265"/>
      <c r="G2428" s="541"/>
      <c r="H2428" s="287"/>
      <c r="I2428" s="288"/>
      <c r="J2428" s="289"/>
    </row>
    <row r="2429" spans="1:10" ht="15" thickBot="1" x14ac:dyDescent="0.35">
      <c r="A2429" s="291"/>
      <c r="B2429" s="19"/>
      <c r="C2429" s="551"/>
      <c r="D2429" s="552"/>
      <c r="E2429" s="553"/>
      <c r="F2429" s="554" t="s">
        <v>354</v>
      </c>
      <c r="G2429" s="506"/>
      <c r="H2429" s="555">
        <f>SUM(H2424+H2421+H2418)</f>
        <v>0</v>
      </c>
      <c r="I2429" s="288"/>
      <c r="J2429" s="289"/>
    </row>
    <row r="2430" spans="1:10" ht="15" thickTop="1" x14ac:dyDescent="0.3">
      <c r="A2430" s="291"/>
      <c r="B2430" s="19"/>
      <c r="C2430" s="284"/>
      <c r="D2430" s="253"/>
      <c r="E2430" s="285"/>
      <c r="F2430" s="285"/>
      <c r="G2430" s="286"/>
      <c r="H2430" s="287"/>
      <c r="I2430" s="288"/>
      <c r="J2430" s="289"/>
    </row>
    <row r="2431" spans="1:10" x14ac:dyDescent="0.3">
      <c r="A2431" s="291"/>
      <c r="B2431" s="19"/>
      <c r="C2431" s="284"/>
      <c r="D2431" s="253"/>
      <c r="E2431" s="285"/>
      <c r="F2431" s="285"/>
      <c r="G2431" s="286"/>
      <c r="H2431" s="287"/>
      <c r="I2431" s="288"/>
      <c r="J2431" s="289"/>
    </row>
    <row r="2432" spans="1:10" x14ac:dyDescent="0.3">
      <c r="A2432" s="253"/>
      <c r="B2432" s="303"/>
      <c r="C2432" s="284"/>
      <c r="D2432" s="253"/>
      <c r="E2432" s="285"/>
      <c r="F2432" s="285"/>
      <c r="G2432" s="286"/>
      <c r="H2432" s="287"/>
      <c r="I2432" s="288"/>
      <c r="J2432" s="289"/>
    </row>
    <row r="2433" spans="1:10" ht="15" thickBot="1" x14ac:dyDescent="0.35">
      <c r="A2433" s="253" t="s">
        <v>76</v>
      </c>
      <c r="B2433" s="303"/>
      <c r="C2433" s="305"/>
      <c r="D2433" s="306"/>
      <c r="E2433" s="307"/>
      <c r="F2433" s="308" t="s">
        <v>354</v>
      </c>
      <c r="G2433" s="309">
        <f>SUM(H2389:H2432)/2</f>
        <v>0</v>
      </c>
      <c r="H2433" s="310">
        <f>IF($A$2="CD",IF($A$3=1,ROUND(SUM(H2389:H2432)/2,0),IF($A$3=3,ROUND(SUM(H2389:H2432)/2,-1),SUM(H2389:H2432)/2)),SUM(H2389:H2432)/2)</f>
        <v>0</v>
      </c>
      <c r="I2433" s="311">
        <f>SUM(J2389:J2432)/2</f>
        <v>0</v>
      </c>
      <c r="J2433" s="312">
        <f>IF($A$2="CD",IF($A$3=1,ROUND(SUM(J2389:J2432)/2,0),IF($A$3=3,ROUND(SUM(J2389:J2432)/2,-1),SUM(J2389:J2432)/2)),SUM(J2389:J2432)/2)</f>
        <v>0</v>
      </c>
    </row>
    <row r="2434" spans="1:10" ht="15" thickTop="1" x14ac:dyDescent="0.3">
      <c r="A2434" s="253" t="s">
        <v>376</v>
      </c>
      <c r="B2434" s="303"/>
      <c r="C2434" s="316" t="s">
        <v>280</v>
      </c>
      <c r="D2434" s="317"/>
      <c r="E2434" s="318"/>
      <c r="F2434" s="318"/>
      <c r="G2434" s="319"/>
      <c r="H2434" s="320"/>
      <c r="I2434" s="288"/>
      <c r="J2434" s="321"/>
    </row>
    <row r="2435" spans="1:10" x14ac:dyDescent="0.3">
      <c r="A2435" s="276" t="s">
        <v>287</v>
      </c>
      <c r="B2435" s="303"/>
      <c r="C2435" s="351" t="s">
        <v>258</v>
      </c>
      <c r="D2435" s="352"/>
      <c r="E2435" s="353"/>
      <c r="F2435" s="325">
        <f>$F$3</f>
        <v>0</v>
      </c>
      <c r="G2435" s="354"/>
      <c r="H2435" s="355">
        <f>ROUND(H2433*F2435,2)</f>
        <v>0</v>
      </c>
      <c r="I2435" s="288"/>
      <c r="J2435" s="350">
        <f>ROUND(J2433*F2435,2)</f>
        <v>0</v>
      </c>
    </row>
    <row r="2436" spans="1:10" x14ac:dyDescent="0.3">
      <c r="A2436" s="276" t="s">
        <v>377</v>
      </c>
      <c r="B2436" s="303"/>
      <c r="C2436" s="351" t="s">
        <v>260</v>
      </c>
      <c r="D2436" s="352"/>
      <c r="E2436" s="353"/>
      <c r="F2436" s="325">
        <f>$G$3</f>
        <v>0</v>
      </c>
      <c r="G2436" s="354"/>
      <c r="H2436" s="355">
        <f>ROUND(H2433*F2436,2)</f>
        <v>0</v>
      </c>
      <c r="I2436" s="288"/>
      <c r="J2436" s="350">
        <f>ROUND(J2433*F2436,2)</f>
        <v>0</v>
      </c>
    </row>
    <row r="2437" spans="1:10" x14ac:dyDescent="0.3">
      <c r="A2437" s="276" t="s">
        <v>289</v>
      </c>
      <c r="B2437" s="303"/>
      <c r="C2437" s="351" t="s">
        <v>262</v>
      </c>
      <c r="D2437" s="352"/>
      <c r="E2437" s="353"/>
      <c r="F2437" s="325">
        <f>$H$3</f>
        <v>0</v>
      </c>
      <c r="G2437" s="354"/>
      <c r="H2437" s="355">
        <f>ROUND(H2433*F2437,2)</f>
        <v>0</v>
      </c>
      <c r="I2437" s="288"/>
      <c r="J2437" s="350">
        <f>ROUND(J2433*F2437,2)</f>
        <v>0</v>
      </c>
    </row>
    <row r="2438" spans="1:10" x14ac:dyDescent="0.3">
      <c r="A2438" s="276" t="s">
        <v>291</v>
      </c>
      <c r="B2438" s="303"/>
      <c r="C2438" s="351" t="s">
        <v>266</v>
      </c>
      <c r="D2438" s="352"/>
      <c r="E2438" s="353"/>
      <c r="F2438" s="325">
        <f>$I$3</f>
        <v>0</v>
      </c>
      <c r="G2438" s="354"/>
      <c r="H2438" s="355">
        <f>ROUND(H2437*F2438,2)</f>
        <v>0</v>
      </c>
      <c r="I2438" s="288"/>
      <c r="J2438" s="350">
        <f>ROUND(J2437*F2438,2)</f>
        <v>0</v>
      </c>
    </row>
    <row r="2439" spans="1:10" x14ac:dyDescent="0.3">
      <c r="A2439" s="253" t="s">
        <v>378</v>
      </c>
      <c r="B2439" s="303"/>
      <c r="C2439" s="290" t="s">
        <v>379</v>
      </c>
      <c r="D2439" s="253"/>
      <c r="E2439" s="285"/>
      <c r="F2439" s="285"/>
      <c r="G2439" s="328"/>
      <c r="H2439" s="329">
        <f>SUM(H2435:H2438)</f>
        <v>0</v>
      </c>
      <c r="I2439" s="304"/>
      <c r="J2439" s="330">
        <f>SUM(J2435:J2438)</f>
        <v>0</v>
      </c>
    </row>
    <row r="2440" spans="1:10" ht="15" thickBot="1" x14ac:dyDescent="0.35">
      <c r="A2440" s="253" t="s">
        <v>380</v>
      </c>
      <c r="B2440" s="303"/>
      <c r="C2440" s="331"/>
      <c r="D2440" s="332"/>
      <c r="E2440" s="307"/>
      <c r="F2440" s="308" t="s">
        <v>381</v>
      </c>
      <c r="G2440" s="333">
        <f>H2439+H2433</f>
        <v>0</v>
      </c>
      <c r="H2440" s="310">
        <f>IF($A$3=2,ROUND((H2433+H2439),2),IF($A$3=3,ROUND((H2433+H2439),-1),ROUND((H2433+H2439),0)))</f>
        <v>0</v>
      </c>
      <c r="I2440" s="311"/>
      <c r="J2440" s="312">
        <f>IF($A$3=2,ROUND((J2433+J2439),2),IF($A$3=3,ROUND((J2433+J2439),-1),ROUND((J2433+J2439),0)))</f>
        <v>0</v>
      </c>
    </row>
    <row r="2441" spans="1:10" ht="15.6" thickTop="1" thickBot="1" x14ac:dyDescent="0.35">
      <c r="C2441" s="19"/>
      <c r="D2441" s="264"/>
      <c r="E2441" s="19"/>
      <c r="F2441" s="19"/>
      <c r="G2441" s="19"/>
      <c r="H2441" s="19"/>
      <c r="I2441" s="265"/>
      <c r="J2441" s="266"/>
    </row>
    <row r="2442" spans="1:10" ht="15" thickTop="1" x14ac:dyDescent="0.3">
      <c r="C2442" s="958" t="str">
        <f>PRESUPUESTO!C122</f>
        <v xml:space="preserve">CAPITULO 10 INSTALACIONES DE RED DE SIFONES </v>
      </c>
      <c r="D2442" s="959"/>
      <c r="E2442" s="959"/>
      <c r="F2442" s="959"/>
      <c r="G2442" s="959"/>
      <c r="H2442" s="960"/>
      <c r="I2442" s="265"/>
      <c r="J2442" s="266"/>
    </row>
    <row r="2443" spans="1:10" ht="15" thickBot="1" x14ac:dyDescent="0.35">
      <c r="C2443" s="630"/>
      <c r="D2443" s="631"/>
      <c r="E2443" s="632"/>
      <c r="F2443" s="632"/>
      <c r="G2443" s="632"/>
      <c r="H2443" s="633"/>
      <c r="I2443" s="265"/>
      <c r="J2443" s="266"/>
    </row>
    <row r="2444" spans="1:10" ht="15" thickTop="1" x14ac:dyDescent="0.3">
      <c r="A2444" s="253" t="s">
        <v>625</v>
      </c>
      <c r="B2444" s="267"/>
      <c r="C2444" s="933" t="s">
        <v>230</v>
      </c>
      <c r="D2444" s="934"/>
      <c r="E2444" s="934"/>
      <c r="F2444" s="934"/>
      <c r="G2444" s="314"/>
      <c r="H2444" s="269" t="s">
        <v>383</v>
      </c>
      <c r="I2444" s="270" t="s">
        <v>310</v>
      </c>
      <c r="J2444" s="271" t="s">
        <v>79</v>
      </c>
    </row>
    <row r="2445" spans="1:10" x14ac:dyDescent="0.3">
      <c r="A2445" s="253"/>
      <c r="B2445" s="267"/>
      <c r="C2445" s="935"/>
      <c r="D2445" s="936"/>
      <c r="E2445" s="936"/>
      <c r="F2445" s="936"/>
      <c r="G2445" s="315"/>
      <c r="H2445" s="273" t="str">
        <f>"ITEM:   "&amp;PRESUPUESTO!$B$124</f>
        <v>ITEM:   10.1</v>
      </c>
      <c r="I2445" s="274">
        <f>PRESUPUESTO!$E$124</f>
        <v>5</v>
      </c>
      <c r="J2445" s="275"/>
    </row>
    <row r="2446" spans="1:10" x14ac:dyDescent="0.3">
      <c r="A2446" s="276" t="s">
        <v>312</v>
      </c>
      <c r="B2446" s="267"/>
      <c r="C2446" s="277" t="str">
        <f>INSUMOS!$C$300</f>
        <v>DESCRIPCION</v>
      </c>
      <c r="D2446" s="278" t="str">
        <f>INSUMOS!$D$300</f>
        <v>UND</v>
      </c>
      <c r="E2446" s="279" t="s">
        <v>74</v>
      </c>
      <c r="F2446" s="279" t="s">
        <v>313</v>
      </c>
      <c r="G2446" s="280" t="str">
        <f>INSUMOS!$I$300</f>
        <v>VR. UNIT.</v>
      </c>
      <c r="H2446" s="281" t="s">
        <v>315</v>
      </c>
      <c r="I2446" s="340"/>
      <c r="J2446" s="350" t="s">
        <v>315</v>
      </c>
    </row>
    <row r="2447" spans="1:10" x14ac:dyDescent="0.3">
      <c r="A2447" s="276"/>
      <c r="B2447" s="267"/>
      <c r="C2447" s="284"/>
      <c r="D2447" s="253"/>
      <c r="E2447" s="285"/>
      <c r="F2447" s="285"/>
      <c r="G2447" s="286"/>
      <c r="H2447" s="287"/>
      <c r="I2447" s="288"/>
      <c r="J2447" s="289"/>
    </row>
    <row r="2448" spans="1:10" x14ac:dyDescent="0.3">
      <c r="A2448" s="276" t="s">
        <v>316</v>
      </c>
      <c r="B2448" s="267"/>
      <c r="C2448" s="290" t="s">
        <v>317</v>
      </c>
      <c r="D2448" s="253"/>
      <c r="E2448" s="285"/>
      <c r="F2448" s="285"/>
      <c r="G2448" s="286"/>
      <c r="H2448" s="287"/>
      <c r="I2448" s="288"/>
      <c r="J2448" s="289"/>
    </row>
    <row r="2449" spans="1:10" x14ac:dyDescent="0.3">
      <c r="A2449" s="276">
        <v>101616</v>
      </c>
      <c r="B2449" s="267" t="s">
        <v>599</v>
      </c>
      <c r="C2449" s="277"/>
      <c r="D2449" s="278"/>
      <c r="E2449" s="279"/>
      <c r="F2449" s="279"/>
      <c r="G2449" s="280"/>
      <c r="H2449" s="281">
        <f>TRUNC(E2449* (1 + F2449 / 100) * G2449,2)</f>
        <v>0</v>
      </c>
      <c r="I2449" s="356">
        <f>I2445 * (E2449 * (1+F2449/100))</f>
        <v>0</v>
      </c>
      <c r="J2449" s="350">
        <f>H2449 * I2445</f>
        <v>0</v>
      </c>
    </row>
    <row r="2450" spans="1:10" x14ac:dyDescent="0.3">
      <c r="A2450" s="253" t="s">
        <v>330</v>
      </c>
      <c r="B2450" s="267"/>
      <c r="C2450" s="284"/>
      <c r="D2450" s="253"/>
      <c r="E2450" s="285"/>
      <c r="F2450" s="285"/>
      <c r="G2450" s="286" t="s">
        <v>331</v>
      </c>
      <c r="H2450" s="292">
        <f>SUM(H2448:H2449)</f>
        <v>0</v>
      </c>
      <c r="I2450" s="288"/>
      <c r="J2450" s="293">
        <f>SUM(J2448:J2449)</f>
        <v>0</v>
      </c>
    </row>
    <row r="2451" spans="1:10" x14ac:dyDescent="0.3">
      <c r="A2451" s="253" t="s">
        <v>350</v>
      </c>
      <c r="B2451" s="19"/>
      <c r="C2451" s="290" t="s">
        <v>351</v>
      </c>
      <c r="D2451" s="253"/>
      <c r="E2451" s="285"/>
      <c r="F2451" s="285"/>
      <c r="G2451" s="286"/>
      <c r="H2451" s="287"/>
      <c r="I2451" s="288"/>
      <c r="J2451" s="289"/>
    </row>
    <row r="2452" spans="1:10" x14ac:dyDescent="0.3">
      <c r="A2452" s="276"/>
      <c r="B2452" s="267"/>
      <c r="C2452" s="277"/>
      <c r="D2452" s="278"/>
      <c r="E2452" s="279"/>
      <c r="F2452" s="279"/>
      <c r="G2452" s="280"/>
      <c r="H2452" s="281"/>
      <c r="I2452" s="340"/>
      <c r="J2452" s="350"/>
    </row>
    <row r="2453" spans="1:10" x14ac:dyDescent="0.3">
      <c r="A2453" s="291" t="s">
        <v>352</v>
      </c>
      <c r="B2453" s="19"/>
      <c r="C2453" s="284"/>
      <c r="D2453" s="253"/>
      <c r="E2453" s="285"/>
      <c r="F2453" s="285"/>
      <c r="G2453" s="286" t="s">
        <v>353</v>
      </c>
      <c r="H2453" s="281">
        <f>SUM(H2451:H2452)</f>
        <v>0</v>
      </c>
      <c r="I2453" s="288"/>
      <c r="J2453" s="350">
        <f>SUM(J2451:J2452)</f>
        <v>0</v>
      </c>
    </row>
    <row r="2454" spans="1:10" x14ac:dyDescent="0.3">
      <c r="A2454" s="253"/>
      <c r="B2454" s="303"/>
      <c r="C2454" s="284"/>
      <c r="D2454" s="253"/>
      <c r="E2454" s="285"/>
      <c r="F2454" s="285"/>
      <c r="G2454" s="286"/>
      <c r="H2454" s="287"/>
      <c r="I2454" s="288"/>
      <c r="J2454" s="289"/>
    </row>
    <row r="2455" spans="1:10" ht="15" thickBot="1" x14ac:dyDescent="0.35">
      <c r="A2455" s="253" t="s">
        <v>76</v>
      </c>
      <c r="B2455" s="303"/>
      <c r="C2455" s="305"/>
      <c r="D2455" s="306"/>
      <c r="E2455" s="307"/>
      <c r="F2455" s="308" t="s">
        <v>354</v>
      </c>
      <c r="G2455" s="309">
        <f>SUM(H2446:H2454)/2</f>
        <v>0</v>
      </c>
      <c r="H2455" s="310">
        <f>IF($A$2="CD",IF($A$3=1,ROUND(SUM(H2446:H2454)/2,0),IF($A$3=3,ROUND(SUM(H2446:H2454)/2,-1),SUM(H2446:H2454)/2)),SUM(H2446:H2454)/2)</f>
        <v>0</v>
      </c>
      <c r="I2455" s="311">
        <f>SUM(J2446:J2454)/2</f>
        <v>0</v>
      </c>
      <c r="J2455" s="312">
        <f>IF($A$2="CD",IF($A$3=1,ROUND(SUM(J2446:J2454)/2,0),IF($A$3=3,ROUND(SUM(J2446:J2454)/2,-1),SUM(J2446:J2454)/2)),SUM(J2446:J2454)/2)</f>
        <v>0</v>
      </c>
    </row>
    <row r="2456" spans="1:10" ht="15" thickTop="1" x14ac:dyDescent="0.3">
      <c r="A2456" s="253" t="s">
        <v>376</v>
      </c>
      <c r="B2456" s="303"/>
      <c r="C2456" s="316" t="s">
        <v>280</v>
      </c>
      <c r="D2456" s="317"/>
      <c r="E2456" s="318"/>
      <c r="F2456" s="318"/>
      <c r="G2456" s="319"/>
      <c r="H2456" s="320"/>
      <c r="I2456" s="288"/>
      <c r="J2456" s="321"/>
    </row>
    <row r="2457" spans="1:10" x14ac:dyDescent="0.3">
      <c r="A2457" s="276" t="s">
        <v>287</v>
      </c>
      <c r="B2457" s="303"/>
      <c r="C2457" s="351" t="s">
        <v>258</v>
      </c>
      <c r="D2457" s="352"/>
      <c r="E2457" s="353"/>
      <c r="F2457" s="325">
        <f>$F$3</f>
        <v>0</v>
      </c>
      <c r="G2457" s="354"/>
      <c r="H2457" s="355">
        <f>ROUND(H2455*F2457,2)</f>
        <v>0</v>
      </c>
      <c r="I2457" s="288"/>
      <c r="J2457" s="350">
        <f>ROUND(J2455*F2457,2)</f>
        <v>0</v>
      </c>
    </row>
    <row r="2458" spans="1:10" x14ac:dyDescent="0.3">
      <c r="A2458" s="276" t="s">
        <v>377</v>
      </c>
      <c r="B2458" s="303"/>
      <c r="C2458" s="351" t="s">
        <v>260</v>
      </c>
      <c r="D2458" s="352"/>
      <c r="E2458" s="353"/>
      <c r="F2458" s="325">
        <f>$G$3</f>
        <v>0</v>
      </c>
      <c r="G2458" s="354"/>
      <c r="H2458" s="355">
        <f>ROUND(H2455*F2458,2)</f>
        <v>0</v>
      </c>
      <c r="I2458" s="288"/>
      <c r="J2458" s="350">
        <f>ROUND(J2455*F2458,2)</f>
        <v>0</v>
      </c>
    </row>
    <row r="2459" spans="1:10" x14ac:dyDescent="0.3">
      <c r="A2459" s="276" t="s">
        <v>289</v>
      </c>
      <c r="B2459" s="303"/>
      <c r="C2459" s="351" t="s">
        <v>262</v>
      </c>
      <c r="D2459" s="352"/>
      <c r="E2459" s="353"/>
      <c r="F2459" s="325">
        <f>$H$3</f>
        <v>0</v>
      </c>
      <c r="G2459" s="354"/>
      <c r="H2459" s="355">
        <f>ROUND(H2455*F2459,2)</f>
        <v>0</v>
      </c>
      <c r="I2459" s="288"/>
      <c r="J2459" s="350">
        <f>ROUND(J2455*F2459,2)</f>
        <v>0</v>
      </c>
    </row>
    <row r="2460" spans="1:10" x14ac:dyDescent="0.3">
      <c r="A2460" s="276" t="s">
        <v>291</v>
      </c>
      <c r="B2460" s="303"/>
      <c r="C2460" s="351" t="s">
        <v>266</v>
      </c>
      <c r="D2460" s="352"/>
      <c r="E2460" s="353"/>
      <c r="F2460" s="325">
        <f>$I$3</f>
        <v>0</v>
      </c>
      <c r="G2460" s="354"/>
      <c r="H2460" s="355">
        <f>ROUND(H2459*F2460,2)</f>
        <v>0</v>
      </c>
      <c r="I2460" s="288"/>
      <c r="J2460" s="350">
        <f>ROUND(J2459*F2460,2)</f>
        <v>0</v>
      </c>
    </row>
    <row r="2461" spans="1:10" x14ac:dyDescent="0.3">
      <c r="A2461" s="253" t="s">
        <v>378</v>
      </c>
      <c r="B2461" s="303"/>
      <c r="C2461" s="290" t="s">
        <v>379</v>
      </c>
      <c r="D2461" s="253"/>
      <c r="E2461" s="285"/>
      <c r="F2461" s="285"/>
      <c r="G2461" s="328"/>
      <c r="H2461" s="329">
        <f>SUM(H2457:H2460)</f>
        <v>0</v>
      </c>
      <c r="I2461" s="304"/>
      <c r="J2461" s="330">
        <f>SUM(J2457:J2460)</f>
        <v>0</v>
      </c>
    </row>
    <row r="2462" spans="1:10" ht="15" thickBot="1" x14ac:dyDescent="0.35">
      <c r="A2462" s="253" t="s">
        <v>380</v>
      </c>
      <c r="B2462" s="303"/>
      <c r="C2462" s="331"/>
      <c r="D2462" s="332"/>
      <c r="E2462" s="307"/>
      <c r="F2462" s="308" t="s">
        <v>381</v>
      </c>
      <c r="G2462" s="333">
        <f>H2461+H2455</f>
        <v>0</v>
      </c>
      <c r="H2462" s="310">
        <f>IF($A$3=2,ROUND((H2455+H2461),2),IF($A$3=3,ROUND((H2455+H2461),-1),ROUND((H2455+H2461),0)))</f>
        <v>0</v>
      </c>
      <c r="I2462" s="311"/>
      <c r="J2462" s="312">
        <f>IF($A$3=2,ROUND((J2455+J2461),2),IF($A$3=3,ROUND((J2455+J2461),-1),ROUND((J2455+J2461),0)))</f>
        <v>0</v>
      </c>
    </row>
    <row r="2463" spans="1:10" ht="15" thickTop="1" x14ac:dyDescent="0.3">
      <c r="C2463" s="19"/>
      <c r="D2463" s="264"/>
      <c r="E2463" s="19"/>
      <c r="F2463" s="19"/>
      <c r="G2463" s="19"/>
      <c r="H2463" s="19"/>
      <c r="I2463" s="265"/>
      <c r="J2463" s="266"/>
    </row>
    <row r="2464" spans="1:10" ht="15" thickBot="1" x14ac:dyDescent="0.35">
      <c r="C2464" s="19"/>
      <c r="D2464" s="264"/>
      <c r="E2464" s="19"/>
      <c r="F2464" s="19"/>
      <c r="G2464" s="19"/>
      <c r="H2464" s="19"/>
      <c r="I2464" s="265"/>
      <c r="J2464" s="266"/>
    </row>
    <row r="2465" spans="1:10" ht="15" thickTop="1" x14ac:dyDescent="0.3">
      <c r="A2465" s="253" t="s">
        <v>627</v>
      </c>
      <c r="B2465" s="267"/>
      <c r="C2465" s="933" t="s">
        <v>232</v>
      </c>
      <c r="D2465" s="934"/>
      <c r="E2465" s="934"/>
      <c r="F2465" s="934"/>
      <c r="G2465" s="314"/>
      <c r="H2465" s="269" t="s">
        <v>383</v>
      </c>
      <c r="I2465" s="270" t="s">
        <v>310</v>
      </c>
      <c r="J2465" s="271" t="s">
        <v>79</v>
      </c>
    </row>
    <row r="2466" spans="1:10" x14ac:dyDescent="0.3">
      <c r="A2466" s="253"/>
      <c r="B2466" s="267"/>
      <c r="C2466" s="935"/>
      <c r="D2466" s="936"/>
      <c r="E2466" s="936"/>
      <c r="F2466" s="936"/>
      <c r="G2466" s="315"/>
      <c r="H2466" s="273" t="str">
        <f>"ITEM:   "&amp;PRESUPUESTO!$B$125</f>
        <v>ITEM:   10.2</v>
      </c>
      <c r="I2466" s="274">
        <f>PRESUPUESTO!$E$125</f>
        <v>4</v>
      </c>
      <c r="J2466" s="275"/>
    </row>
    <row r="2467" spans="1:10" x14ac:dyDescent="0.3">
      <c r="A2467" s="276" t="s">
        <v>312</v>
      </c>
      <c r="B2467" s="267"/>
      <c r="C2467" s="277" t="str">
        <f>INSUMOS!$C$300</f>
        <v>DESCRIPCION</v>
      </c>
      <c r="D2467" s="278" t="str">
        <f>INSUMOS!$D$300</f>
        <v>UND</v>
      </c>
      <c r="E2467" s="279" t="s">
        <v>74</v>
      </c>
      <c r="F2467" s="279" t="s">
        <v>313</v>
      </c>
      <c r="G2467" s="280" t="str">
        <f>INSUMOS!$I$300</f>
        <v>VR. UNIT.</v>
      </c>
      <c r="H2467" s="281" t="s">
        <v>315</v>
      </c>
      <c r="I2467" s="340"/>
      <c r="J2467" s="350" t="s">
        <v>315</v>
      </c>
    </row>
    <row r="2468" spans="1:10" x14ac:dyDescent="0.3">
      <c r="A2468" s="276"/>
      <c r="B2468" s="267"/>
      <c r="C2468" s="284"/>
      <c r="D2468" s="253"/>
      <c r="E2468" s="285"/>
      <c r="F2468" s="285"/>
      <c r="G2468" s="286"/>
      <c r="H2468" s="287"/>
      <c r="I2468" s="304"/>
      <c r="J2468" s="289"/>
    </row>
    <row r="2469" spans="1:10" x14ac:dyDescent="0.3">
      <c r="A2469" s="276" t="s">
        <v>316</v>
      </c>
      <c r="B2469" s="267"/>
      <c r="C2469" s="290" t="s">
        <v>317</v>
      </c>
      <c r="D2469" s="253"/>
      <c r="E2469" s="285"/>
      <c r="F2469" s="285"/>
      <c r="G2469" s="286"/>
      <c r="H2469" s="287"/>
      <c r="I2469" s="288"/>
      <c r="J2469" s="289"/>
    </row>
    <row r="2470" spans="1:10" x14ac:dyDescent="0.3">
      <c r="A2470" s="276">
        <v>101618</v>
      </c>
      <c r="B2470" s="267" t="s">
        <v>599</v>
      </c>
      <c r="C2470" s="277"/>
      <c r="D2470" s="278"/>
      <c r="E2470" s="279"/>
      <c r="F2470" s="279"/>
      <c r="G2470" s="280"/>
      <c r="H2470" s="281">
        <f>TRUNC(E2470* (1 + F2470 / 100) * G2470,2)</f>
        <v>0</v>
      </c>
      <c r="I2470" s="340">
        <f>I2466 * (E2470 * (1+F2470/100))</f>
        <v>0</v>
      </c>
      <c r="J2470" s="350">
        <f>H2470 * I2466</f>
        <v>0</v>
      </c>
    </row>
    <row r="2471" spans="1:10" x14ac:dyDescent="0.3">
      <c r="A2471" s="253" t="s">
        <v>330</v>
      </c>
      <c r="B2471" s="267"/>
      <c r="C2471" s="284"/>
      <c r="D2471" s="253"/>
      <c r="E2471" s="285"/>
      <c r="F2471" s="285"/>
      <c r="G2471" s="286" t="s">
        <v>331</v>
      </c>
      <c r="H2471" s="292">
        <f>SUM(H2469:H2470)</f>
        <v>0</v>
      </c>
      <c r="I2471" s="288"/>
      <c r="J2471" s="293">
        <f>SUM(J2469:J2470)</f>
        <v>0</v>
      </c>
    </row>
    <row r="2472" spans="1:10" x14ac:dyDescent="0.3">
      <c r="A2472" s="253" t="s">
        <v>350</v>
      </c>
      <c r="B2472" s="19"/>
      <c r="C2472" s="290" t="s">
        <v>351</v>
      </c>
      <c r="D2472" s="253"/>
      <c r="E2472" s="285"/>
      <c r="F2472" s="285"/>
      <c r="G2472" s="286"/>
      <c r="H2472" s="287"/>
      <c r="I2472" s="288"/>
      <c r="J2472" s="289"/>
    </row>
    <row r="2473" spans="1:10" x14ac:dyDescent="0.3">
      <c r="A2473" s="276"/>
      <c r="B2473" s="267"/>
      <c r="C2473" s="277"/>
      <c r="D2473" s="278"/>
      <c r="E2473" s="279"/>
      <c r="F2473" s="279"/>
      <c r="G2473" s="280"/>
      <c r="H2473" s="281"/>
      <c r="I2473" s="340"/>
      <c r="J2473" s="350"/>
    </row>
    <row r="2474" spans="1:10" x14ac:dyDescent="0.3">
      <c r="A2474" s="291" t="s">
        <v>352</v>
      </c>
      <c r="B2474" s="19"/>
      <c r="C2474" s="284"/>
      <c r="D2474" s="253"/>
      <c r="E2474" s="285"/>
      <c r="F2474" s="285"/>
      <c r="G2474" s="286" t="s">
        <v>353</v>
      </c>
      <c r="H2474" s="281">
        <f>SUM(H2472:H2473)</f>
        <v>0</v>
      </c>
      <c r="I2474" s="288"/>
      <c r="J2474" s="350">
        <f>SUM(J2472:J2473)</f>
        <v>0</v>
      </c>
    </row>
    <row r="2475" spans="1:10" x14ac:dyDescent="0.3">
      <c r="A2475" s="253"/>
      <c r="B2475" s="303"/>
      <c r="C2475" s="284"/>
      <c r="D2475" s="253"/>
      <c r="E2475" s="285"/>
      <c r="F2475" s="285"/>
      <c r="G2475" s="286"/>
      <c r="H2475" s="287"/>
      <c r="I2475" s="288"/>
      <c r="J2475" s="289"/>
    </row>
    <row r="2476" spans="1:10" ht="15" thickBot="1" x14ac:dyDescent="0.35">
      <c r="A2476" s="253" t="s">
        <v>76</v>
      </c>
      <c r="B2476" s="303"/>
      <c r="C2476" s="305"/>
      <c r="D2476" s="306"/>
      <c r="E2476" s="307"/>
      <c r="F2476" s="308" t="s">
        <v>354</v>
      </c>
      <c r="G2476" s="309">
        <f>SUM(H2467:H2475)/2</f>
        <v>0</v>
      </c>
      <c r="H2476" s="310">
        <f>IF($A$2="CD",IF($A$3=1,ROUND(SUM(H2467:H2475)/2,0),IF($A$3=3,ROUND(SUM(H2467:H2475)/2,-1),SUM(H2467:H2475)/2)),SUM(H2467:H2475)/2)</f>
        <v>0</v>
      </c>
      <c r="I2476" s="311">
        <f>SUM(J2467:J2475)/2</f>
        <v>0</v>
      </c>
      <c r="J2476" s="312">
        <f>IF($A$2="CD",IF($A$3=1,ROUND(SUM(J2467:J2475)/2,0),IF($A$3=3,ROUND(SUM(J2467:J2475)/2,-1),SUM(J2467:J2475)/2)),SUM(J2467:J2475)/2)</f>
        <v>0</v>
      </c>
    </row>
    <row r="2477" spans="1:10" ht="15" thickTop="1" x14ac:dyDescent="0.3">
      <c r="A2477" s="253" t="s">
        <v>376</v>
      </c>
      <c r="B2477" s="303"/>
      <c r="C2477" s="316" t="s">
        <v>280</v>
      </c>
      <c r="D2477" s="317"/>
      <c r="E2477" s="318"/>
      <c r="F2477" s="318"/>
      <c r="G2477" s="319"/>
      <c r="H2477" s="320"/>
      <c r="I2477" s="288"/>
      <c r="J2477" s="321"/>
    </row>
    <row r="2478" spans="1:10" x14ac:dyDescent="0.3">
      <c r="A2478" s="276" t="s">
        <v>287</v>
      </c>
      <c r="B2478" s="303"/>
      <c r="C2478" s="351" t="s">
        <v>258</v>
      </c>
      <c r="D2478" s="352"/>
      <c r="E2478" s="353"/>
      <c r="F2478" s="325">
        <f>$F$3</f>
        <v>0</v>
      </c>
      <c r="G2478" s="354"/>
      <c r="H2478" s="355">
        <f>ROUND(H2476*F2478,2)</f>
        <v>0</v>
      </c>
      <c r="I2478" s="288"/>
      <c r="J2478" s="350">
        <f>ROUND(J2476*F2478,2)</f>
        <v>0</v>
      </c>
    </row>
    <row r="2479" spans="1:10" x14ac:dyDescent="0.3">
      <c r="A2479" s="276" t="s">
        <v>377</v>
      </c>
      <c r="B2479" s="303"/>
      <c r="C2479" s="351" t="s">
        <v>260</v>
      </c>
      <c r="D2479" s="352"/>
      <c r="E2479" s="353"/>
      <c r="F2479" s="325">
        <f>$G$3</f>
        <v>0</v>
      </c>
      <c r="G2479" s="354"/>
      <c r="H2479" s="355">
        <f>ROUND(H2476*F2479,2)</f>
        <v>0</v>
      </c>
      <c r="I2479" s="288"/>
      <c r="J2479" s="350">
        <f>ROUND(J2476*F2479,2)</f>
        <v>0</v>
      </c>
    </row>
    <row r="2480" spans="1:10" x14ac:dyDescent="0.3">
      <c r="A2480" s="276" t="s">
        <v>289</v>
      </c>
      <c r="B2480" s="303"/>
      <c r="C2480" s="351" t="s">
        <v>262</v>
      </c>
      <c r="D2480" s="352"/>
      <c r="E2480" s="353"/>
      <c r="F2480" s="325">
        <f>$H$3</f>
        <v>0</v>
      </c>
      <c r="G2480" s="354"/>
      <c r="H2480" s="355">
        <f>ROUND(H2476*F2480,2)</f>
        <v>0</v>
      </c>
      <c r="I2480" s="288"/>
      <c r="J2480" s="350">
        <f>ROUND(J2476*F2480,2)</f>
        <v>0</v>
      </c>
    </row>
    <row r="2481" spans="1:10" x14ac:dyDescent="0.3">
      <c r="A2481" s="276" t="s">
        <v>291</v>
      </c>
      <c r="B2481" s="303"/>
      <c r="C2481" s="351" t="s">
        <v>266</v>
      </c>
      <c r="D2481" s="352"/>
      <c r="E2481" s="353"/>
      <c r="F2481" s="325">
        <f>$I$3</f>
        <v>0</v>
      </c>
      <c r="G2481" s="354"/>
      <c r="H2481" s="355">
        <f>ROUND(H2480*F2481,2)</f>
        <v>0</v>
      </c>
      <c r="I2481" s="288"/>
      <c r="J2481" s="350">
        <f>ROUND(J2480*F2481,2)</f>
        <v>0</v>
      </c>
    </row>
    <row r="2482" spans="1:10" x14ac:dyDescent="0.3">
      <c r="A2482" s="253" t="s">
        <v>378</v>
      </c>
      <c r="B2482" s="303"/>
      <c r="C2482" s="290" t="s">
        <v>379</v>
      </c>
      <c r="D2482" s="253"/>
      <c r="E2482" s="285"/>
      <c r="F2482" s="285"/>
      <c r="G2482" s="328"/>
      <c r="H2482" s="329">
        <f>SUM(H2478:H2481)</f>
        <v>0</v>
      </c>
      <c r="I2482" s="304"/>
      <c r="J2482" s="330">
        <f>SUM(J2478:J2481)</f>
        <v>0</v>
      </c>
    </row>
    <row r="2483" spans="1:10" ht="15" thickBot="1" x14ac:dyDescent="0.35">
      <c r="A2483" s="253" t="s">
        <v>380</v>
      </c>
      <c r="B2483" s="303"/>
      <c r="C2483" s="331"/>
      <c r="D2483" s="332"/>
      <c r="E2483" s="307"/>
      <c r="F2483" s="308" t="s">
        <v>381</v>
      </c>
      <c r="G2483" s="333">
        <f>H2482+H2476</f>
        <v>0</v>
      </c>
      <c r="H2483" s="310">
        <f>IF($A$3=2,ROUND((H2476+H2482),2),IF($A$3=3,ROUND((H2476+H2482),-1),ROUND((H2476+H2482),0)))</f>
        <v>0</v>
      </c>
      <c r="I2483" s="311"/>
      <c r="J2483" s="312">
        <f>IF($A$3=2,ROUND((J2476+J2482),2),IF($A$3=3,ROUND((J2476+J2482),-1),ROUND((J2476+J2482),0)))</f>
        <v>0</v>
      </c>
    </row>
    <row r="2484" spans="1:10" ht="15" thickTop="1" x14ac:dyDescent="0.3">
      <c r="C2484" s="19"/>
      <c r="D2484" s="264"/>
      <c r="E2484" s="19"/>
      <c r="F2484" s="19"/>
      <c r="G2484" s="19"/>
      <c r="H2484" s="19"/>
      <c r="I2484" s="265"/>
      <c r="J2484" s="266"/>
    </row>
    <row r="2485" spans="1:10" ht="15" thickBot="1" x14ac:dyDescent="0.35">
      <c r="C2485" s="19"/>
      <c r="D2485" s="264"/>
      <c r="E2485" s="19"/>
      <c r="F2485" s="19"/>
      <c r="G2485" s="19"/>
      <c r="H2485" s="19"/>
      <c r="I2485" s="265"/>
      <c r="J2485" s="266"/>
    </row>
    <row r="2486" spans="1:10" ht="15" thickTop="1" x14ac:dyDescent="0.3">
      <c r="A2486" s="253" t="s">
        <v>629</v>
      </c>
      <c r="B2486" s="267"/>
      <c r="C2486" s="933" t="s">
        <v>234</v>
      </c>
      <c r="D2486" s="934"/>
      <c r="E2486" s="934"/>
      <c r="F2486" s="934"/>
      <c r="G2486" s="314"/>
      <c r="H2486" s="269" t="s">
        <v>437</v>
      </c>
      <c r="I2486" s="270" t="s">
        <v>310</v>
      </c>
      <c r="J2486" s="271" t="s">
        <v>79</v>
      </c>
    </row>
    <row r="2487" spans="1:10" x14ac:dyDescent="0.3">
      <c r="A2487" s="253"/>
      <c r="B2487" s="267"/>
      <c r="C2487" s="935"/>
      <c r="D2487" s="936"/>
      <c r="E2487" s="936"/>
      <c r="F2487" s="936"/>
      <c r="G2487" s="315"/>
      <c r="H2487" s="273" t="str">
        <f>"ITEM:   "&amp;PRESUPUESTO!$B$126</f>
        <v>ITEM:   10.3</v>
      </c>
      <c r="I2487" s="274">
        <f>PRESUPUESTO!$E$126</f>
        <v>20</v>
      </c>
      <c r="J2487" s="275"/>
    </row>
    <row r="2488" spans="1:10" x14ac:dyDescent="0.3">
      <c r="A2488" s="276" t="s">
        <v>312</v>
      </c>
      <c r="B2488" s="267"/>
      <c r="C2488" s="277" t="str">
        <f>INSUMOS!$C$300</f>
        <v>DESCRIPCION</v>
      </c>
      <c r="D2488" s="278" t="str">
        <f>INSUMOS!$D$300</f>
        <v>UND</v>
      </c>
      <c r="E2488" s="279" t="s">
        <v>74</v>
      </c>
      <c r="F2488" s="279" t="s">
        <v>313</v>
      </c>
      <c r="G2488" s="280" t="str">
        <f>INSUMOS!$I$300</f>
        <v>VR. UNIT.</v>
      </c>
      <c r="H2488" s="281" t="s">
        <v>315</v>
      </c>
      <c r="I2488" s="340"/>
      <c r="J2488" s="350" t="s">
        <v>315</v>
      </c>
    </row>
    <row r="2489" spans="1:10" x14ac:dyDescent="0.3">
      <c r="A2489" s="276"/>
      <c r="B2489" s="267"/>
      <c r="C2489" s="284"/>
      <c r="D2489" s="253"/>
      <c r="E2489" s="285"/>
      <c r="F2489" s="285"/>
      <c r="G2489" s="286"/>
      <c r="H2489" s="287"/>
      <c r="I2489" s="288"/>
      <c r="J2489" s="289"/>
    </row>
    <row r="2490" spans="1:10" x14ac:dyDescent="0.3">
      <c r="A2490" s="276" t="s">
        <v>316</v>
      </c>
      <c r="B2490" s="267"/>
      <c r="C2490" s="290" t="s">
        <v>317</v>
      </c>
      <c r="D2490" s="253"/>
      <c r="E2490" s="285"/>
      <c r="F2490" s="285"/>
      <c r="G2490" s="286"/>
      <c r="H2490" s="287"/>
      <c r="I2490" s="288"/>
      <c r="J2490" s="289"/>
    </row>
    <row r="2491" spans="1:10" x14ac:dyDescent="0.3">
      <c r="A2491" s="276">
        <v>101658</v>
      </c>
      <c r="B2491" s="267" t="s">
        <v>318</v>
      </c>
      <c r="C2491" s="277"/>
      <c r="D2491" s="278"/>
      <c r="E2491" s="400"/>
      <c r="F2491" s="279"/>
      <c r="G2491" s="280"/>
      <c r="H2491" s="281">
        <f>TRUNC(E2491* (1 + F2491 / 100) * G2491,2)</f>
        <v>0</v>
      </c>
      <c r="I2491" s="340">
        <f>I2487 * (E2491 * (1+F2491/100))</f>
        <v>0</v>
      </c>
      <c r="J2491" s="350">
        <f>H2491 * I2487</f>
        <v>0</v>
      </c>
    </row>
    <row r="2492" spans="1:10" x14ac:dyDescent="0.3">
      <c r="A2492" s="276">
        <v>102171</v>
      </c>
      <c r="B2492" s="267" t="s">
        <v>599</v>
      </c>
      <c r="C2492" s="277"/>
      <c r="D2492" s="278"/>
      <c r="E2492" s="279"/>
      <c r="F2492" s="279"/>
      <c r="G2492" s="280"/>
      <c r="H2492" s="281">
        <f>TRUNC(E2492* (1 + F2492 / 100) * G2492,2)</f>
        <v>0</v>
      </c>
      <c r="I2492" s="340">
        <f>I2487 * (E2492 * (1+F2492/100))</f>
        <v>0</v>
      </c>
      <c r="J2492" s="350">
        <f>H2492 * I2487</f>
        <v>0</v>
      </c>
    </row>
    <row r="2493" spans="1:10" x14ac:dyDescent="0.3">
      <c r="A2493" s="276">
        <v>101128</v>
      </c>
      <c r="B2493" s="267" t="s">
        <v>318</v>
      </c>
      <c r="C2493" s="277"/>
      <c r="D2493" s="278"/>
      <c r="E2493" s="400"/>
      <c r="F2493" s="279"/>
      <c r="G2493" s="280"/>
      <c r="H2493" s="281">
        <f>TRUNC(E2493* (1 + F2493 / 100) * G2493,2)</f>
        <v>0</v>
      </c>
      <c r="I2493" s="340">
        <f>I2487 * (E2493 * (1+F2493/100))</f>
        <v>0</v>
      </c>
      <c r="J2493" s="350">
        <f>H2493 * I2487</f>
        <v>0</v>
      </c>
    </row>
    <row r="2494" spans="1:10" x14ac:dyDescent="0.3">
      <c r="A2494" s="253" t="s">
        <v>330</v>
      </c>
      <c r="B2494" s="267"/>
      <c r="C2494" s="284"/>
      <c r="D2494" s="253"/>
      <c r="E2494" s="285"/>
      <c r="F2494" s="285"/>
      <c r="G2494" s="286" t="s">
        <v>331</v>
      </c>
      <c r="H2494" s="292">
        <f>SUM(H2490:H2493)</f>
        <v>0</v>
      </c>
      <c r="I2494" s="288"/>
      <c r="J2494" s="293">
        <f>SUM(J2490:J2493)</f>
        <v>0</v>
      </c>
    </row>
    <row r="2495" spans="1:10" x14ac:dyDescent="0.3">
      <c r="A2495" s="276" t="s">
        <v>332</v>
      </c>
      <c r="B2495" s="267"/>
      <c r="C2495" s="294" t="s">
        <v>333</v>
      </c>
      <c r="D2495" s="253" t="s">
        <v>334</v>
      </c>
      <c r="E2495" s="253" t="s">
        <v>335</v>
      </c>
      <c r="F2495" s="253" t="s">
        <v>336</v>
      </c>
      <c r="G2495" s="295" t="s">
        <v>337</v>
      </c>
      <c r="H2495" s="296" t="s">
        <v>338</v>
      </c>
      <c r="I2495" s="288"/>
      <c r="J2495" s="289"/>
    </row>
    <row r="2496" spans="1:10" x14ac:dyDescent="0.3">
      <c r="A2496" s="276">
        <v>200020</v>
      </c>
      <c r="B2496" s="267" t="s">
        <v>333</v>
      </c>
      <c r="C2496" s="277"/>
      <c r="D2496" s="297"/>
      <c r="E2496" s="298"/>
      <c r="F2496" s="299"/>
      <c r="G2496" s="300"/>
      <c r="H2496" s="281"/>
      <c r="I2496" s="356" t="e">
        <f>I2487 / G2496</f>
        <v>#DIV/0!</v>
      </c>
      <c r="J2496" s="350">
        <f>H2496 * I2487</f>
        <v>0</v>
      </c>
    </row>
    <row r="2497" spans="1:10" x14ac:dyDescent="0.3">
      <c r="A2497" s="253" t="s">
        <v>340</v>
      </c>
      <c r="B2497" s="267"/>
      <c r="C2497" s="284"/>
      <c r="D2497" s="253"/>
      <c r="E2497" s="285"/>
      <c r="F2497" s="285"/>
      <c r="G2497" s="286" t="s">
        <v>341</v>
      </c>
      <c r="H2497" s="292">
        <f>SUM(H2495:H2496)</f>
        <v>0</v>
      </c>
      <c r="I2497" s="288"/>
      <c r="J2497" s="293">
        <f>SUM(J2495:J2496)</f>
        <v>0</v>
      </c>
    </row>
    <row r="2498" spans="1:10" x14ac:dyDescent="0.3">
      <c r="A2498" s="276" t="s">
        <v>342</v>
      </c>
      <c r="B2498" s="267"/>
      <c r="C2498" s="301" t="s">
        <v>343</v>
      </c>
      <c r="D2498" s="253"/>
      <c r="E2498" s="285"/>
      <c r="F2498" s="285"/>
      <c r="G2498" s="286"/>
      <c r="H2498" s="287"/>
      <c r="I2498" s="288"/>
      <c r="J2498" s="289"/>
    </row>
    <row r="2499" spans="1:10" x14ac:dyDescent="0.3">
      <c r="A2499" s="276">
        <v>300026</v>
      </c>
      <c r="B2499" s="267" t="s">
        <v>343</v>
      </c>
      <c r="C2499" s="277"/>
      <c r="D2499" s="278"/>
      <c r="E2499" s="302"/>
      <c r="F2499" s="279">
        <v>0</v>
      </c>
      <c r="G2499" s="280">
        <f>H2497</f>
        <v>0</v>
      </c>
      <c r="H2499" s="281">
        <f>TRUNC(E2499* (1 + F2499 / 100) * G2499,2)</f>
        <v>0</v>
      </c>
      <c r="I2499" s="340">
        <f>I2487 * H2499</f>
        <v>0</v>
      </c>
      <c r="J2499" s="350">
        <f>H2499 * I2487</f>
        <v>0</v>
      </c>
    </row>
    <row r="2500" spans="1:10" x14ac:dyDescent="0.3">
      <c r="A2500" s="253" t="s">
        <v>348</v>
      </c>
      <c r="B2500" s="267"/>
      <c r="C2500" s="284"/>
      <c r="D2500" s="253"/>
      <c r="E2500" s="285"/>
      <c r="F2500" s="285"/>
      <c r="G2500" s="286" t="s">
        <v>349</v>
      </c>
      <c r="H2500" s="292">
        <f>SUM(H2498:H2499)</f>
        <v>0</v>
      </c>
      <c r="I2500" s="288"/>
      <c r="J2500" s="293">
        <f>SUM(J2498:J2499)</f>
        <v>0</v>
      </c>
    </row>
    <row r="2501" spans="1:10" x14ac:dyDescent="0.3">
      <c r="A2501" s="253" t="s">
        <v>350</v>
      </c>
      <c r="B2501" s="19"/>
      <c r="C2501" s="290" t="s">
        <v>351</v>
      </c>
      <c r="D2501" s="253"/>
      <c r="E2501" s="285"/>
      <c r="F2501" s="285"/>
      <c r="G2501" s="286"/>
      <c r="H2501" s="287"/>
      <c r="I2501" s="288"/>
      <c r="J2501" s="289"/>
    </row>
    <row r="2502" spans="1:10" x14ac:dyDescent="0.3">
      <c r="A2502" s="276"/>
      <c r="B2502" s="267"/>
      <c r="C2502" s="277"/>
      <c r="D2502" s="278"/>
      <c r="E2502" s="279"/>
      <c r="F2502" s="279"/>
      <c r="G2502" s="280"/>
      <c r="H2502" s="281"/>
      <c r="I2502" s="340"/>
      <c r="J2502" s="350"/>
    </row>
    <row r="2503" spans="1:10" x14ac:dyDescent="0.3">
      <c r="A2503" s="291" t="s">
        <v>352</v>
      </c>
      <c r="B2503" s="19"/>
      <c r="C2503" s="284"/>
      <c r="D2503" s="253"/>
      <c r="E2503" s="285"/>
      <c r="F2503" s="285"/>
      <c r="G2503" s="286" t="s">
        <v>353</v>
      </c>
      <c r="H2503" s="281">
        <f>SUM(H2501:H2502)</f>
        <v>0</v>
      </c>
      <c r="I2503" s="288"/>
      <c r="J2503" s="350">
        <f>SUM(J2501:J2502)</f>
        <v>0</v>
      </c>
    </row>
    <row r="2504" spans="1:10" x14ac:dyDescent="0.3">
      <c r="A2504" s="253"/>
      <c r="B2504" s="303"/>
      <c r="C2504" s="284"/>
      <c r="D2504" s="253"/>
      <c r="E2504" s="285"/>
      <c r="F2504" s="285"/>
      <c r="G2504" s="286"/>
      <c r="H2504" s="287"/>
      <c r="I2504" s="288"/>
      <c r="J2504" s="289"/>
    </row>
    <row r="2505" spans="1:10" ht="15" thickBot="1" x14ac:dyDescent="0.35">
      <c r="A2505" s="253" t="s">
        <v>76</v>
      </c>
      <c r="B2505" s="303"/>
      <c r="C2505" s="305"/>
      <c r="D2505" s="306"/>
      <c r="E2505" s="307"/>
      <c r="F2505" s="308" t="s">
        <v>354</v>
      </c>
      <c r="G2505" s="309">
        <f>SUM(H2488:H2504)/2</f>
        <v>0</v>
      </c>
      <c r="H2505" s="310">
        <f>IF($A$2="CD",IF($A$3=1,ROUND(SUM(H2488:H2504)/2,0),IF($A$3=3,ROUND(SUM(H2488:H2504)/2,-1),SUM(H2488:H2504)/2)),SUM(H2488:H2504)/2)</f>
        <v>0</v>
      </c>
      <c r="I2505" s="311">
        <f>SUM(J2488:J2504)/2</f>
        <v>0</v>
      </c>
      <c r="J2505" s="312">
        <f>IF($A$2="CD",IF($A$3=1,ROUND(SUM(J2488:J2504)/2,0),IF($A$3=3,ROUND(SUM(J2488:J2504)/2,-1),SUM(J2488:J2504)/2)),SUM(J2488:J2504)/2)</f>
        <v>0</v>
      </c>
    </row>
    <row r="2506" spans="1:10" ht="15" thickTop="1" x14ac:dyDescent="0.3">
      <c r="A2506" s="253" t="s">
        <v>376</v>
      </c>
      <c r="B2506" s="303"/>
      <c r="C2506" s="316" t="s">
        <v>280</v>
      </c>
      <c r="D2506" s="317"/>
      <c r="E2506" s="318"/>
      <c r="F2506" s="318"/>
      <c r="G2506" s="319"/>
      <c r="H2506" s="320"/>
      <c r="I2506" s="288"/>
      <c r="J2506" s="321"/>
    </row>
    <row r="2507" spans="1:10" x14ac:dyDescent="0.3">
      <c r="A2507" s="276" t="s">
        <v>287</v>
      </c>
      <c r="B2507" s="303"/>
      <c r="C2507" s="351" t="s">
        <v>258</v>
      </c>
      <c r="D2507" s="352"/>
      <c r="E2507" s="353"/>
      <c r="F2507" s="325">
        <f>$F$3</f>
        <v>0</v>
      </c>
      <c r="G2507" s="354"/>
      <c r="H2507" s="355">
        <f>ROUND(H2505*F2507,2)</f>
        <v>0</v>
      </c>
      <c r="I2507" s="288"/>
      <c r="J2507" s="350">
        <f>ROUND(J2505*F2507,2)</f>
        <v>0</v>
      </c>
    </row>
    <row r="2508" spans="1:10" x14ac:dyDescent="0.3">
      <c r="A2508" s="276" t="s">
        <v>377</v>
      </c>
      <c r="B2508" s="303"/>
      <c r="C2508" s="351" t="s">
        <v>260</v>
      </c>
      <c r="D2508" s="352"/>
      <c r="E2508" s="353"/>
      <c r="F2508" s="325">
        <f>$G$3</f>
        <v>0</v>
      </c>
      <c r="G2508" s="354"/>
      <c r="H2508" s="355">
        <f>ROUND(H2505*F2508,2)</f>
        <v>0</v>
      </c>
      <c r="I2508" s="288"/>
      <c r="J2508" s="350">
        <f>ROUND(J2505*F2508,2)</f>
        <v>0</v>
      </c>
    </row>
    <row r="2509" spans="1:10" x14ac:dyDescent="0.3">
      <c r="A2509" s="276" t="s">
        <v>289</v>
      </c>
      <c r="B2509" s="303"/>
      <c r="C2509" s="351" t="s">
        <v>262</v>
      </c>
      <c r="D2509" s="352"/>
      <c r="E2509" s="353"/>
      <c r="F2509" s="325">
        <f>$H$3</f>
        <v>0</v>
      </c>
      <c r="G2509" s="354"/>
      <c r="H2509" s="355">
        <f>ROUND(H2505*F2509,2)</f>
        <v>0</v>
      </c>
      <c r="I2509" s="288"/>
      <c r="J2509" s="350">
        <f>ROUND(J2505*F2509,2)</f>
        <v>0</v>
      </c>
    </row>
    <row r="2510" spans="1:10" x14ac:dyDescent="0.3">
      <c r="A2510" s="276" t="s">
        <v>291</v>
      </c>
      <c r="B2510" s="303"/>
      <c r="C2510" s="351" t="s">
        <v>266</v>
      </c>
      <c r="D2510" s="352"/>
      <c r="E2510" s="353"/>
      <c r="F2510" s="325">
        <f>$I$3</f>
        <v>0</v>
      </c>
      <c r="G2510" s="354"/>
      <c r="H2510" s="355">
        <f>ROUND(H2509*F2510,2)</f>
        <v>0</v>
      </c>
      <c r="I2510" s="288"/>
      <c r="J2510" s="350">
        <f>ROUND(J2509*F2510,2)</f>
        <v>0</v>
      </c>
    </row>
    <row r="2511" spans="1:10" x14ac:dyDescent="0.3">
      <c r="A2511" s="253" t="s">
        <v>378</v>
      </c>
      <c r="B2511" s="303"/>
      <c r="C2511" s="290" t="s">
        <v>379</v>
      </c>
      <c r="D2511" s="253"/>
      <c r="E2511" s="285"/>
      <c r="F2511" s="285"/>
      <c r="G2511" s="328"/>
      <c r="H2511" s="329">
        <f>SUM(H2507:H2510)</f>
        <v>0</v>
      </c>
      <c r="I2511" s="304"/>
      <c r="J2511" s="330">
        <f>SUM(J2507:J2510)</f>
        <v>0</v>
      </c>
    </row>
    <row r="2512" spans="1:10" ht="15" thickBot="1" x14ac:dyDescent="0.35">
      <c r="A2512" s="253" t="s">
        <v>380</v>
      </c>
      <c r="B2512" s="303"/>
      <c r="C2512" s="331"/>
      <c r="D2512" s="332"/>
      <c r="E2512" s="307"/>
      <c r="F2512" s="308" t="s">
        <v>381</v>
      </c>
      <c r="G2512" s="333">
        <f>H2511+H2505</f>
        <v>0</v>
      </c>
      <c r="H2512" s="310">
        <f>IF($A$3=2,ROUND((H2505+H2511),2),IF($A$3=3,ROUND((H2505+H2511),-1),ROUND((H2505+H2511),0)))</f>
        <v>0</v>
      </c>
      <c r="I2512" s="311"/>
      <c r="J2512" s="312">
        <f>IF($A$3=2,ROUND((J2505+J2511),2),IF($A$3=3,ROUND((J2505+J2511),-1),ROUND((J2505+J2511),0)))</f>
        <v>0</v>
      </c>
    </row>
    <row r="2513" spans="1:10" ht="15" thickTop="1" x14ac:dyDescent="0.3">
      <c r="C2513" s="19"/>
      <c r="D2513" s="264"/>
      <c r="E2513" s="19"/>
      <c r="F2513" s="19"/>
      <c r="G2513" s="19"/>
      <c r="H2513" s="19"/>
      <c r="I2513" s="265"/>
      <c r="J2513" s="266"/>
    </row>
    <row r="2514" spans="1:10" x14ac:dyDescent="0.3">
      <c r="C2514" s="19"/>
      <c r="D2514" s="264"/>
      <c r="E2514" s="19"/>
      <c r="F2514" s="19"/>
      <c r="G2514" s="19"/>
      <c r="H2514" s="19"/>
      <c r="I2514" s="265"/>
      <c r="J2514" s="266"/>
    </row>
    <row r="2515" spans="1:10" ht="15" thickBot="1" x14ac:dyDescent="0.35">
      <c r="C2515" s="19"/>
      <c r="D2515" s="264"/>
      <c r="E2515" s="19"/>
      <c r="F2515" s="19"/>
      <c r="G2515" s="19"/>
      <c r="H2515" s="19"/>
      <c r="I2515" s="265"/>
      <c r="J2515" s="266"/>
    </row>
    <row r="2516" spans="1:10" ht="15" thickTop="1" x14ac:dyDescent="0.3">
      <c r="A2516" s="253" t="s">
        <v>630</v>
      </c>
      <c r="B2516" s="267"/>
      <c r="C2516" s="933" t="s">
        <v>213</v>
      </c>
      <c r="D2516" s="934"/>
      <c r="E2516" s="934"/>
      <c r="F2516" s="934"/>
      <c r="G2516" s="314"/>
      <c r="H2516" s="269" t="s">
        <v>437</v>
      </c>
      <c r="I2516" s="396" t="s">
        <v>310</v>
      </c>
      <c r="J2516" s="271" t="s">
        <v>79</v>
      </c>
    </row>
    <row r="2517" spans="1:10" x14ac:dyDescent="0.3">
      <c r="A2517" s="253"/>
      <c r="B2517" s="267"/>
      <c r="C2517" s="935"/>
      <c r="D2517" s="936"/>
      <c r="E2517" s="936"/>
      <c r="F2517" s="936"/>
      <c r="G2517" s="315"/>
      <c r="H2517" s="273" t="str">
        <f>"ITEM:   "&amp;PRESUPUESTO!$B$127</f>
        <v>ITEM:   10.4</v>
      </c>
      <c r="I2517" s="274">
        <f>PRESUPUESTO!$E$127</f>
        <v>71.400000000000006</v>
      </c>
      <c r="J2517" s="275"/>
    </row>
    <row r="2518" spans="1:10" x14ac:dyDescent="0.3">
      <c r="A2518" s="276" t="s">
        <v>312</v>
      </c>
      <c r="B2518" s="267"/>
      <c r="C2518" s="277" t="str">
        <f>INSUMOS!$C$300</f>
        <v>DESCRIPCION</v>
      </c>
      <c r="D2518" s="278" t="str">
        <f>INSUMOS!$D$300</f>
        <v>UND</v>
      </c>
      <c r="E2518" s="279" t="s">
        <v>74</v>
      </c>
      <c r="F2518" s="279" t="s">
        <v>313</v>
      </c>
      <c r="G2518" s="280" t="str">
        <f>INSUMOS!$I$300</f>
        <v>VR. UNIT.</v>
      </c>
      <c r="H2518" s="281" t="s">
        <v>315</v>
      </c>
      <c r="I2518" s="340"/>
      <c r="J2518" s="350" t="s">
        <v>315</v>
      </c>
    </row>
    <row r="2519" spans="1:10" x14ac:dyDescent="0.3">
      <c r="A2519" s="276"/>
      <c r="B2519" s="267"/>
      <c r="C2519" s="284"/>
      <c r="D2519" s="253"/>
      <c r="E2519" s="285"/>
      <c r="F2519" s="285"/>
      <c r="G2519" s="286"/>
      <c r="H2519" s="287"/>
      <c r="I2519" s="288"/>
      <c r="J2519" s="289"/>
    </row>
    <row r="2520" spans="1:10" x14ac:dyDescent="0.3">
      <c r="A2520" s="276" t="s">
        <v>316</v>
      </c>
      <c r="B2520" s="267"/>
      <c r="C2520" s="290" t="s">
        <v>317</v>
      </c>
      <c r="D2520" s="253"/>
      <c r="E2520" s="285"/>
      <c r="F2520" s="285"/>
      <c r="G2520" s="286"/>
      <c r="H2520" s="287"/>
      <c r="I2520" s="288"/>
      <c r="J2520" s="289"/>
    </row>
    <row r="2521" spans="1:10" x14ac:dyDescent="0.3">
      <c r="A2521" s="276">
        <v>101658</v>
      </c>
      <c r="B2521" s="267" t="s">
        <v>318</v>
      </c>
      <c r="C2521" s="277"/>
      <c r="D2521" s="278"/>
      <c r="E2521" s="400"/>
      <c r="F2521" s="279"/>
      <c r="G2521" s="280"/>
      <c r="H2521" s="281">
        <f>TRUNC(E2521* (1 + F2521 / 100) * G2521,2)</f>
        <v>0</v>
      </c>
      <c r="I2521" s="340">
        <f>I2517 * (E2521 * (1+F2521/100))</f>
        <v>0</v>
      </c>
      <c r="J2521" s="350">
        <f>H2521 * I2517</f>
        <v>0</v>
      </c>
    </row>
    <row r="2522" spans="1:10" x14ac:dyDescent="0.3">
      <c r="A2522" s="276">
        <v>102173</v>
      </c>
      <c r="B2522" s="267" t="s">
        <v>599</v>
      </c>
      <c r="C2522" s="277"/>
      <c r="D2522" s="278"/>
      <c r="E2522" s="279"/>
      <c r="F2522" s="279"/>
      <c r="G2522" s="280"/>
      <c r="H2522" s="281">
        <f>TRUNC(E2522* (1 + F2522 / 100) * G2522,2)</f>
        <v>0</v>
      </c>
      <c r="I2522" s="340">
        <f>I2517 * (E2522 * (1+F2522/100))</f>
        <v>0</v>
      </c>
      <c r="J2522" s="350">
        <f>H2522 * I2517</f>
        <v>0</v>
      </c>
    </row>
    <row r="2523" spans="1:10" x14ac:dyDescent="0.3">
      <c r="A2523" s="276">
        <v>101128</v>
      </c>
      <c r="B2523" s="267" t="s">
        <v>318</v>
      </c>
      <c r="C2523" s="277"/>
      <c r="D2523" s="278"/>
      <c r="E2523" s="400"/>
      <c r="F2523" s="279"/>
      <c r="G2523" s="280"/>
      <c r="H2523" s="281">
        <f>TRUNC(E2523* (1 + F2523 / 100) * G2523,2)</f>
        <v>0</v>
      </c>
      <c r="I2523" s="340">
        <f>I2517 * (E2523 * (1+F2523/100))</f>
        <v>0</v>
      </c>
      <c r="J2523" s="350">
        <f>H2523 * I2517</f>
        <v>0</v>
      </c>
    </row>
    <row r="2524" spans="1:10" x14ac:dyDescent="0.3">
      <c r="A2524" s="253" t="s">
        <v>330</v>
      </c>
      <c r="B2524" s="267"/>
      <c r="C2524" s="284"/>
      <c r="D2524" s="253"/>
      <c r="E2524" s="285"/>
      <c r="F2524" s="285"/>
      <c r="G2524" s="286" t="s">
        <v>331</v>
      </c>
      <c r="H2524" s="292">
        <f>SUM(H2520:H2523)</f>
        <v>0</v>
      </c>
      <c r="I2524" s="288"/>
      <c r="J2524" s="293">
        <f>SUM(J2520:J2523)</f>
        <v>0</v>
      </c>
    </row>
    <row r="2525" spans="1:10" x14ac:dyDescent="0.3">
      <c r="A2525" s="276" t="s">
        <v>332</v>
      </c>
      <c r="B2525" s="267"/>
      <c r="C2525" s="294" t="s">
        <v>333</v>
      </c>
      <c r="D2525" s="253" t="s">
        <v>334</v>
      </c>
      <c r="E2525" s="253" t="s">
        <v>335</v>
      </c>
      <c r="F2525" s="253" t="s">
        <v>336</v>
      </c>
      <c r="G2525" s="295" t="s">
        <v>337</v>
      </c>
      <c r="H2525" s="296" t="s">
        <v>338</v>
      </c>
      <c r="I2525" s="288"/>
      <c r="J2525" s="289"/>
    </row>
    <row r="2526" spans="1:10" x14ac:dyDescent="0.3">
      <c r="A2526" s="276">
        <v>200020</v>
      </c>
      <c r="B2526" s="267" t="s">
        <v>333</v>
      </c>
      <c r="C2526" s="277"/>
      <c r="D2526" s="297"/>
      <c r="E2526" s="298"/>
      <c r="F2526" s="299"/>
      <c r="G2526" s="300"/>
      <c r="H2526" s="281"/>
      <c r="I2526" s="340" t="e">
        <f>I2517 / G2526</f>
        <v>#DIV/0!</v>
      </c>
      <c r="J2526" s="350">
        <f>H2526 * I2517</f>
        <v>0</v>
      </c>
    </row>
    <row r="2527" spans="1:10" x14ac:dyDescent="0.3">
      <c r="A2527" s="253" t="s">
        <v>340</v>
      </c>
      <c r="B2527" s="267"/>
      <c r="C2527" s="284"/>
      <c r="D2527" s="253"/>
      <c r="E2527" s="285"/>
      <c r="F2527" s="285"/>
      <c r="G2527" s="286" t="s">
        <v>341</v>
      </c>
      <c r="H2527" s="292">
        <f>SUM(H2525:H2526)</f>
        <v>0</v>
      </c>
      <c r="I2527" s="288"/>
      <c r="J2527" s="293">
        <f>SUM(J2525:J2526)</f>
        <v>0</v>
      </c>
    </row>
    <row r="2528" spans="1:10" x14ac:dyDescent="0.3">
      <c r="A2528" s="276" t="s">
        <v>342</v>
      </c>
      <c r="B2528" s="267"/>
      <c r="C2528" s="301" t="s">
        <v>343</v>
      </c>
      <c r="D2528" s="253"/>
      <c r="E2528" s="285"/>
      <c r="F2528" s="285"/>
      <c r="G2528" s="286"/>
      <c r="H2528" s="287"/>
      <c r="I2528" s="288"/>
      <c r="J2528" s="289"/>
    </row>
    <row r="2529" spans="1:10" x14ac:dyDescent="0.3">
      <c r="A2529" s="276">
        <v>300026</v>
      </c>
      <c r="B2529" s="267" t="s">
        <v>343</v>
      </c>
      <c r="C2529" s="277"/>
      <c r="D2529" s="278"/>
      <c r="E2529" s="302"/>
      <c r="F2529" s="279">
        <v>0</v>
      </c>
      <c r="G2529" s="280">
        <f>H2527</f>
        <v>0</v>
      </c>
      <c r="H2529" s="281">
        <f>TRUNC(E2529* (1 + F2529 / 100) * G2529,2)</f>
        <v>0</v>
      </c>
      <c r="I2529" s="340">
        <f>I2517 * H2529</f>
        <v>0</v>
      </c>
      <c r="J2529" s="350">
        <f>H2529 * I2517</f>
        <v>0</v>
      </c>
    </row>
    <row r="2530" spans="1:10" x14ac:dyDescent="0.3">
      <c r="A2530" s="253" t="s">
        <v>348</v>
      </c>
      <c r="B2530" s="267"/>
      <c r="C2530" s="284"/>
      <c r="D2530" s="253"/>
      <c r="E2530" s="285"/>
      <c r="F2530" s="285"/>
      <c r="G2530" s="286" t="s">
        <v>349</v>
      </c>
      <c r="H2530" s="292">
        <f>SUM(H2528:H2529)</f>
        <v>0</v>
      </c>
      <c r="I2530" s="288"/>
      <c r="J2530" s="293">
        <f>SUM(J2528:J2529)</f>
        <v>0</v>
      </c>
    </row>
    <row r="2531" spans="1:10" x14ac:dyDescent="0.3">
      <c r="A2531" s="253" t="s">
        <v>350</v>
      </c>
      <c r="B2531" s="19"/>
      <c r="C2531" s="290" t="s">
        <v>351</v>
      </c>
      <c r="D2531" s="253"/>
      <c r="E2531" s="285"/>
      <c r="F2531" s="285"/>
      <c r="G2531" s="286"/>
      <c r="H2531" s="287"/>
      <c r="I2531" s="288"/>
      <c r="J2531" s="289"/>
    </row>
    <row r="2532" spans="1:10" x14ac:dyDescent="0.3">
      <c r="A2532" s="276"/>
      <c r="B2532" s="267"/>
      <c r="C2532" s="277"/>
      <c r="D2532" s="278"/>
      <c r="E2532" s="279"/>
      <c r="F2532" s="279"/>
      <c r="G2532" s="280"/>
      <c r="H2532" s="281"/>
      <c r="I2532" s="340"/>
      <c r="J2532" s="350"/>
    </row>
    <row r="2533" spans="1:10" x14ac:dyDescent="0.3">
      <c r="A2533" s="291" t="s">
        <v>352</v>
      </c>
      <c r="B2533" s="19"/>
      <c r="C2533" s="284"/>
      <c r="D2533" s="253"/>
      <c r="E2533" s="285"/>
      <c r="F2533" s="285"/>
      <c r="G2533" s="286" t="s">
        <v>353</v>
      </c>
      <c r="H2533" s="281">
        <f>SUM(H2531:H2532)</f>
        <v>0</v>
      </c>
      <c r="I2533" s="288"/>
      <c r="J2533" s="350">
        <f>SUM(J2531:J2532)</f>
        <v>0</v>
      </c>
    </row>
    <row r="2534" spans="1:10" x14ac:dyDescent="0.3">
      <c r="A2534" s="253"/>
      <c r="B2534" s="303"/>
      <c r="C2534" s="284"/>
      <c r="D2534" s="253"/>
      <c r="E2534" s="285"/>
      <c r="F2534" s="285"/>
      <c r="G2534" s="286"/>
      <c r="H2534" s="287"/>
      <c r="I2534" s="288"/>
      <c r="J2534" s="289"/>
    </row>
    <row r="2535" spans="1:10" ht="15" thickBot="1" x14ac:dyDescent="0.35">
      <c r="A2535" s="253" t="s">
        <v>76</v>
      </c>
      <c r="B2535" s="303"/>
      <c r="C2535" s="305"/>
      <c r="D2535" s="306"/>
      <c r="E2535" s="307"/>
      <c r="F2535" s="308" t="s">
        <v>354</v>
      </c>
      <c r="G2535" s="309">
        <f>SUM(H2518:H2534)/2</f>
        <v>0</v>
      </c>
      <c r="H2535" s="310">
        <f>IF($A$2="CD",IF($A$3=1,ROUND(SUM(H2518:H2534)/2,0),IF($A$3=3,ROUND(SUM(H2518:H2534)/2,-1),SUM(H2518:H2534)/2)),SUM(H2518:H2534)/2)</f>
        <v>0</v>
      </c>
      <c r="I2535" s="311">
        <f>SUM(J2518:J2534)/2</f>
        <v>0</v>
      </c>
      <c r="J2535" s="312">
        <f>IF($A$2="CD",IF($A$3=1,ROUND(SUM(J2518:J2534)/2,0),IF($A$3=3,ROUND(SUM(J2518:J2534)/2,-1),SUM(J2518:J2534)/2)),SUM(J2518:J2534)/2)</f>
        <v>0</v>
      </c>
    </row>
    <row r="2536" spans="1:10" ht="15" thickTop="1" x14ac:dyDescent="0.3">
      <c r="A2536" s="253" t="s">
        <v>376</v>
      </c>
      <c r="B2536" s="303"/>
      <c r="C2536" s="316" t="s">
        <v>280</v>
      </c>
      <c r="D2536" s="317"/>
      <c r="E2536" s="318"/>
      <c r="F2536" s="318"/>
      <c r="G2536" s="319"/>
      <c r="H2536" s="320"/>
      <c r="I2536" s="288"/>
      <c r="J2536" s="321"/>
    </row>
    <row r="2537" spans="1:10" x14ac:dyDescent="0.3">
      <c r="A2537" s="276" t="s">
        <v>287</v>
      </c>
      <c r="B2537" s="303"/>
      <c r="C2537" s="351" t="s">
        <v>258</v>
      </c>
      <c r="D2537" s="352"/>
      <c r="E2537" s="353"/>
      <c r="F2537" s="325">
        <f>$F$3</f>
        <v>0</v>
      </c>
      <c r="G2537" s="354"/>
      <c r="H2537" s="355">
        <f>ROUND(H2535*F2537,2)</f>
        <v>0</v>
      </c>
      <c r="I2537" s="288"/>
      <c r="J2537" s="350">
        <f>ROUND(J2535*F2537,2)</f>
        <v>0</v>
      </c>
    </row>
    <row r="2538" spans="1:10" x14ac:dyDescent="0.3">
      <c r="A2538" s="276" t="s">
        <v>377</v>
      </c>
      <c r="B2538" s="303"/>
      <c r="C2538" s="351" t="s">
        <v>260</v>
      </c>
      <c r="D2538" s="352"/>
      <c r="E2538" s="353"/>
      <c r="F2538" s="325">
        <f>$G$3</f>
        <v>0</v>
      </c>
      <c r="G2538" s="354"/>
      <c r="H2538" s="355">
        <f>ROUND(H2535*F2538,2)</f>
        <v>0</v>
      </c>
      <c r="I2538" s="288"/>
      <c r="J2538" s="350">
        <f>ROUND(J2535*F2538,2)</f>
        <v>0</v>
      </c>
    </row>
    <row r="2539" spans="1:10" x14ac:dyDescent="0.3">
      <c r="A2539" s="276" t="s">
        <v>289</v>
      </c>
      <c r="B2539" s="303"/>
      <c r="C2539" s="351" t="s">
        <v>262</v>
      </c>
      <c r="D2539" s="352"/>
      <c r="E2539" s="353"/>
      <c r="F2539" s="325">
        <f>$H$3</f>
        <v>0</v>
      </c>
      <c r="G2539" s="354"/>
      <c r="H2539" s="355">
        <f>ROUND(H2535*F2539,2)</f>
        <v>0</v>
      </c>
      <c r="I2539" s="288"/>
      <c r="J2539" s="350">
        <f>ROUND(J2535*F2539,2)</f>
        <v>0</v>
      </c>
    </row>
    <row r="2540" spans="1:10" x14ac:dyDescent="0.3">
      <c r="A2540" s="276" t="s">
        <v>291</v>
      </c>
      <c r="B2540" s="303"/>
      <c r="C2540" s="351" t="s">
        <v>266</v>
      </c>
      <c r="D2540" s="352"/>
      <c r="E2540" s="353"/>
      <c r="F2540" s="325">
        <f>$I$3</f>
        <v>0</v>
      </c>
      <c r="G2540" s="354"/>
      <c r="H2540" s="355">
        <f>ROUND(H2539*F2540,2)</f>
        <v>0</v>
      </c>
      <c r="I2540" s="288"/>
      <c r="J2540" s="350">
        <f>ROUND(J2539*F2540,2)</f>
        <v>0</v>
      </c>
    </row>
    <row r="2541" spans="1:10" x14ac:dyDescent="0.3">
      <c r="A2541" s="253" t="s">
        <v>378</v>
      </c>
      <c r="B2541" s="303"/>
      <c r="C2541" s="290" t="s">
        <v>379</v>
      </c>
      <c r="D2541" s="253"/>
      <c r="E2541" s="285"/>
      <c r="F2541" s="285"/>
      <c r="G2541" s="328"/>
      <c r="H2541" s="329">
        <f>SUM(H2537:H2540)</f>
        <v>0</v>
      </c>
      <c r="I2541" s="304"/>
      <c r="J2541" s="330">
        <f>SUM(J2537:J2540)</f>
        <v>0</v>
      </c>
    </row>
    <row r="2542" spans="1:10" ht="15" thickBot="1" x14ac:dyDescent="0.35">
      <c r="A2542" s="253" t="s">
        <v>380</v>
      </c>
      <c r="B2542" s="303"/>
      <c r="C2542" s="331"/>
      <c r="D2542" s="332"/>
      <c r="E2542" s="307"/>
      <c r="F2542" s="308" t="s">
        <v>381</v>
      </c>
      <c r="G2542" s="333">
        <f>H2541+H2535</f>
        <v>0</v>
      </c>
      <c r="H2542" s="310">
        <f>IF($A$3=2,ROUND((H2535+H2541),2),IF($A$3=3,ROUND((H2535+H2541),-1),ROUND((H2535+H2541),0)))</f>
        <v>0</v>
      </c>
      <c r="I2542" s="311"/>
      <c r="J2542" s="312">
        <f>IF($A$3=2,ROUND((J2535+J2541),2),IF($A$3=3,ROUND((J2535+J2541),-1),ROUND((J2535+J2541),0)))</f>
        <v>0</v>
      </c>
    </row>
    <row r="2543" spans="1:10" ht="15" thickTop="1" x14ac:dyDescent="0.3">
      <c r="C2543" s="19"/>
      <c r="D2543" s="264"/>
      <c r="E2543" s="19"/>
      <c r="F2543" s="19"/>
      <c r="G2543" s="19"/>
      <c r="H2543" s="19"/>
      <c r="I2543" s="265"/>
      <c r="J2543" s="266"/>
    </row>
    <row r="2544" spans="1:10" ht="15" thickBot="1" x14ac:dyDescent="0.35">
      <c r="C2544" s="19"/>
      <c r="D2544" s="264"/>
      <c r="E2544" s="19"/>
      <c r="F2544" s="19"/>
      <c r="G2544" s="19"/>
      <c r="H2544" s="19"/>
      <c r="I2544" s="265"/>
      <c r="J2544" s="266"/>
    </row>
    <row r="2545" spans="1:10" ht="15" thickTop="1" x14ac:dyDescent="0.3">
      <c r="A2545" s="253" t="s">
        <v>631</v>
      </c>
      <c r="B2545" s="267"/>
      <c r="C2545" s="933" t="s">
        <v>215</v>
      </c>
      <c r="D2545" s="934"/>
      <c r="E2545" s="934"/>
      <c r="F2545" s="934"/>
      <c r="G2545" s="314"/>
      <c r="H2545" s="269" t="s">
        <v>383</v>
      </c>
      <c r="I2545" s="270" t="s">
        <v>310</v>
      </c>
      <c r="J2545" s="271" t="s">
        <v>79</v>
      </c>
    </row>
    <row r="2546" spans="1:10" x14ac:dyDescent="0.3">
      <c r="A2546" s="253"/>
      <c r="B2546" s="267"/>
      <c r="C2546" s="935"/>
      <c r="D2546" s="936"/>
      <c r="E2546" s="936"/>
      <c r="F2546" s="936"/>
      <c r="G2546" s="315"/>
      <c r="H2546" s="273" t="str">
        <f>"ITEM:   "&amp;PRESUPUESTO!$B$128</f>
        <v>ITEM:   10.5</v>
      </c>
      <c r="I2546" s="274">
        <f>PRESUPUESTO!$E$128</f>
        <v>1</v>
      </c>
      <c r="J2546" s="275"/>
    </row>
    <row r="2547" spans="1:10" x14ac:dyDescent="0.3">
      <c r="A2547" s="276" t="s">
        <v>312</v>
      </c>
      <c r="B2547" s="267"/>
      <c r="C2547" s="277" t="str">
        <f>INSUMOS!$C$300</f>
        <v>DESCRIPCION</v>
      </c>
      <c r="D2547" s="278" t="str">
        <f>INSUMOS!$D$300</f>
        <v>UND</v>
      </c>
      <c r="E2547" s="279" t="s">
        <v>74</v>
      </c>
      <c r="F2547" s="279" t="s">
        <v>313</v>
      </c>
      <c r="G2547" s="280" t="str">
        <f>INSUMOS!$I$300</f>
        <v>VR. UNIT.</v>
      </c>
      <c r="H2547" s="281" t="s">
        <v>315</v>
      </c>
      <c r="I2547" s="340"/>
      <c r="J2547" s="350" t="s">
        <v>315</v>
      </c>
    </row>
    <row r="2548" spans="1:10" x14ac:dyDescent="0.3">
      <c r="A2548" s="276"/>
      <c r="B2548" s="267"/>
      <c r="C2548" s="284"/>
      <c r="D2548" s="253"/>
      <c r="E2548" s="285"/>
      <c r="F2548" s="285"/>
      <c r="G2548" s="286"/>
      <c r="H2548" s="287"/>
      <c r="I2548" s="288"/>
      <c r="J2548" s="289"/>
    </row>
    <row r="2549" spans="1:10" x14ac:dyDescent="0.3">
      <c r="A2549" s="276" t="s">
        <v>316</v>
      </c>
      <c r="B2549" s="267"/>
      <c r="C2549" s="290" t="s">
        <v>317</v>
      </c>
      <c r="D2549" s="253"/>
      <c r="E2549" s="285"/>
      <c r="F2549" s="285"/>
      <c r="G2549" s="286"/>
      <c r="H2549" s="287"/>
      <c r="I2549" s="288"/>
      <c r="J2549" s="289"/>
    </row>
    <row r="2550" spans="1:10" x14ac:dyDescent="0.3">
      <c r="A2550" s="276">
        <v>102447</v>
      </c>
      <c r="B2550" s="267" t="s">
        <v>599</v>
      </c>
      <c r="C2550" s="277"/>
      <c r="D2550" s="278"/>
      <c r="E2550" s="279"/>
      <c r="F2550" s="279"/>
      <c r="G2550" s="280"/>
      <c r="H2550" s="281">
        <f>TRUNC(E2550* (1 + F2550 / 100) * G2550,2)</f>
        <v>0</v>
      </c>
      <c r="I2550" s="340">
        <f>I2546 * (E2550 * (1+F2550/100))</f>
        <v>0</v>
      </c>
      <c r="J2550" s="350">
        <f>H2550 * I2546</f>
        <v>0</v>
      </c>
    </row>
    <row r="2551" spans="1:10" x14ac:dyDescent="0.3">
      <c r="A2551" s="253" t="s">
        <v>330</v>
      </c>
      <c r="B2551" s="267"/>
      <c r="C2551" s="284"/>
      <c r="D2551" s="253"/>
      <c r="E2551" s="285"/>
      <c r="F2551" s="285"/>
      <c r="G2551" s="286" t="s">
        <v>331</v>
      </c>
      <c r="H2551" s="292">
        <f>SUM(H2549:H2550)</f>
        <v>0</v>
      </c>
      <c r="I2551" s="288"/>
      <c r="J2551" s="293">
        <f>SUM(J2549:J2550)</f>
        <v>0</v>
      </c>
    </row>
    <row r="2552" spans="1:10" x14ac:dyDescent="0.3">
      <c r="A2552" s="253" t="s">
        <v>350</v>
      </c>
      <c r="B2552" s="19"/>
      <c r="C2552" s="290" t="s">
        <v>351</v>
      </c>
      <c r="D2552" s="253"/>
      <c r="E2552" s="285"/>
      <c r="F2552" s="285"/>
      <c r="G2552" s="286"/>
      <c r="H2552" s="287"/>
      <c r="I2552" s="288"/>
      <c r="J2552" s="289"/>
    </row>
    <row r="2553" spans="1:10" x14ac:dyDescent="0.3">
      <c r="A2553" s="276"/>
      <c r="B2553" s="267"/>
      <c r="C2553" s="277"/>
      <c r="D2553" s="278"/>
      <c r="E2553" s="279"/>
      <c r="F2553" s="279"/>
      <c r="G2553" s="280"/>
      <c r="H2553" s="281"/>
      <c r="I2553" s="340"/>
      <c r="J2553" s="350"/>
    </row>
    <row r="2554" spans="1:10" x14ac:dyDescent="0.3">
      <c r="A2554" s="291" t="s">
        <v>352</v>
      </c>
      <c r="B2554" s="19"/>
      <c r="C2554" s="284"/>
      <c r="D2554" s="253"/>
      <c r="E2554" s="285"/>
      <c r="F2554" s="285"/>
      <c r="G2554" s="286" t="s">
        <v>353</v>
      </c>
      <c r="H2554" s="281">
        <f>SUM(H2552:H2553)</f>
        <v>0</v>
      </c>
      <c r="I2554" s="288"/>
      <c r="J2554" s="350">
        <f>SUM(J2552:J2553)</f>
        <v>0</v>
      </c>
    </row>
    <row r="2555" spans="1:10" x14ac:dyDescent="0.3">
      <c r="A2555" s="253"/>
      <c r="B2555" s="303"/>
      <c r="C2555" s="284"/>
      <c r="D2555" s="253"/>
      <c r="E2555" s="285"/>
      <c r="F2555" s="285"/>
      <c r="G2555" s="286"/>
      <c r="H2555" s="287"/>
      <c r="I2555" s="288"/>
      <c r="J2555" s="289"/>
    </row>
    <row r="2556" spans="1:10" ht="15" thickBot="1" x14ac:dyDescent="0.35">
      <c r="A2556" s="253" t="s">
        <v>76</v>
      </c>
      <c r="B2556" s="303"/>
      <c r="C2556" s="305"/>
      <c r="D2556" s="306"/>
      <c r="E2556" s="307"/>
      <c r="F2556" s="308" t="s">
        <v>354</v>
      </c>
      <c r="G2556" s="309">
        <f>SUM(H2547:H2555)/2</f>
        <v>0</v>
      </c>
      <c r="H2556" s="310">
        <f>IF($A$2="CD",IF($A$3=1,ROUND(SUM(H2547:H2555)/2,0),IF($A$3=3,ROUND(SUM(H2547:H2555)/2,-1),SUM(H2547:H2555)/2)),SUM(H2547:H2555)/2)</f>
        <v>0</v>
      </c>
      <c r="I2556" s="311">
        <f>SUM(J2547:J2555)/2</f>
        <v>0</v>
      </c>
      <c r="J2556" s="312">
        <f>IF($A$2="CD",IF($A$3=1,ROUND(SUM(J2547:J2555)/2,0),IF($A$3=3,ROUND(SUM(J2547:J2555)/2,-1),SUM(J2547:J2555)/2)),SUM(J2547:J2555)/2)</f>
        <v>0</v>
      </c>
    </row>
    <row r="2557" spans="1:10" ht="15" thickTop="1" x14ac:dyDescent="0.3">
      <c r="A2557" s="253" t="s">
        <v>376</v>
      </c>
      <c r="B2557" s="303"/>
      <c r="C2557" s="316" t="s">
        <v>280</v>
      </c>
      <c r="D2557" s="317"/>
      <c r="E2557" s="318"/>
      <c r="F2557" s="318"/>
      <c r="G2557" s="319"/>
      <c r="H2557" s="320"/>
      <c r="I2557" s="288"/>
      <c r="J2557" s="321"/>
    </row>
    <row r="2558" spans="1:10" x14ac:dyDescent="0.3">
      <c r="A2558" s="276" t="s">
        <v>287</v>
      </c>
      <c r="B2558" s="303"/>
      <c r="C2558" s="351" t="s">
        <v>258</v>
      </c>
      <c r="D2558" s="352"/>
      <c r="E2558" s="353"/>
      <c r="F2558" s="325">
        <f>$F$3</f>
        <v>0</v>
      </c>
      <c r="G2558" s="354"/>
      <c r="H2558" s="355">
        <f>ROUND(H2556*F2558,2)</f>
        <v>0</v>
      </c>
      <c r="I2558" s="288"/>
      <c r="J2558" s="350">
        <f>ROUND(J2556*F2558,2)</f>
        <v>0</v>
      </c>
    </row>
    <row r="2559" spans="1:10" x14ac:dyDescent="0.3">
      <c r="A2559" s="276" t="s">
        <v>377</v>
      </c>
      <c r="B2559" s="303"/>
      <c r="C2559" s="351" t="s">
        <v>260</v>
      </c>
      <c r="D2559" s="352"/>
      <c r="E2559" s="353"/>
      <c r="F2559" s="325">
        <f>$G$3</f>
        <v>0</v>
      </c>
      <c r="G2559" s="354"/>
      <c r="H2559" s="355">
        <f>ROUND(H2556*F2559,2)</f>
        <v>0</v>
      </c>
      <c r="I2559" s="288"/>
      <c r="J2559" s="350">
        <f>ROUND(J2556*F2559,2)</f>
        <v>0</v>
      </c>
    </row>
    <row r="2560" spans="1:10" x14ac:dyDescent="0.3">
      <c r="A2560" s="276" t="s">
        <v>289</v>
      </c>
      <c r="B2560" s="303"/>
      <c r="C2560" s="351" t="s">
        <v>262</v>
      </c>
      <c r="D2560" s="352"/>
      <c r="E2560" s="353"/>
      <c r="F2560" s="325">
        <f>$H$3</f>
        <v>0</v>
      </c>
      <c r="G2560" s="354"/>
      <c r="H2560" s="355">
        <f>ROUND(H2556*F2560,2)</f>
        <v>0</v>
      </c>
      <c r="I2560" s="288"/>
      <c r="J2560" s="350">
        <f>ROUND(J2556*F2560,2)</f>
        <v>0</v>
      </c>
    </row>
    <row r="2561" spans="1:10" x14ac:dyDescent="0.3">
      <c r="A2561" s="276" t="s">
        <v>291</v>
      </c>
      <c r="B2561" s="303"/>
      <c r="C2561" s="351" t="s">
        <v>266</v>
      </c>
      <c r="D2561" s="352"/>
      <c r="E2561" s="353"/>
      <c r="F2561" s="325">
        <f>$I$3</f>
        <v>0</v>
      </c>
      <c r="G2561" s="354"/>
      <c r="H2561" s="355">
        <f>ROUND(H2560*F2561,2)</f>
        <v>0</v>
      </c>
      <c r="I2561" s="288"/>
      <c r="J2561" s="350">
        <f>ROUND(J2560*F2561,2)</f>
        <v>0</v>
      </c>
    </row>
    <row r="2562" spans="1:10" x14ac:dyDescent="0.3">
      <c r="A2562" s="253" t="s">
        <v>378</v>
      </c>
      <c r="B2562" s="303"/>
      <c r="C2562" s="290" t="s">
        <v>379</v>
      </c>
      <c r="D2562" s="253"/>
      <c r="E2562" s="285"/>
      <c r="F2562" s="285"/>
      <c r="G2562" s="328"/>
      <c r="H2562" s="329">
        <f>SUM(H2558:H2561)</f>
        <v>0</v>
      </c>
      <c r="I2562" s="304"/>
      <c r="J2562" s="330">
        <f>SUM(J2558:J2561)</f>
        <v>0</v>
      </c>
    </row>
    <row r="2563" spans="1:10" ht="15" thickBot="1" x14ac:dyDescent="0.35">
      <c r="A2563" s="253" t="s">
        <v>380</v>
      </c>
      <c r="B2563" s="303"/>
      <c r="C2563" s="331"/>
      <c r="D2563" s="332"/>
      <c r="E2563" s="307"/>
      <c r="F2563" s="308" t="s">
        <v>381</v>
      </c>
      <c r="G2563" s="333">
        <f>H2562+H2556</f>
        <v>0</v>
      </c>
      <c r="H2563" s="310">
        <f>IF($A$3=2,ROUND((H2556+H2562),2),IF($A$3=3,ROUND((H2556+H2562),-1),ROUND((H2556+H2562),0)))</f>
        <v>0</v>
      </c>
      <c r="I2563" s="311"/>
      <c r="J2563" s="312">
        <f>IF($A$3=2,ROUND((J2556+J2562),2),IF($A$3=3,ROUND((J2556+J2562),-1),ROUND((J2556+J2562),0)))</f>
        <v>0</v>
      </c>
    </row>
    <row r="2564" spans="1:10" ht="15" thickTop="1" x14ac:dyDescent="0.3">
      <c r="C2564" s="19"/>
      <c r="D2564" s="264"/>
      <c r="E2564" s="19"/>
      <c r="F2564" s="19"/>
      <c r="G2564" s="19"/>
      <c r="H2564" s="19"/>
      <c r="I2564" s="265"/>
      <c r="J2564" s="266"/>
    </row>
    <row r="2565" spans="1:10" ht="15" thickBot="1" x14ac:dyDescent="0.35">
      <c r="C2565" s="19"/>
      <c r="D2565" s="264"/>
      <c r="E2565" s="19"/>
      <c r="F2565" s="19"/>
      <c r="G2565" s="19"/>
      <c r="H2565" s="19"/>
      <c r="I2565" s="265"/>
      <c r="J2565" s="266"/>
    </row>
    <row r="2566" spans="1:10" ht="15" thickTop="1" x14ac:dyDescent="0.3">
      <c r="A2566" s="253" t="s">
        <v>632</v>
      </c>
      <c r="B2566" s="267"/>
      <c r="C2566" s="933" t="s">
        <v>238</v>
      </c>
      <c r="D2566" s="934"/>
      <c r="E2566" s="934"/>
      <c r="F2566" s="934"/>
      <c r="G2566" s="314"/>
      <c r="H2566" s="269" t="s">
        <v>383</v>
      </c>
      <c r="I2566" s="270" t="s">
        <v>310</v>
      </c>
      <c r="J2566" s="271" t="s">
        <v>79</v>
      </c>
    </row>
    <row r="2567" spans="1:10" x14ac:dyDescent="0.3">
      <c r="A2567" s="253"/>
      <c r="B2567" s="267"/>
      <c r="C2567" s="935"/>
      <c r="D2567" s="936"/>
      <c r="E2567" s="936"/>
      <c r="F2567" s="936"/>
      <c r="G2567" s="315"/>
      <c r="H2567" s="273" t="str">
        <f>"ITEM:   "&amp;PRESUPUESTO!$B$129</f>
        <v>ITEM:   10.6</v>
      </c>
      <c r="I2567" s="274">
        <f>PRESUPUESTO!$E$129</f>
        <v>6</v>
      </c>
      <c r="J2567" s="275"/>
    </row>
    <row r="2568" spans="1:10" x14ac:dyDescent="0.3">
      <c r="A2568" s="276" t="s">
        <v>312</v>
      </c>
      <c r="B2568" s="267"/>
      <c r="C2568" s="277" t="str">
        <f>INSUMOS!$C$300</f>
        <v>DESCRIPCION</v>
      </c>
      <c r="D2568" s="278" t="str">
        <f>INSUMOS!$D$300</f>
        <v>UND</v>
      </c>
      <c r="E2568" s="279" t="s">
        <v>74</v>
      </c>
      <c r="F2568" s="279" t="s">
        <v>313</v>
      </c>
      <c r="G2568" s="280" t="str">
        <f>INSUMOS!$I$300</f>
        <v>VR. UNIT.</v>
      </c>
      <c r="H2568" s="281" t="s">
        <v>315</v>
      </c>
      <c r="I2568" s="340"/>
      <c r="J2568" s="350" t="s">
        <v>315</v>
      </c>
    </row>
    <row r="2569" spans="1:10" x14ac:dyDescent="0.3">
      <c r="A2569" s="276"/>
      <c r="B2569" s="267"/>
      <c r="C2569" s="284"/>
      <c r="D2569" s="253"/>
      <c r="E2569" s="285"/>
      <c r="F2569" s="285"/>
      <c r="G2569" s="286"/>
      <c r="H2569" s="287"/>
      <c r="I2569" s="288"/>
      <c r="J2569" s="289"/>
    </row>
    <row r="2570" spans="1:10" x14ac:dyDescent="0.3">
      <c r="A2570" s="276" t="s">
        <v>316</v>
      </c>
      <c r="B2570" s="267"/>
      <c r="C2570" s="290" t="s">
        <v>317</v>
      </c>
      <c r="D2570" s="253"/>
      <c r="E2570" s="285"/>
      <c r="F2570" s="285"/>
      <c r="G2570" s="286"/>
      <c r="H2570" s="287"/>
      <c r="I2570" s="288"/>
      <c r="J2570" s="289"/>
    </row>
    <row r="2571" spans="1:10" x14ac:dyDescent="0.3">
      <c r="A2571" s="276">
        <v>100719</v>
      </c>
      <c r="B2571" s="267" t="s">
        <v>599</v>
      </c>
      <c r="C2571" s="277"/>
      <c r="D2571" s="278"/>
      <c r="E2571" s="279"/>
      <c r="F2571" s="279"/>
      <c r="G2571" s="280"/>
      <c r="H2571" s="281">
        <f>TRUNC(E2571* (1 + F2571 / 100) * G2571,2)</f>
        <v>0</v>
      </c>
      <c r="I2571" s="340">
        <f>I2567 * (E2571 * (1+F2571/100))</f>
        <v>0</v>
      </c>
      <c r="J2571" s="350">
        <f>I2567*H2571</f>
        <v>0</v>
      </c>
    </row>
    <row r="2572" spans="1:10" x14ac:dyDescent="0.3">
      <c r="A2572" s="253" t="s">
        <v>330</v>
      </c>
      <c r="B2572" s="267"/>
      <c r="C2572" s="284"/>
      <c r="D2572" s="253"/>
      <c r="E2572" s="285"/>
      <c r="F2572" s="285"/>
      <c r="G2572" s="286" t="s">
        <v>331</v>
      </c>
      <c r="H2572" s="292">
        <f>SUM(H2570:H2571)</f>
        <v>0</v>
      </c>
      <c r="I2572" s="288"/>
      <c r="J2572" s="293">
        <f>SUM(J2570:J2571)</f>
        <v>0</v>
      </c>
    </row>
    <row r="2573" spans="1:10" x14ac:dyDescent="0.3">
      <c r="A2573" s="253" t="s">
        <v>350</v>
      </c>
      <c r="B2573" s="19"/>
      <c r="C2573" s="290" t="s">
        <v>351</v>
      </c>
      <c r="D2573" s="253"/>
      <c r="E2573" s="285"/>
      <c r="F2573" s="285"/>
      <c r="G2573" s="286"/>
      <c r="H2573" s="287"/>
      <c r="I2573" s="288"/>
      <c r="J2573" s="289"/>
    </row>
    <row r="2574" spans="1:10" x14ac:dyDescent="0.3">
      <c r="A2574" s="276"/>
      <c r="B2574" s="267"/>
      <c r="C2574" s="277"/>
      <c r="D2574" s="278"/>
      <c r="E2574" s="279"/>
      <c r="F2574" s="279"/>
      <c r="G2574" s="280"/>
      <c r="H2574" s="281"/>
      <c r="I2574" s="340"/>
      <c r="J2574" s="350"/>
    </row>
    <row r="2575" spans="1:10" x14ac:dyDescent="0.3">
      <c r="A2575" s="291" t="s">
        <v>352</v>
      </c>
      <c r="B2575" s="19"/>
      <c r="C2575" s="284"/>
      <c r="D2575" s="253"/>
      <c r="E2575" s="285"/>
      <c r="F2575" s="285"/>
      <c r="G2575" s="286" t="s">
        <v>353</v>
      </c>
      <c r="H2575" s="281">
        <f>SUM(H2573:H2574)</f>
        <v>0</v>
      </c>
      <c r="I2575" s="288"/>
      <c r="J2575" s="350">
        <f>SUM(J2573:J2574)</f>
        <v>0</v>
      </c>
    </row>
    <row r="2576" spans="1:10" x14ac:dyDescent="0.3">
      <c r="A2576" s="253"/>
      <c r="B2576" s="303"/>
      <c r="C2576" s="284"/>
      <c r="D2576" s="253"/>
      <c r="E2576" s="285"/>
      <c r="F2576" s="285"/>
      <c r="G2576" s="286"/>
      <c r="H2576" s="287"/>
      <c r="I2576" s="288"/>
      <c r="J2576" s="289"/>
    </row>
    <row r="2577" spans="1:10" ht="15" thickBot="1" x14ac:dyDescent="0.35">
      <c r="A2577" s="253" t="s">
        <v>76</v>
      </c>
      <c r="B2577" s="303"/>
      <c r="C2577" s="305"/>
      <c r="D2577" s="306"/>
      <c r="E2577" s="307"/>
      <c r="F2577" s="308" t="s">
        <v>354</v>
      </c>
      <c r="G2577" s="309">
        <f>SUM(H2568:H2576)/2</f>
        <v>0</v>
      </c>
      <c r="H2577" s="310">
        <f>IF($A$2="CD",IF($A$3=1,ROUND(SUM(H2568:H2576)/2,0),IF($A$3=3,ROUND(SUM(H2568:H2576)/2,-1),SUM(H2568:H2576)/2)),SUM(H2568:H2576)/2)</f>
        <v>0</v>
      </c>
      <c r="I2577" s="311">
        <f>SUM(J2568:J2576)/2</f>
        <v>0</v>
      </c>
      <c r="J2577" s="312">
        <f>IF($A$2="CD",IF($A$3=1,ROUND(SUM(J2568:J2576)/2,0),IF($A$3=3,ROUND(SUM(J2568:J2576)/2,-1),SUM(J2568:J2576)/2)),SUM(J2568:J2576)/2)</f>
        <v>0</v>
      </c>
    </row>
    <row r="2578" spans="1:10" ht="15" thickTop="1" x14ac:dyDescent="0.3">
      <c r="A2578" s="253" t="s">
        <v>376</v>
      </c>
      <c r="B2578" s="303"/>
      <c r="C2578" s="316" t="s">
        <v>280</v>
      </c>
      <c r="D2578" s="317"/>
      <c r="E2578" s="318"/>
      <c r="F2578" s="318"/>
      <c r="G2578" s="319"/>
      <c r="H2578" s="320"/>
      <c r="I2578" s="288"/>
      <c r="J2578" s="321"/>
    </row>
    <row r="2579" spans="1:10" x14ac:dyDescent="0.3">
      <c r="A2579" s="276" t="s">
        <v>287</v>
      </c>
      <c r="B2579" s="303"/>
      <c r="C2579" s="351" t="s">
        <v>258</v>
      </c>
      <c r="D2579" s="352"/>
      <c r="E2579" s="353"/>
      <c r="F2579" s="325">
        <f>$F$3</f>
        <v>0</v>
      </c>
      <c r="G2579" s="354"/>
      <c r="H2579" s="355">
        <f>ROUND(H2577*F2579,2)</f>
        <v>0</v>
      </c>
      <c r="I2579" s="288"/>
      <c r="J2579" s="350">
        <f>ROUND(J2577*F2579,2)</f>
        <v>0</v>
      </c>
    </row>
    <row r="2580" spans="1:10" x14ac:dyDescent="0.3">
      <c r="A2580" s="276" t="s">
        <v>377</v>
      </c>
      <c r="B2580" s="303"/>
      <c r="C2580" s="351" t="s">
        <v>260</v>
      </c>
      <c r="D2580" s="352"/>
      <c r="E2580" s="353"/>
      <c r="F2580" s="325">
        <f>$G$3</f>
        <v>0</v>
      </c>
      <c r="G2580" s="354"/>
      <c r="H2580" s="355">
        <f>ROUND(H2577*F2580,2)</f>
        <v>0</v>
      </c>
      <c r="I2580" s="288"/>
      <c r="J2580" s="350">
        <f>ROUND(J2577*F2580,2)</f>
        <v>0</v>
      </c>
    </row>
    <row r="2581" spans="1:10" x14ac:dyDescent="0.3">
      <c r="A2581" s="276" t="s">
        <v>289</v>
      </c>
      <c r="B2581" s="303"/>
      <c r="C2581" s="351" t="s">
        <v>262</v>
      </c>
      <c r="D2581" s="352"/>
      <c r="E2581" s="353"/>
      <c r="F2581" s="325">
        <f>$H$3</f>
        <v>0</v>
      </c>
      <c r="G2581" s="354"/>
      <c r="H2581" s="355">
        <f>ROUND(H2577*F2581,2)</f>
        <v>0</v>
      </c>
      <c r="I2581" s="288"/>
      <c r="J2581" s="350">
        <f>ROUND(J2577*F2581,2)</f>
        <v>0</v>
      </c>
    </row>
    <row r="2582" spans="1:10" x14ac:dyDescent="0.3">
      <c r="A2582" s="276" t="s">
        <v>291</v>
      </c>
      <c r="B2582" s="303"/>
      <c r="C2582" s="351" t="s">
        <v>266</v>
      </c>
      <c r="D2582" s="352"/>
      <c r="E2582" s="353"/>
      <c r="F2582" s="325">
        <f>$I$3</f>
        <v>0</v>
      </c>
      <c r="G2582" s="354"/>
      <c r="H2582" s="355">
        <f>ROUND(H2581*F2582,2)</f>
        <v>0</v>
      </c>
      <c r="I2582" s="288"/>
      <c r="J2582" s="350">
        <f>ROUND(J2581*F2582,2)</f>
        <v>0</v>
      </c>
    </row>
    <row r="2583" spans="1:10" x14ac:dyDescent="0.3">
      <c r="A2583" s="253" t="s">
        <v>378</v>
      </c>
      <c r="B2583" s="303"/>
      <c r="C2583" s="290" t="s">
        <v>379</v>
      </c>
      <c r="D2583" s="253"/>
      <c r="E2583" s="285"/>
      <c r="F2583" s="285"/>
      <c r="G2583" s="328"/>
      <c r="H2583" s="329">
        <f>SUM(H2579:H2582)</f>
        <v>0</v>
      </c>
      <c r="I2583" s="304"/>
      <c r="J2583" s="330">
        <f>SUM(J2579:J2582)</f>
        <v>0</v>
      </c>
    </row>
    <row r="2584" spans="1:10" ht="15" thickBot="1" x14ac:dyDescent="0.35">
      <c r="A2584" s="253" t="s">
        <v>380</v>
      </c>
      <c r="B2584" s="303"/>
      <c r="C2584" s="331"/>
      <c r="D2584" s="332"/>
      <c r="E2584" s="307"/>
      <c r="F2584" s="308" t="s">
        <v>381</v>
      </c>
      <c r="G2584" s="333">
        <f>H2583+H2577</f>
        <v>0</v>
      </c>
      <c r="H2584" s="310">
        <f>IF($A$3=2,ROUND((H2577+H2583),2),IF($A$3=3,ROUND((H2577+H2583),-1),ROUND((H2577+H2583),0)))</f>
        <v>0</v>
      </c>
      <c r="I2584" s="311"/>
      <c r="J2584" s="312">
        <f>IF($A$3=2,ROUND((J2577+J2583),2),IF($A$3=3,ROUND((J2577+J2583),-1),ROUND((J2577+J2583),0)))</f>
        <v>0</v>
      </c>
    </row>
    <row r="2585" spans="1:10" ht="15.6" thickTop="1" thickBot="1" x14ac:dyDescent="0.35">
      <c r="C2585" s="19"/>
      <c r="D2585" s="264"/>
      <c r="E2585" s="19"/>
      <c r="F2585" s="19"/>
      <c r="G2585" s="19"/>
      <c r="H2585" s="19"/>
      <c r="I2585" s="265"/>
      <c r="J2585" s="266"/>
    </row>
    <row r="2586" spans="1:10" ht="15" thickTop="1" x14ac:dyDescent="0.3">
      <c r="C2586" s="958" t="str">
        <f>PRESUPUESTO!C133</f>
        <v>CAPITULO 12 ACABADOS</v>
      </c>
      <c r="D2586" s="959"/>
      <c r="E2586" s="959"/>
      <c r="F2586" s="959"/>
      <c r="G2586" s="959"/>
      <c r="H2586" s="960"/>
      <c r="I2586" s="265"/>
      <c r="J2586" s="266"/>
    </row>
    <row r="2587" spans="1:10" ht="15" thickBot="1" x14ac:dyDescent="0.35">
      <c r="C2587" s="630"/>
      <c r="D2587" s="631"/>
      <c r="E2587" s="632"/>
      <c r="F2587" s="632"/>
      <c r="G2587" s="632"/>
      <c r="H2587" s="633"/>
      <c r="I2587" s="265"/>
      <c r="J2587" s="266"/>
    </row>
    <row r="2588" spans="1:10" ht="15" thickTop="1" x14ac:dyDescent="0.3">
      <c r="A2588" s="253" t="s">
        <v>634</v>
      </c>
      <c r="B2588" s="267"/>
      <c r="C2588" s="933" t="s">
        <v>240</v>
      </c>
      <c r="D2588" s="934"/>
      <c r="E2588" s="934"/>
      <c r="F2588" s="934"/>
      <c r="G2588" s="268"/>
      <c r="H2588" s="269" t="s">
        <v>367</v>
      </c>
      <c r="I2588" s="270" t="s">
        <v>310</v>
      </c>
      <c r="J2588" s="271" t="s">
        <v>79</v>
      </c>
    </row>
    <row r="2589" spans="1:10" x14ac:dyDescent="0.3">
      <c r="A2589" s="253"/>
      <c r="B2589" s="267"/>
      <c r="C2589" s="935"/>
      <c r="D2589" s="936"/>
      <c r="E2589" s="936"/>
      <c r="F2589" s="936"/>
      <c r="G2589" s="272"/>
      <c r="H2589" s="273" t="str">
        <f>"ITEM:   "&amp;PRESUPUESTO!$B$135</f>
        <v>ITEM:   12.1</v>
      </c>
      <c r="I2589" s="274">
        <f>PRESUPUESTO!$E$135</f>
        <v>2000</v>
      </c>
      <c r="J2589" s="275"/>
    </row>
    <row r="2590" spans="1:10" x14ac:dyDescent="0.3">
      <c r="A2590" s="276" t="s">
        <v>312</v>
      </c>
      <c r="B2590" s="267"/>
      <c r="C2590" s="277" t="str">
        <f>INSUMOS!$C$300</f>
        <v>DESCRIPCION</v>
      </c>
      <c r="D2590" s="278" t="str">
        <f>INSUMOS!$D$300</f>
        <v>UND</v>
      </c>
      <c r="E2590" s="279" t="s">
        <v>74</v>
      </c>
      <c r="F2590" s="279" t="s">
        <v>313</v>
      </c>
      <c r="G2590" s="280" t="str">
        <f>INSUMOS!$I$300</f>
        <v>VR. UNIT.</v>
      </c>
      <c r="H2590" s="281" t="s">
        <v>315</v>
      </c>
      <c r="I2590" s="340"/>
      <c r="J2590" s="350" t="s">
        <v>315</v>
      </c>
    </row>
    <row r="2591" spans="1:10" x14ac:dyDescent="0.3">
      <c r="A2591" s="276"/>
      <c r="B2591" s="267"/>
      <c r="C2591" s="284"/>
      <c r="D2591" s="253"/>
      <c r="E2591" s="285"/>
      <c r="F2591" s="285"/>
      <c r="G2591" s="286"/>
      <c r="H2591" s="287"/>
      <c r="I2591" s="288"/>
      <c r="J2591" s="289"/>
    </row>
    <row r="2592" spans="1:10" x14ac:dyDescent="0.3">
      <c r="A2592" s="276" t="s">
        <v>316</v>
      </c>
      <c r="B2592" s="267"/>
      <c r="C2592" s="290" t="s">
        <v>317</v>
      </c>
      <c r="D2592" s="253"/>
      <c r="E2592" s="285"/>
      <c r="F2592" s="285"/>
      <c r="G2592" s="286"/>
      <c r="H2592" s="287"/>
      <c r="I2592" s="288"/>
      <c r="J2592" s="289"/>
    </row>
    <row r="2593" spans="1:10" x14ac:dyDescent="0.3">
      <c r="A2593" s="276">
        <v>100053</v>
      </c>
      <c r="B2593" s="267" t="s">
        <v>318</v>
      </c>
      <c r="C2593" s="277"/>
      <c r="D2593" s="278"/>
      <c r="E2593" s="279"/>
      <c r="F2593" s="279"/>
      <c r="G2593" s="280"/>
      <c r="H2593" s="281">
        <f>TRUNC(E2593* (1 + F2593 / 100) * G2593,2)</f>
        <v>0</v>
      </c>
      <c r="I2593" s="340">
        <f>I2589 * (E2593 * (1+F2593/100))</f>
        <v>0</v>
      </c>
      <c r="J2593" s="350">
        <f>I2589*H2593</f>
        <v>0</v>
      </c>
    </row>
    <row r="2594" spans="1:10" x14ac:dyDescent="0.3">
      <c r="A2594" s="276">
        <v>100490</v>
      </c>
      <c r="B2594" s="267" t="s">
        <v>321</v>
      </c>
      <c r="C2594" s="277"/>
      <c r="D2594" s="278"/>
      <c r="E2594" s="279"/>
      <c r="F2594" s="279"/>
      <c r="G2594" s="280"/>
      <c r="H2594" s="281">
        <f>TRUNC(E2594* (1 + F2594 / 100) * G2594,2)</f>
        <v>0</v>
      </c>
      <c r="I2594" s="340">
        <f>I2589 * (E2594 * (1+F2594/100))</f>
        <v>0</v>
      </c>
      <c r="J2594" s="350">
        <f>I2589*H2594</f>
        <v>0</v>
      </c>
    </row>
    <row r="2595" spans="1:10" x14ac:dyDescent="0.3">
      <c r="A2595" s="276">
        <v>101117</v>
      </c>
      <c r="B2595" s="267" t="s">
        <v>318</v>
      </c>
      <c r="C2595" s="277"/>
      <c r="D2595" s="278"/>
      <c r="E2595" s="279"/>
      <c r="F2595" s="279"/>
      <c r="G2595" s="280"/>
      <c r="H2595" s="281">
        <f>TRUNC(E2595* (1 + F2595 / 100) * G2595,2)</f>
        <v>0</v>
      </c>
      <c r="I2595" s="340">
        <f>I2589 * (E2595 * (1+F2595/100))</f>
        <v>0</v>
      </c>
      <c r="J2595" s="350">
        <f>I2589*H2595</f>
        <v>0</v>
      </c>
    </row>
    <row r="2596" spans="1:10" x14ac:dyDescent="0.3">
      <c r="A2596" s="276">
        <v>102450</v>
      </c>
      <c r="B2596" s="267" t="s">
        <v>321</v>
      </c>
      <c r="C2596" s="277"/>
      <c r="D2596" s="278"/>
      <c r="E2596" s="279"/>
      <c r="F2596" s="279"/>
      <c r="G2596" s="280"/>
      <c r="H2596" s="281">
        <f>TRUNC(E2596* (1 + F2596 / 100) * G2596,2)</f>
        <v>0</v>
      </c>
      <c r="I2596" s="340">
        <f>I2589 * (E2596 * (1+F2596/100))</f>
        <v>0</v>
      </c>
      <c r="J2596" s="350">
        <f>I2589*H2596</f>
        <v>0</v>
      </c>
    </row>
    <row r="2597" spans="1:10" x14ac:dyDescent="0.3">
      <c r="A2597" s="276">
        <v>100018</v>
      </c>
      <c r="B2597" s="267" t="s">
        <v>324</v>
      </c>
      <c r="C2597" s="277"/>
      <c r="D2597" s="278"/>
      <c r="E2597" s="279"/>
      <c r="F2597" s="279"/>
      <c r="G2597" s="280"/>
      <c r="H2597" s="281">
        <f>TRUNC(E2597 * (1 + F2597 / 100) * G2597,2)</f>
        <v>0</v>
      </c>
      <c r="I2597" s="340">
        <f>I2589 * (E2597 * (1+F2597/100))</f>
        <v>0</v>
      </c>
      <c r="J2597" s="350">
        <f>I2589*H2597</f>
        <v>0</v>
      </c>
    </row>
    <row r="2598" spans="1:10" x14ac:dyDescent="0.3">
      <c r="A2598" s="291" t="s">
        <v>330</v>
      </c>
      <c r="B2598" s="267"/>
      <c r="C2598" s="284"/>
      <c r="D2598" s="253"/>
      <c r="E2598" s="285"/>
      <c r="F2598" s="285"/>
      <c r="G2598" s="286" t="s">
        <v>331</v>
      </c>
      <c r="H2598" s="292">
        <f>SUM(H2592:H2597)</f>
        <v>0</v>
      </c>
      <c r="I2598" s="288"/>
      <c r="J2598" s="293">
        <f>SUM(J2592:J2597)</f>
        <v>0</v>
      </c>
    </row>
    <row r="2599" spans="1:10" x14ac:dyDescent="0.3">
      <c r="A2599" s="276" t="s">
        <v>332</v>
      </c>
      <c r="B2599" s="267"/>
      <c r="C2599" s="294" t="s">
        <v>333</v>
      </c>
      <c r="D2599" s="253" t="s">
        <v>334</v>
      </c>
      <c r="E2599" s="253" t="s">
        <v>335</v>
      </c>
      <c r="F2599" s="253" t="s">
        <v>336</v>
      </c>
      <c r="G2599" s="295" t="s">
        <v>337</v>
      </c>
      <c r="H2599" s="296" t="s">
        <v>338</v>
      </c>
      <c r="I2599" s="288"/>
      <c r="J2599" s="289"/>
    </row>
    <row r="2600" spans="1:10" x14ac:dyDescent="0.3">
      <c r="A2600" s="276">
        <v>200026</v>
      </c>
      <c r="B2600" s="267" t="s">
        <v>333</v>
      </c>
      <c r="C2600" s="277"/>
      <c r="D2600" s="297"/>
      <c r="E2600" s="298"/>
      <c r="F2600" s="299"/>
      <c r="G2600" s="300"/>
      <c r="H2600" s="281"/>
      <c r="I2600" s="340" t="e">
        <f>I2589 / G2600</f>
        <v>#DIV/0!</v>
      </c>
      <c r="J2600" s="350">
        <f>I2589*H2600</f>
        <v>0</v>
      </c>
    </row>
    <row r="2601" spans="1:10" x14ac:dyDescent="0.3">
      <c r="A2601" s="291" t="s">
        <v>340</v>
      </c>
      <c r="B2601" s="267"/>
      <c r="C2601" s="284"/>
      <c r="D2601" s="253"/>
      <c r="E2601" s="285"/>
      <c r="F2601" s="285"/>
      <c r="G2601" s="286" t="s">
        <v>341</v>
      </c>
      <c r="H2601" s="292">
        <f>SUM(H2599:H2600)</f>
        <v>0</v>
      </c>
      <c r="I2601" s="288"/>
      <c r="J2601" s="293">
        <f>SUM(J2599:J2600)</f>
        <v>0</v>
      </c>
    </row>
    <row r="2602" spans="1:10" x14ac:dyDescent="0.3">
      <c r="A2602" s="276" t="s">
        <v>342</v>
      </c>
      <c r="B2602" s="267"/>
      <c r="C2602" s="301" t="s">
        <v>343</v>
      </c>
      <c r="D2602" s="253"/>
      <c r="E2602" s="285"/>
      <c r="F2602" s="285"/>
      <c r="G2602" s="286"/>
      <c r="H2602" s="287"/>
      <c r="I2602" s="288"/>
      <c r="J2602" s="289"/>
    </row>
    <row r="2603" spans="1:10" x14ac:dyDescent="0.3">
      <c r="A2603" s="276">
        <v>400001</v>
      </c>
      <c r="B2603" s="267" t="s">
        <v>415</v>
      </c>
      <c r="C2603" s="313"/>
      <c r="D2603" s="278"/>
      <c r="E2603" s="279"/>
      <c r="F2603" s="279"/>
      <c r="G2603" s="280"/>
      <c r="H2603" s="281">
        <f>TRUNC(E2603 * (1 + F2603 / 100) * G2603,2)</f>
        <v>0</v>
      </c>
      <c r="I2603" s="340">
        <f>I2589 * (E2603 * (1+F2603/100))</f>
        <v>0</v>
      </c>
      <c r="J2603" s="289">
        <f>I2589*H2603</f>
        <v>0</v>
      </c>
    </row>
    <row r="2604" spans="1:10" x14ac:dyDescent="0.3">
      <c r="A2604" s="276">
        <v>300026</v>
      </c>
      <c r="B2604" s="267" t="s">
        <v>343</v>
      </c>
      <c r="C2604" s="277"/>
      <c r="D2604" s="278"/>
      <c r="E2604" s="302"/>
      <c r="F2604" s="279"/>
      <c r="G2604" s="280"/>
      <c r="H2604" s="281">
        <f>TRUNC(E2604* (1 + F2604 / 100) * G2604,2)</f>
        <v>0</v>
      </c>
      <c r="I2604" s="340">
        <f>I2589 * H2604</f>
        <v>0</v>
      </c>
      <c r="J2604" s="350">
        <f>I2589*H2604</f>
        <v>0</v>
      </c>
    </row>
    <row r="2605" spans="1:10" x14ac:dyDescent="0.3">
      <c r="A2605" s="276">
        <v>300002</v>
      </c>
      <c r="B2605" s="267" t="s">
        <v>343</v>
      </c>
      <c r="C2605" s="277"/>
      <c r="D2605" s="278"/>
      <c r="E2605" s="279"/>
      <c r="F2605" s="279"/>
      <c r="G2605" s="280"/>
      <c r="H2605" s="281">
        <f>TRUNC(E2605* (1 + F2605 / 100) * G2605,2)</f>
        <v>0</v>
      </c>
      <c r="I2605" s="340">
        <f>I2589 * (E2605 * (1+F2605/100))</f>
        <v>0</v>
      </c>
      <c r="J2605" s="350">
        <f>I2589*H2605</f>
        <v>0</v>
      </c>
    </row>
    <row r="2606" spans="1:10" x14ac:dyDescent="0.3">
      <c r="A2606" s="291" t="s">
        <v>348</v>
      </c>
      <c r="B2606" s="267"/>
      <c r="C2606" s="284"/>
      <c r="D2606" s="253"/>
      <c r="E2606" s="285"/>
      <c r="F2606" s="285"/>
      <c r="G2606" s="286" t="s">
        <v>349</v>
      </c>
      <c r="H2606" s="292">
        <f>SUM(H2602:H2605)</f>
        <v>0</v>
      </c>
      <c r="I2606" s="288"/>
      <c r="J2606" s="292">
        <f>SUM(J2602:J2605)</f>
        <v>0</v>
      </c>
    </row>
    <row r="2607" spans="1:10" x14ac:dyDescent="0.3">
      <c r="A2607" s="253" t="s">
        <v>350</v>
      </c>
      <c r="B2607" s="18"/>
      <c r="C2607" s="290" t="s">
        <v>351</v>
      </c>
      <c r="D2607" s="253"/>
      <c r="E2607" s="285"/>
      <c r="F2607" s="285"/>
      <c r="G2607" s="286"/>
      <c r="H2607" s="287"/>
      <c r="I2607" s="288"/>
      <c r="J2607" s="289"/>
    </row>
    <row r="2608" spans="1:10" x14ac:dyDescent="0.3">
      <c r="A2608" s="276"/>
      <c r="B2608" s="267"/>
      <c r="C2608" s="277"/>
      <c r="D2608" s="278"/>
      <c r="E2608" s="279"/>
      <c r="F2608" s="279"/>
      <c r="G2608" s="280"/>
      <c r="H2608" s="281"/>
      <c r="I2608" s="340"/>
      <c r="J2608" s="350"/>
    </row>
    <row r="2609" spans="1:10" x14ac:dyDescent="0.3">
      <c r="A2609" s="291" t="s">
        <v>352</v>
      </c>
      <c r="B2609" s="18"/>
      <c r="C2609" s="284"/>
      <c r="D2609" s="253"/>
      <c r="E2609" s="285"/>
      <c r="F2609" s="285"/>
      <c r="G2609" s="286" t="s">
        <v>353</v>
      </c>
      <c r="H2609" s="281">
        <f>SUM(H2607:H2608)</f>
        <v>0</v>
      </c>
      <c r="I2609" s="288"/>
      <c r="J2609" s="350">
        <f>SUM(J2607:J2608)</f>
        <v>0</v>
      </c>
    </row>
    <row r="2610" spans="1:10" x14ac:dyDescent="0.3">
      <c r="A2610" s="253"/>
      <c r="B2610" s="303"/>
      <c r="C2610" s="284"/>
      <c r="D2610" s="253"/>
      <c r="E2610" s="285"/>
      <c r="F2610" s="285"/>
      <c r="G2610" s="286"/>
      <c r="H2610" s="287"/>
      <c r="I2610" s="288"/>
      <c r="J2610" s="289"/>
    </row>
    <row r="2611" spans="1:10" ht="15" thickBot="1" x14ac:dyDescent="0.35">
      <c r="A2611" s="253" t="s">
        <v>76</v>
      </c>
      <c r="B2611" s="303"/>
      <c r="C2611" s="305"/>
      <c r="D2611" s="306"/>
      <c r="E2611" s="307"/>
      <c r="F2611" s="308" t="s">
        <v>354</v>
      </c>
      <c r="G2611" s="309">
        <f>SUM(H2590:H2610)/2</f>
        <v>0</v>
      </c>
      <c r="H2611" s="310">
        <f>IF($A$2="CD",IF($A$3=1,ROUND(SUM(H2590:H2610)/2,0),IF($A$3=3,ROUND(SUM(H2590:H2610)/2,-1),SUM(H2590:H2610)/2)),SUM(H2590:H2610)/2)</f>
        <v>0</v>
      </c>
      <c r="I2611" s="311">
        <f>SUM(J2590:J2610)/2</f>
        <v>0</v>
      </c>
      <c r="J2611" s="312">
        <f>IF($A$2="CD",IF($A$3=1,ROUND(SUM(J2590:J2610)/2,0),IF($A$3=3,ROUND(SUM(J2590:J2610)/2,-1),SUM(J2590:J2610)/2)),SUM(J2590:J2610)/2)</f>
        <v>0</v>
      </c>
    </row>
    <row r="2612" spans="1:10" ht="15" thickTop="1" x14ac:dyDescent="0.3">
      <c r="A2612" s="253" t="s">
        <v>376</v>
      </c>
      <c r="B2612" s="303"/>
      <c r="C2612" s="316" t="s">
        <v>280</v>
      </c>
      <c r="D2612" s="317"/>
      <c r="E2612" s="318"/>
      <c r="F2612" s="318"/>
      <c r="G2612" s="319"/>
      <c r="H2612" s="320"/>
      <c r="I2612" s="288"/>
      <c r="J2612" s="321"/>
    </row>
    <row r="2613" spans="1:10" x14ac:dyDescent="0.3">
      <c r="A2613" s="276" t="s">
        <v>287</v>
      </c>
      <c r="B2613" s="303"/>
      <c r="C2613" s="351" t="s">
        <v>258</v>
      </c>
      <c r="D2613" s="352"/>
      <c r="E2613" s="353"/>
      <c r="F2613" s="325">
        <f>$F$3</f>
        <v>0</v>
      </c>
      <c r="G2613" s="354"/>
      <c r="H2613" s="355">
        <f>ROUND(H2611*F2613,2)</f>
        <v>0</v>
      </c>
      <c r="I2613" s="288"/>
      <c r="J2613" s="350">
        <f>ROUND(J2611*F2613,2)</f>
        <v>0</v>
      </c>
    </row>
    <row r="2614" spans="1:10" x14ac:dyDescent="0.3">
      <c r="A2614" s="276" t="s">
        <v>377</v>
      </c>
      <c r="B2614" s="303"/>
      <c r="C2614" s="351" t="s">
        <v>260</v>
      </c>
      <c r="D2614" s="352"/>
      <c r="E2614" s="353"/>
      <c r="F2614" s="325">
        <f>$G$3</f>
        <v>0</v>
      </c>
      <c r="G2614" s="354"/>
      <c r="H2614" s="355">
        <f>ROUND(H2611*F2614,2)</f>
        <v>0</v>
      </c>
      <c r="I2614" s="288"/>
      <c r="J2614" s="350">
        <f>ROUND(J2611*F2614,2)</f>
        <v>0</v>
      </c>
    </row>
    <row r="2615" spans="1:10" x14ac:dyDescent="0.3">
      <c r="A2615" s="276" t="s">
        <v>289</v>
      </c>
      <c r="B2615" s="303"/>
      <c r="C2615" s="351" t="s">
        <v>262</v>
      </c>
      <c r="D2615" s="352"/>
      <c r="E2615" s="353"/>
      <c r="F2615" s="325">
        <f>$H$3</f>
        <v>0</v>
      </c>
      <c r="G2615" s="354"/>
      <c r="H2615" s="355">
        <f>ROUND(H2611*F2615,2)</f>
        <v>0</v>
      </c>
      <c r="I2615" s="288"/>
      <c r="J2615" s="350">
        <f>ROUND(J2611*F2615,2)</f>
        <v>0</v>
      </c>
    </row>
    <row r="2616" spans="1:10" x14ac:dyDescent="0.3">
      <c r="A2616" s="276" t="s">
        <v>291</v>
      </c>
      <c r="B2616" s="303"/>
      <c r="C2616" s="351" t="s">
        <v>266</v>
      </c>
      <c r="D2616" s="352"/>
      <c r="E2616" s="353"/>
      <c r="F2616" s="325">
        <f>$I$3</f>
        <v>0</v>
      </c>
      <c r="G2616" s="354"/>
      <c r="H2616" s="355">
        <f>ROUND(H2615*F2616,2)</f>
        <v>0</v>
      </c>
      <c r="I2616" s="288"/>
      <c r="J2616" s="350">
        <f>ROUND(J2615*F2616,2)</f>
        <v>0</v>
      </c>
    </row>
    <row r="2617" spans="1:10" x14ac:dyDescent="0.3">
      <c r="A2617" s="253" t="s">
        <v>378</v>
      </c>
      <c r="B2617" s="303"/>
      <c r="C2617" s="290" t="s">
        <v>379</v>
      </c>
      <c r="D2617" s="253"/>
      <c r="E2617" s="285"/>
      <c r="F2617" s="285"/>
      <c r="G2617" s="328"/>
      <c r="H2617" s="329">
        <f>SUM(H2613:H2616)</f>
        <v>0</v>
      </c>
      <c r="I2617" s="304"/>
      <c r="J2617" s="330">
        <f>SUM(J2613:J2616)</f>
        <v>0</v>
      </c>
    </row>
    <row r="2618" spans="1:10" ht="15" thickBot="1" x14ac:dyDescent="0.35">
      <c r="A2618" s="253" t="s">
        <v>380</v>
      </c>
      <c r="B2618" s="303"/>
      <c r="C2618" s="331"/>
      <c r="D2618" s="332"/>
      <c r="E2618" s="307"/>
      <c r="F2618" s="308" t="s">
        <v>381</v>
      </c>
      <c r="G2618" s="333">
        <f>H2617+H2611</f>
        <v>0</v>
      </c>
      <c r="H2618" s="310">
        <f>IF($A$3=2,ROUND((H2611+H2617),2),IF($A$3=3,ROUND((H2611+H2617),-1),ROUND((H2611+H2617),0)))</f>
        <v>0</v>
      </c>
      <c r="I2618" s="311"/>
      <c r="J2618" s="312">
        <f>IF($A$3=2,ROUND((J2611+J2617),2),IF($A$3=3,ROUND((J2611+J2617),-1),ROUND((J2611+J2617),0)))</f>
        <v>0</v>
      </c>
    </row>
    <row r="2619" spans="1:10" ht="15" thickTop="1" x14ac:dyDescent="0.3">
      <c r="C2619" s="19"/>
      <c r="D2619" s="264"/>
      <c r="E2619" s="19"/>
      <c r="F2619" s="19"/>
      <c r="G2619" s="19"/>
      <c r="H2619" s="19"/>
      <c r="I2619" s="265"/>
      <c r="J2619" s="266"/>
    </row>
    <row r="2620" spans="1:10" ht="15" thickBot="1" x14ac:dyDescent="0.35">
      <c r="C2620" s="19"/>
      <c r="D2620" s="264"/>
      <c r="E2620" s="19"/>
      <c r="F2620" s="19"/>
      <c r="G2620" s="19"/>
      <c r="H2620" s="19"/>
      <c r="I2620" s="265"/>
      <c r="J2620" s="266"/>
    </row>
    <row r="2621" spans="1:10" ht="15" thickTop="1" x14ac:dyDescent="0.3">
      <c r="A2621" s="253" t="s">
        <v>640</v>
      </c>
      <c r="B2621" s="265"/>
      <c r="C2621" s="950" t="s">
        <v>794</v>
      </c>
      <c r="D2621" s="951"/>
      <c r="E2621" s="951"/>
      <c r="F2621" s="951"/>
      <c r="G2621" s="268"/>
      <c r="H2621" s="358" t="s">
        <v>367</v>
      </c>
      <c r="I2621" s="359" t="s">
        <v>496</v>
      </c>
      <c r="J2621" s="269" t="s">
        <v>497</v>
      </c>
    </row>
    <row r="2622" spans="1:10" x14ac:dyDescent="0.3">
      <c r="A2622" s="253"/>
      <c r="B2622" s="265"/>
      <c r="C2622" s="952"/>
      <c r="D2622" s="953"/>
      <c r="E2622" s="953"/>
      <c r="F2622" s="953"/>
      <c r="G2622" s="272"/>
      <c r="H2622" s="360" t="str">
        <f>"ITEM:   "&amp;PRESUPUESTO!$B$136</f>
        <v>ITEM:   12.2</v>
      </c>
      <c r="I2622" s="361">
        <f>PRESUPUESTO!$E$136</f>
        <v>1848</v>
      </c>
      <c r="J2622" s="273"/>
    </row>
    <row r="2623" spans="1:10" x14ac:dyDescent="0.3">
      <c r="A2623" s="362" t="s">
        <v>312</v>
      </c>
      <c r="B2623" s="363"/>
      <c r="C2623" s="364" t="str">
        <f>INSUMOS!$C$300</f>
        <v>DESCRIPCION</v>
      </c>
      <c r="D2623" s="365" t="str">
        <f>INSUMOS!$D$300</f>
        <v>UND</v>
      </c>
      <c r="E2623" s="366" t="s">
        <v>74</v>
      </c>
      <c r="F2623" s="366" t="s">
        <v>313</v>
      </c>
      <c r="G2623" s="367" t="str">
        <f>INSUMOS!$I$300</f>
        <v>VR. UNIT.</v>
      </c>
      <c r="H2623" s="281" t="s">
        <v>315</v>
      </c>
      <c r="I2623" s="368"/>
      <c r="J2623" s="281" t="s">
        <v>315</v>
      </c>
    </row>
    <row r="2624" spans="1:10" x14ac:dyDescent="0.3">
      <c r="A2624" s="276"/>
      <c r="B2624" s="265"/>
      <c r="C2624" s="369"/>
      <c r="D2624" s="370"/>
      <c r="E2624" s="265"/>
      <c r="F2624" s="265"/>
      <c r="G2624" s="286"/>
      <c r="H2624" s="287"/>
      <c r="I2624" s="371"/>
      <c r="J2624" s="287"/>
    </row>
    <row r="2625" spans="1:10" x14ac:dyDescent="0.3">
      <c r="A2625" s="276" t="s">
        <v>316</v>
      </c>
      <c r="B2625" s="265"/>
      <c r="C2625" s="372" t="s">
        <v>317</v>
      </c>
      <c r="D2625" s="370"/>
      <c r="E2625" s="265"/>
      <c r="F2625" s="265"/>
      <c r="G2625" s="286"/>
      <c r="H2625" s="287"/>
      <c r="I2625" s="373"/>
      <c r="J2625" s="287"/>
    </row>
    <row r="2626" spans="1:10" x14ac:dyDescent="0.3">
      <c r="A2626" s="276">
        <v>117043</v>
      </c>
      <c r="B2626" s="267"/>
      <c r="C2626" s="374"/>
      <c r="D2626" s="375"/>
      <c r="E2626" s="376"/>
      <c r="F2626" s="376"/>
      <c r="G2626" s="280"/>
      <c r="H2626" s="281">
        <f>TRUNC(E2626* (1 + F2626 / 100) * G2626,2)</f>
        <v>0</v>
      </c>
      <c r="I2626" s="340">
        <f>I2622 * (E2626 * (1+F2626/100))</f>
        <v>0</v>
      </c>
      <c r="J2626" s="350">
        <f>I2622*H2626</f>
        <v>0</v>
      </c>
    </row>
    <row r="2627" spans="1:10" x14ac:dyDescent="0.3">
      <c r="A2627" s="276">
        <v>117058</v>
      </c>
      <c r="B2627" s="267"/>
      <c r="C2627" s="374"/>
      <c r="D2627" s="375"/>
      <c r="E2627" s="376"/>
      <c r="F2627" s="376"/>
      <c r="G2627" s="280"/>
      <c r="H2627" s="281">
        <f>TRUNC(E2627* (1 + F2627 / 100) * G2627,2)</f>
        <v>0</v>
      </c>
      <c r="I2627" s="340">
        <f>I2622 * (E2627 * (1+F2627/100))</f>
        <v>0</v>
      </c>
      <c r="J2627" s="350">
        <f>I2622*H2627</f>
        <v>0</v>
      </c>
    </row>
    <row r="2628" spans="1:10" x14ac:dyDescent="0.3">
      <c r="A2628" s="291" t="s">
        <v>330</v>
      </c>
      <c r="B2628" s="265"/>
      <c r="C2628" s="369"/>
      <c r="D2628" s="370"/>
      <c r="E2628" s="265"/>
      <c r="F2628" s="265"/>
      <c r="G2628" s="286" t="s">
        <v>331</v>
      </c>
      <c r="H2628" s="377">
        <f>SUM(H2625:H2627)</f>
        <v>0</v>
      </c>
      <c r="I2628" s="378"/>
      <c r="J2628" s="377">
        <f>SUM(J2625:J2627)</f>
        <v>0</v>
      </c>
    </row>
    <row r="2629" spans="1:10" x14ac:dyDescent="0.3">
      <c r="A2629" s="276" t="s">
        <v>332</v>
      </c>
      <c r="B2629" s="265"/>
      <c r="C2629" s="379" t="s">
        <v>333</v>
      </c>
      <c r="D2629" s="370" t="s">
        <v>334</v>
      </c>
      <c r="E2629" s="370" t="s">
        <v>335</v>
      </c>
      <c r="F2629" s="370" t="s">
        <v>336</v>
      </c>
      <c r="G2629" s="295" t="s">
        <v>337</v>
      </c>
      <c r="H2629" s="296" t="s">
        <v>338</v>
      </c>
      <c r="I2629" s="373"/>
      <c r="J2629" s="287"/>
    </row>
    <row r="2630" spans="1:10" x14ac:dyDescent="0.3">
      <c r="A2630" s="276">
        <v>200026</v>
      </c>
      <c r="B2630" s="267"/>
      <c r="C2630" s="374"/>
      <c r="D2630" s="297"/>
      <c r="E2630" s="298"/>
      <c r="F2630" s="299"/>
      <c r="G2630" s="300"/>
      <c r="H2630" s="281"/>
      <c r="I2630" s="340" t="e">
        <f>I2622 / G2630</f>
        <v>#DIV/0!</v>
      </c>
      <c r="J2630" s="350">
        <f>I2622*H2630</f>
        <v>0</v>
      </c>
    </row>
    <row r="2631" spans="1:10" x14ac:dyDescent="0.3">
      <c r="A2631" s="291" t="s">
        <v>340</v>
      </c>
      <c r="B2631" s="265"/>
      <c r="C2631" s="369"/>
      <c r="D2631" s="370"/>
      <c r="E2631" s="265"/>
      <c r="F2631" s="265"/>
      <c r="G2631" s="286" t="s">
        <v>499</v>
      </c>
      <c r="H2631" s="377">
        <f>SUM(H2629:H2630)</f>
        <v>0</v>
      </c>
      <c r="I2631" s="378"/>
      <c r="J2631" s="377">
        <f>SUM(J2629:J2630)</f>
        <v>0</v>
      </c>
    </row>
    <row r="2632" spans="1:10" x14ac:dyDescent="0.3">
      <c r="A2632" s="276" t="s">
        <v>342</v>
      </c>
      <c r="B2632" s="265"/>
      <c r="C2632" s="380" t="s">
        <v>343</v>
      </c>
      <c r="D2632" s="370"/>
      <c r="E2632" s="265"/>
      <c r="F2632" s="265"/>
      <c r="G2632" s="286"/>
      <c r="H2632" s="287"/>
      <c r="I2632" s="373"/>
      <c r="J2632" s="287"/>
    </row>
    <row r="2633" spans="1:10" x14ac:dyDescent="0.3">
      <c r="A2633" s="276">
        <v>301007</v>
      </c>
      <c r="B2633" s="267"/>
      <c r="C2633" s="374"/>
      <c r="D2633" s="375"/>
      <c r="E2633" s="376"/>
      <c r="F2633" s="376"/>
      <c r="G2633" s="280"/>
      <c r="H2633" s="281">
        <f>TRUNC(E2633* (1 + F2633 / 100) * G2633,2)</f>
        <v>0</v>
      </c>
      <c r="I2633" s="340">
        <f>I2622 * (E2633 * (1+F2633/100))</f>
        <v>0</v>
      </c>
      <c r="J2633" s="350">
        <f>I2622*H2633</f>
        <v>0</v>
      </c>
    </row>
    <row r="2634" spans="1:10" x14ac:dyDescent="0.3">
      <c r="A2634" s="276">
        <v>300026</v>
      </c>
      <c r="B2634" s="267"/>
      <c r="C2634" s="374"/>
      <c r="D2634" s="375"/>
      <c r="E2634" s="381"/>
      <c r="F2634" s="376"/>
      <c r="G2634" s="280"/>
      <c r="H2634" s="281">
        <f>TRUNC(E2634* (1 + F2634 / 100) * G2634,2)</f>
        <v>0</v>
      </c>
      <c r="I2634" s="340">
        <f>I2622 * H2634</f>
        <v>0</v>
      </c>
      <c r="J2634" s="350">
        <f>I2622*H2634</f>
        <v>0</v>
      </c>
    </row>
    <row r="2635" spans="1:10" x14ac:dyDescent="0.3">
      <c r="A2635" s="291" t="s">
        <v>348</v>
      </c>
      <c r="B2635" s="265"/>
      <c r="C2635" s="369"/>
      <c r="D2635" s="370"/>
      <c r="E2635" s="265"/>
      <c r="F2635" s="265"/>
      <c r="G2635" s="286" t="s">
        <v>349</v>
      </c>
      <c r="H2635" s="377">
        <f>SUM(H2632:H2634)</f>
        <v>0</v>
      </c>
      <c r="I2635" s="378"/>
      <c r="J2635" s="377">
        <f>SUM(J2632:J2634)</f>
        <v>0</v>
      </c>
    </row>
    <row r="2636" spans="1:10" x14ac:dyDescent="0.3">
      <c r="A2636" s="253" t="s">
        <v>350</v>
      </c>
      <c r="B2636" s="18"/>
      <c r="C2636" s="372" t="s">
        <v>351</v>
      </c>
      <c r="D2636" s="370"/>
      <c r="E2636" s="265"/>
      <c r="F2636" s="265"/>
      <c r="G2636" s="286"/>
      <c r="H2636" s="287"/>
      <c r="I2636" s="378"/>
      <c r="J2636" s="287"/>
    </row>
    <row r="2637" spans="1:10" x14ac:dyDescent="0.3">
      <c r="A2637" s="276"/>
      <c r="B2637" s="267"/>
      <c r="C2637" s="374"/>
      <c r="D2637" s="375"/>
      <c r="E2637" s="376"/>
      <c r="F2637" s="376"/>
      <c r="G2637" s="280"/>
      <c r="H2637" s="281"/>
      <c r="I2637" s="340"/>
      <c r="J2637" s="281"/>
    </row>
    <row r="2638" spans="1:10" x14ac:dyDescent="0.3">
      <c r="A2638" s="291" t="s">
        <v>352</v>
      </c>
      <c r="B2638" s="18"/>
      <c r="C2638" s="369"/>
      <c r="D2638" s="370"/>
      <c r="E2638" s="265"/>
      <c r="F2638" s="265"/>
      <c r="G2638" s="286" t="s">
        <v>500</v>
      </c>
      <c r="H2638" s="281">
        <f>SUM(H2636:H2636)</f>
        <v>0</v>
      </c>
      <c r="I2638" s="378"/>
      <c r="J2638" s="281">
        <f>SUM(J2636:J2636)</f>
        <v>0</v>
      </c>
    </row>
    <row r="2639" spans="1:10" x14ac:dyDescent="0.3">
      <c r="A2639" s="253"/>
      <c r="B2639" s="382"/>
      <c r="C2639" s="369"/>
      <c r="D2639" s="370"/>
      <c r="E2639" s="265"/>
      <c r="F2639" s="265"/>
      <c r="G2639" s="286"/>
      <c r="H2639" s="287"/>
      <c r="I2639" s="373"/>
      <c r="J2639" s="287"/>
    </row>
    <row r="2640" spans="1:10" ht="15" thickBot="1" x14ac:dyDescent="0.35">
      <c r="A2640" s="253" t="s">
        <v>76</v>
      </c>
      <c r="B2640" s="382"/>
      <c r="C2640" s="383"/>
      <c r="D2640" s="384"/>
      <c r="E2640" s="385"/>
      <c r="F2640" s="386" t="s">
        <v>354</v>
      </c>
      <c r="G2640" s="309">
        <f>SUM(H2623:H2639)/2</f>
        <v>0</v>
      </c>
      <c r="H2640" s="310">
        <f>IF($A$2="CD",IF($A$3=1,ROUND(SUM(H2623:H2639)/2,0),IF($A$3=3,ROUND(SUM(H2623:H2639)/2,-1),SUM(H2623:H2639)/2)),SUM(H2623:H2639)/2)</f>
        <v>0</v>
      </c>
      <c r="I2640" s="311"/>
      <c r="J2640" s="310">
        <f>IF($A$2="CD",IF($A$3=1,ROUND(SUM(J2623:J2639)/2,0),IF($A$3=3,ROUND(SUM(J2623:J2639)/2,-1),SUM(J2623:J2639)/2)),SUM(J2623:J2639)/2)</f>
        <v>0</v>
      </c>
    </row>
    <row r="2641" spans="1:10" ht="15" thickTop="1" x14ac:dyDescent="0.3">
      <c r="A2641" s="253" t="s">
        <v>376</v>
      </c>
      <c r="B2641" s="382"/>
      <c r="C2641" s="387" t="s">
        <v>280</v>
      </c>
      <c r="D2641" s="388"/>
      <c r="E2641" s="389"/>
      <c r="F2641" s="389"/>
      <c r="G2641" s="319"/>
      <c r="H2641" s="320"/>
      <c r="I2641" s="288"/>
      <c r="J2641" s="320"/>
    </row>
    <row r="2642" spans="1:10" x14ac:dyDescent="0.3">
      <c r="A2642" s="276" t="s">
        <v>287</v>
      </c>
      <c r="B2642" s="382"/>
      <c r="C2642" s="390" t="s">
        <v>258</v>
      </c>
      <c r="D2642" s="391"/>
      <c r="E2642" s="392"/>
      <c r="F2642" s="393">
        <f>$F$3</f>
        <v>0</v>
      </c>
      <c r="G2642" s="354"/>
      <c r="H2642" s="355">
        <f>ROUND(H2640*F2642,2)</f>
        <v>0</v>
      </c>
      <c r="I2642" s="288"/>
      <c r="J2642" s="355">
        <f>ROUND(J2640*H2642,2)</f>
        <v>0</v>
      </c>
    </row>
    <row r="2643" spans="1:10" x14ac:dyDescent="0.3">
      <c r="A2643" s="276" t="s">
        <v>377</v>
      </c>
      <c r="B2643" s="382"/>
      <c r="C2643" s="390" t="s">
        <v>260</v>
      </c>
      <c r="D2643" s="391"/>
      <c r="E2643" s="392"/>
      <c r="F2643" s="393">
        <f>$G$3</f>
        <v>0</v>
      </c>
      <c r="G2643" s="354"/>
      <c r="H2643" s="355">
        <f>ROUND(H2640*F2643,2)</f>
        <v>0</v>
      </c>
      <c r="I2643" s="288"/>
      <c r="J2643" s="355">
        <f>ROUND(J2640*H2643,2)</f>
        <v>0</v>
      </c>
    </row>
    <row r="2644" spans="1:10" x14ac:dyDescent="0.3">
      <c r="A2644" s="276" t="s">
        <v>289</v>
      </c>
      <c r="B2644" s="382"/>
      <c r="C2644" s="390" t="s">
        <v>262</v>
      </c>
      <c r="D2644" s="391"/>
      <c r="E2644" s="392"/>
      <c r="F2644" s="393">
        <f>$H$3</f>
        <v>0</v>
      </c>
      <c r="G2644" s="354"/>
      <c r="H2644" s="355">
        <f>ROUND(H2640*F2644,2)</f>
        <v>0</v>
      </c>
      <c r="I2644" s="288"/>
      <c r="J2644" s="355">
        <f>ROUND(J2640*H2644,2)</f>
        <v>0</v>
      </c>
    </row>
    <row r="2645" spans="1:10" x14ac:dyDescent="0.3">
      <c r="A2645" s="276" t="s">
        <v>291</v>
      </c>
      <c r="B2645" s="382"/>
      <c r="C2645" s="390" t="s">
        <v>266</v>
      </c>
      <c r="D2645" s="391"/>
      <c r="E2645" s="392"/>
      <c r="F2645" s="393">
        <f>$I$3</f>
        <v>0</v>
      </c>
      <c r="G2645" s="354"/>
      <c r="H2645" s="355">
        <f>ROUND(H2644*F2645,2)</f>
        <v>0</v>
      </c>
      <c r="I2645" s="288"/>
      <c r="J2645" s="355">
        <f>ROUND(J2644*H2645,2)</f>
        <v>0</v>
      </c>
    </row>
    <row r="2646" spans="1:10" x14ac:dyDescent="0.3">
      <c r="A2646" s="253" t="s">
        <v>378</v>
      </c>
      <c r="B2646" s="382"/>
      <c r="C2646" s="372" t="s">
        <v>379</v>
      </c>
      <c r="D2646" s="370"/>
      <c r="E2646" s="265"/>
      <c r="F2646" s="265"/>
      <c r="G2646" s="328"/>
      <c r="H2646" s="329">
        <f>SUM(H2642:H2645)</f>
        <v>0</v>
      </c>
      <c r="I2646" s="304"/>
      <c r="J2646" s="329">
        <f>SUM(J2642:J2645)</f>
        <v>0</v>
      </c>
    </row>
    <row r="2647" spans="1:10" ht="15" thickBot="1" x14ac:dyDescent="0.35">
      <c r="A2647" s="253" t="s">
        <v>380</v>
      </c>
      <c r="B2647" s="382"/>
      <c r="C2647" s="394"/>
      <c r="D2647" s="395"/>
      <c r="E2647" s="385"/>
      <c r="F2647" s="386" t="s">
        <v>381</v>
      </c>
      <c r="G2647" s="333">
        <f>H2646+H2640</f>
        <v>0</v>
      </c>
      <c r="H2647" s="310">
        <f>IF($A$3=2,ROUND((H2640+H2646),2),IF($A$3=3,ROUND((H2640+H2646),-1),ROUND((H2640+H2646),0)))</f>
        <v>0</v>
      </c>
      <c r="I2647" s="311"/>
      <c r="J2647" s="310">
        <f>IF($A$3=2,ROUND((J2640+J2646),2),IF($A$3=3,ROUND((J2640+J2646),-1),ROUND((J2640+J2646),0)))</f>
        <v>0</v>
      </c>
    </row>
    <row r="2648" spans="1:10" ht="15" thickTop="1" x14ac:dyDescent="0.3">
      <c r="C2648" s="19"/>
      <c r="D2648" s="264"/>
      <c r="E2648" s="19"/>
      <c r="F2648" s="19"/>
      <c r="G2648" s="19"/>
      <c r="H2648" s="19"/>
      <c r="I2648" s="265"/>
      <c r="J2648" s="266"/>
    </row>
    <row r="2649" spans="1:10" ht="15" thickBot="1" x14ac:dyDescent="0.35">
      <c r="C2649" s="19"/>
      <c r="D2649" s="264"/>
      <c r="E2649" s="19"/>
      <c r="F2649" s="19"/>
      <c r="G2649" s="19"/>
      <c r="H2649" s="19"/>
      <c r="I2649" s="265"/>
      <c r="J2649" s="266"/>
    </row>
    <row r="2650" spans="1:10" ht="15" thickTop="1" x14ac:dyDescent="0.3">
      <c r="A2650" s="253" t="s">
        <v>644</v>
      </c>
      <c r="B2650" s="267"/>
      <c r="C2650" s="933" t="s">
        <v>242</v>
      </c>
      <c r="D2650" s="934"/>
      <c r="E2650" s="934"/>
      <c r="F2650" s="934"/>
      <c r="G2650" s="268"/>
      <c r="H2650" s="269" t="s">
        <v>367</v>
      </c>
      <c r="I2650" s="270" t="s">
        <v>310</v>
      </c>
      <c r="J2650" s="271" t="s">
        <v>79</v>
      </c>
    </row>
    <row r="2651" spans="1:10" x14ac:dyDescent="0.3">
      <c r="A2651" s="253"/>
      <c r="B2651" s="267"/>
      <c r="C2651" s="935"/>
      <c r="D2651" s="936"/>
      <c r="E2651" s="936"/>
      <c r="F2651" s="936"/>
      <c r="G2651" s="272"/>
      <c r="H2651" s="273" t="str">
        <f>"ITEM:   "&amp;PRESUPUESTO!$B$137</f>
        <v>ITEM:   12.3</v>
      </c>
      <c r="I2651" s="274">
        <f>PRESUPUESTO!$E$137</f>
        <v>909.51</v>
      </c>
      <c r="J2651" s="275"/>
    </row>
    <row r="2652" spans="1:10" x14ac:dyDescent="0.3">
      <c r="A2652" s="276" t="s">
        <v>312</v>
      </c>
      <c r="B2652" s="267"/>
      <c r="C2652" s="277" t="str">
        <f>INSUMOS!$C$300</f>
        <v>DESCRIPCION</v>
      </c>
      <c r="D2652" s="278" t="str">
        <f>INSUMOS!$D$300</f>
        <v>UND</v>
      </c>
      <c r="E2652" s="279" t="s">
        <v>74</v>
      </c>
      <c r="F2652" s="279" t="s">
        <v>313</v>
      </c>
      <c r="G2652" s="280" t="str">
        <f>INSUMOS!$I$300</f>
        <v>VR. UNIT.</v>
      </c>
      <c r="H2652" s="281" t="s">
        <v>315</v>
      </c>
      <c r="I2652" s="340"/>
      <c r="J2652" s="350" t="s">
        <v>315</v>
      </c>
    </row>
    <row r="2653" spans="1:10" x14ac:dyDescent="0.3">
      <c r="A2653" s="276"/>
      <c r="B2653" s="267"/>
      <c r="C2653" s="284"/>
      <c r="D2653" s="253"/>
      <c r="E2653" s="285"/>
      <c r="F2653" s="285"/>
      <c r="G2653" s="286"/>
      <c r="H2653" s="287"/>
      <c r="I2653" s="288"/>
      <c r="J2653" s="289"/>
    </row>
    <row r="2654" spans="1:10" x14ac:dyDescent="0.3">
      <c r="A2654" s="276" t="s">
        <v>316</v>
      </c>
      <c r="B2654" s="267"/>
      <c r="C2654" s="290" t="s">
        <v>317</v>
      </c>
      <c r="D2654" s="253"/>
      <c r="E2654" s="285"/>
      <c r="F2654" s="285"/>
      <c r="G2654" s="286"/>
      <c r="H2654" s="287"/>
      <c r="I2654" s="288"/>
      <c r="J2654" s="289"/>
    </row>
    <row r="2655" spans="1:10" x14ac:dyDescent="0.3">
      <c r="A2655" s="276">
        <v>115013</v>
      </c>
      <c r="B2655" s="267"/>
      <c r="C2655" s="374"/>
      <c r="D2655" s="375"/>
      <c r="E2655" s="376"/>
      <c r="F2655" s="376"/>
      <c r="G2655" s="280"/>
      <c r="H2655" s="281"/>
      <c r="I2655" s="340">
        <f>I2651 * (E2655 * (1+F2655/100))</f>
        <v>0</v>
      </c>
      <c r="J2655" s="350">
        <f>I2651*H2655</f>
        <v>0</v>
      </c>
    </row>
    <row r="2656" spans="1:10" x14ac:dyDescent="0.3">
      <c r="A2656" s="276">
        <v>100606</v>
      </c>
      <c r="B2656" s="267"/>
      <c r="C2656" s="374"/>
      <c r="D2656" s="375"/>
      <c r="E2656" s="376"/>
      <c r="F2656" s="376"/>
      <c r="G2656" s="280"/>
      <c r="H2656" s="281"/>
      <c r="I2656" s="340">
        <f>I2651 * (E2656 * (1+F2656/100))</f>
        <v>0</v>
      </c>
      <c r="J2656" s="350">
        <f>I2651*H2656</f>
        <v>0</v>
      </c>
    </row>
    <row r="2657" spans="1:10" x14ac:dyDescent="0.3">
      <c r="A2657" s="276">
        <v>117033</v>
      </c>
      <c r="B2657" s="267"/>
      <c r="C2657" s="374"/>
      <c r="D2657" s="375"/>
      <c r="E2657" s="376"/>
      <c r="F2657" s="376"/>
      <c r="G2657" s="280"/>
      <c r="H2657" s="281"/>
      <c r="I2657" s="340">
        <f>I2651 * (E2657 * (1+F2657/100))</f>
        <v>0</v>
      </c>
      <c r="J2657" s="350">
        <f>I2651*H2657</f>
        <v>0</v>
      </c>
    </row>
    <row r="2658" spans="1:10" x14ac:dyDescent="0.3">
      <c r="A2658" s="276">
        <v>101364</v>
      </c>
      <c r="B2658" s="267" t="s">
        <v>460</v>
      </c>
      <c r="C2658" s="277"/>
      <c r="D2658" s="278"/>
      <c r="E2658" s="279"/>
      <c r="F2658" s="279"/>
      <c r="G2658" s="280"/>
      <c r="H2658" s="281"/>
      <c r="I2658" s="340">
        <f>I2651 * (E2658 * (1+F2658/100))</f>
        <v>0</v>
      </c>
      <c r="J2658" s="350">
        <f>I2651*H2658</f>
        <v>0</v>
      </c>
    </row>
    <row r="2659" spans="1:10" x14ac:dyDescent="0.3">
      <c r="A2659" s="276">
        <v>101363</v>
      </c>
      <c r="B2659" s="267" t="s">
        <v>460</v>
      </c>
      <c r="C2659" s="277"/>
      <c r="D2659" s="278"/>
      <c r="E2659" s="279"/>
      <c r="F2659" s="279"/>
      <c r="G2659" s="280"/>
      <c r="H2659" s="281"/>
      <c r="I2659" s="340">
        <f>I2651 * (E2659 * (1+F2659/100))</f>
        <v>0</v>
      </c>
      <c r="J2659" s="350">
        <f>I2651*H2659</f>
        <v>0</v>
      </c>
    </row>
    <row r="2660" spans="1:10" x14ac:dyDescent="0.3">
      <c r="A2660" s="276">
        <v>103247</v>
      </c>
      <c r="B2660" s="267" t="s">
        <v>460</v>
      </c>
      <c r="C2660" s="277"/>
      <c r="D2660" s="278"/>
      <c r="E2660" s="279"/>
      <c r="F2660" s="279"/>
      <c r="G2660" s="280"/>
      <c r="H2660" s="281"/>
      <c r="I2660" s="340">
        <f>I2651 * (E2660 * (1+F2660/100))</f>
        <v>0</v>
      </c>
      <c r="J2660" s="350">
        <f>I2651*H2660</f>
        <v>0</v>
      </c>
    </row>
    <row r="2661" spans="1:10" x14ac:dyDescent="0.3">
      <c r="A2661" s="291" t="s">
        <v>330</v>
      </c>
      <c r="B2661" s="267"/>
      <c r="C2661" s="284"/>
      <c r="D2661" s="253"/>
      <c r="E2661" s="285"/>
      <c r="F2661" s="285"/>
      <c r="G2661" s="286" t="s">
        <v>331</v>
      </c>
      <c r="H2661" s="292">
        <f>SUM(H2654:H2660)</f>
        <v>0</v>
      </c>
      <c r="I2661" s="288"/>
      <c r="J2661" s="293">
        <f>SUM(J2654:J2660)</f>
        <v>0</v>
      </c>
    </row>
    <row r="2662" spans="1:10" x14ac:dyDescent="0.3">
      <c r="A2662" s="276" t="s">
        <v>332</v>
      </c>
      <c r="B2662" s="267"/>
      <c r="C2662" s="294" t="s">
        <v>333</v>
      </c>
      <c r="D2662" s="253" t="s">
        <v>334</v>
      </c>
      <c r="E2662" s="253" t="s">
        <v>335</v>
      </c>
      <c r="F2662" s="253" t="s">
        <v>336</v>
      </c>
      <c r="G2662" s="295" t="s">
        <v>337</v>
      </c>
      <c r="H2662" s="296" t="s">
        <v>338</v>
      </c>
      <c r="I2662" s="288"/>
      <c r="J2662" s="289"/>
    </row>
    <row r="2663" spans="1:10" x14ac:dyDescent="0.3">
      <c r="A2663" s="276">
        <v>200026</v>
      </c>
      <c r="B2663" s="267" t="s">
        <v>333</v>
      </c>
      <c r="C2663" s="277"/>
      <c r="D2663" s="297"/>
      <c r="E2663" s="298"/>
      <c r="F2663" s="299"/>
      <c r="G2663" s="300"/>
      <c r="H2663" s="281"/>
      <c r="I2663" s="340" t="e">
        <f>I2651 / G2663</f>
        <v>#DIV/0!</v>
      </c>
      <c r="J2663" s="350">
        <f>I2651*H2663</f>
        <v>0</v>
      </c>
    </row>
    <row r="2664" spans="1:10" x14ac:dyDescent="0.3">
      <c r="A2664" s="291" t="s">
        <v>340</v>
      </c>
      <c r="B2664" s="267"/>
      <c r="C2664" s="284"/>
      <c r="D2664" s="253"/>
      <c r="E2664" s="285"/>
      <c r="F2664" s="285"/>
      <c r="G2664" s="286" t="s">
        <v>341</v>
      </c>
      <c r="H2664" s="292">
        <f>SUM(H2662:H2663)</f>
        <v>0</v>
      </c>
      <c r="I2664" s="288"/>
      <c r="J2664" s="293">
        <f>SUM(J2662:J2663)</f>
        <v>0</v>
      </c>
    </row>
    <row r="2665" spans="1:10" x14ac:dyDescent="0.3">
      <c r="A2665" s="276" t="s">
        <v>342</v>
      </c>
      <c r="B2665" s="267"/>
      <c r="C2665" s="301" t="s">
        <v>343</v>
      </c>
      <c r="D2665" s="253"/>
      <c r="E2665" s="285"/>
      <c r="F2665" s="285"/>
      <c r="G2665" s="286"/>
      <c r="H2665" s="287"/>
      <c r="I2665" s="288"/>
      <c r="J2665" s="289"/>
    </row>
    <row r="2666" spans="1:10" x14ac:dyDescent="0.3">
      <c r="A2666" s="276">
        <v>300026</v>
      </c>
      <c r="B2666" s="267" t="s">
        <v>343</v>
      </c>
      <c r="C2666" s="277"/>
      <c r="D2666" s="278"/>
      <c r="E2666" s="302"/>
      <c r="F2666" s="279"/>
      <c r="G2666" s="280"/>
      <c r="H2666" s="281">
        <f>TRUNC(E2666* (1 + F2666 / 100) * G2666,2)</f>
        <v>0</v>
      </c>
      <c r="I2666" s="340">
        <f>I2651 * H2666</f>
        <v>0</v>
      </c>
      <c r="J2666" s="350">
        <f>I2651*H2666</f>
        <v>0</v>
      </c>
    </row>
    <row r="2667" spans="1:10" x14ac:dyDescent="0.3">
      <c r="A2667" s="276">
        <v>300002</v>
      </c>
      <c r="B2667" s="267" t="s">
        <v>343</v>
      </c>
      <c r="C2667" s="277"/>
      <c r="D2667" s="278"/>
      <c r="E2667" s="279"/>
      <c r="F2667" s="279"/>
      <c r="G2667" s="280"/>
      <c r="H2667" s="281">
        <f>TRUNC(E2667* (1 + F2667 / 100) * G2667,2)</f>
        <v>0</v>
      </c>
      <c r="I2667" s="340">
        <f>I2651 * (E2667 * (1+F2667/100))</f>
        <v>0</v>
      </c>
      <c r="J2667" s="350">
        <f>I2651*H2667</f>
        <v>0</v>
      </c>
    </row>
    <row r="2668" spans="1:10" x14ac:dyDescent="0.3">
      <c r="A2668" s="291" t="s">
        <v>348</v>
      </c>
      <c r="B2668" s="267"/>
      <c r="C2668" s="284"/>
      <c r="D2668" s="253"/>
      <c r="E2668" s="285"/>
      <c r="F2668" s="285"/>
      <c r="G2668" s="286" t="s">
        <v>349</v>
      </c>
      <c r="H2668" s="292">
        <f>SUM(H2665:H2667)</f>
        <v>0</v>
      </c>
      <c r="I2668" s="288"/>
      <c r="J2668" s="293">
        <f>SUM(J2665:J2667)</f>
        <v>0</v>
      </c>
    </row>
    <row r="2669" spans="1:10" x14ac:dyDescent="0.3">
      <c r="A2669" s="253" t="s">
        <v>350</v>
      </c>
      <c r="B2669" s="18"/>
      <c r="C2669" s="290" t="s">
        <v>351</v>
      </c>
      <c r="D2669" s="253"/>
      <c r="E2669" s="285"/>
      <c r="F2669" s="285"/>
      <c r="G2669" s="286"/>
      <c r="H2669" s="287"/>
      <c r="I2669" s="288"/>
      <c r="J2669" s="289"/>
    </row>
    <row r="2670" spans="1:10" x14ac:dyDescent="0.3">
      <c r="A2670" s="276"/>
      <c r="B2670" s="267"/>
      <c r="C2670" s="277"/>
      <c r="D2670" s="278"/>
      <c r="E2670" s="279"/>
      <c r="F2670" s="279"/>
      <c r="G2670" s="280"/>
      <c r="H2670" s="281"/>
      <c r="I2670" s="340"/>
      <c r="J2670" s="350"/>
    </row>
    <row r="2671" spans="1:10" x14ac:dyDescent="0.3">
      <c r="A2671" s="291" t="s">
        <v>352</v>
      </c>
      <c r="B2671" s="18"/>
      <c r="C2671" s="284"/>
      <c r="D2671" s="253"/>
      <c r="E2671" s="285"/>
      <c r="F2671" s="285"/>
      <c r="G2671" s="286" t="s">
        <v>353</v>
      </c>
      <c r="H2671" s="281">
        <f>SUM(H2669:H2670)</f>
        <v>0</v>
      </c>
      <c r="I2671" s="288"/>
      <c r="J2671" s="350">
        <f>SUM(J2669:J2670)</f>
        <v>0</v>
      </c>
    </row>
    <row r="2672" spans="1:10" x14ac:dyDescent="0.3">
      <c r="A2672" s="253"/>
      <c r="B2672" s="303"/>
      <c r="C2672" s="284"/>
      <c r="D2672" s="253"/>
      <c r="E2672" s="285"/>
      <c r="F2672" s="285"/>
      <c r="G2672" s="286"/>
      <c r="H2672" s="287"/>
      <c r="I2672" s="288"/>
      <c r="J2672" s="289"/>
    </row>
    <row r="2673" spans="1:10" ht="15" thickBot="1" x14ac:dyDescent="0.35">
      <c r="A2673" s="253" t="s">
        <v>76</v>
      </c>
      <c r="B2673" s="303"/>
      <c r="C2673" s="305"/>
      <c r="D2673" s="306"/>
      <c r="E2673" s="307"/>
      <c r="F2673" s="308" t="s">
        <v>354</v>
      </c>
      <c r="G2673" s="309">
        <f>SUM(H2652:H2672)/2</f>
        <v>0</v>
      </c>
      <c r="H2673" s="310">
        <f>IF($A$2="CD",IF($A$3=1,ROUND(SUM(H2652:H2672)/2,0),IF($A$3=3,ROUND(SUM(H2652:H2672)/2,-1),SUM(H2652:H2672)/2)),SUM(H2652:H2672)/2)</f>
        <v>0</v>
      </c>
      <c r="I2673" s="311">
        <f>SUM(J2652:J2672)/2</f>
        <v>0</v>
      </c>
      <c r="J2673" s="312">
        <f>IF($A$2="CD",IF($A$3=1,ROUND(SUM(J2652:J2672)/2,0),IF($A$3=3,ROUND(SUM(J2652:J2672)/2,-1),SUM(J2652:J2672)/2)),SUM(J2652:J2672)/2)</f>
        <v>0</v>
      </c>
    </row>
    <row r="2674" spans="1:10" ht="15" thickTop="1" x14ac:dyDescent="0.3">
      <c r="A2674" s="253" t="s">
        <v>376</v>
      </c>
      <c r="B2674" s="303"/>
      <c r="C2674" s="316" t="s">
        <v>280</v>
      </c>
      <c r="D2674" s="317"/>
      <c r="E2674" s="318"/>
      <c r="F2674" s="318"/>
      <c r="G2674" s="319"/>
      <c r="H2674" s="320"/>
      <c r="I2674" s="288"/>
      <c r="J2674" s="321"/>
    </row>
    <row r="2675" spans="1:10" x14ac:dyDescent="0.3">
      <c r="A2675" s="276" t="s">
        <v>287</v>
      </c>
      <c r="B2675" s="303"/>
      <c r="C2675" s="351" t="s">
        <v>258</v>
      </c>
      <c r="D2675" s="352"/>
      <c r="E2675" s="353"/>
      <c r="F2675" s="325">
        <f>$F$3</f>
        <v>0</v>
      </c>
      <c r="G2675" s="354"/>
      <c r="H2675" s="355">
        <f>ROUND(H2673*F2675,2)</f>
        <v>0</v>
      </c>
      <c r="I2675" s="288"/>
      <c r="J2675" s="350">
        <f>ROUND(J2673*F2675,2)</f>
        <v>0</v>
      </c>
    </row>
    <row r="2676" spans="1:10" x14ac:dyDescent="0.3">
      <c r="A2676" s="276" t="s">
        <v>377</v>
      </c>
      <c r="B2676" s="303"/>
      <c r="C2676" s="351" t="s">
        <v>260</v>
      </c>
      <c r="D2676" s="352"/>
      <c r="E2676" s="353"/>
      <c r="F2676" s="325">
        <f>$G$3</f>
        <v>0</v>
      </c>
      <c r="G2676" s="354"/>
      <c r="H2676" s="355">
        <f>ROUND(H2673*F2676,2)</f>
        <v>0</v>
      </c>
      <c r="I2676" s="288"/>
      <c r="J2676" s="350">
        <f>ROUND(J2673*F2676,2)</f>
        <v>0</v>
      </c>
    </row>
    <row r="2677" spans="1:10" x14ac:dyDescent="0.3">
      <c r="A2677" s="276" t="s">
        <v>289</v>
      </c>
      <c r="B2677" s="303"/>
      <c r="C2677" s="351" t="s">
        <v>262</v>
      </c>
      <c r="D2677" s="352"/>
      <c r="E2677" s="353"/>
      <c r="F2677" s="325">
        <f>$H$3</f>
        <v>0</v>
      </c>
      <c r="G2677" s="354"/>
      <c r="H2677" s="355">
        <f>ROUND(H2673*F2677,2)</f>
        <v>0</v>
      </c>
      <c r="I2677" s="288"/>
      <c r="J2677" s="350">
        <f>ROUND(J2673*F2677,2)</f>
        <v>0</v>
      </c>
    </row>
    <row r="2678" spans="1:10" x14ac:dyDescent="0.3">
      <c r="A2678" s="276" t="s">
        <v>291</v>
      </c>
      <c r="B2678" s="303"/>
      <c r="C2678" s="351" t="s">
        <v>266</v>
      </c>
      <c r="D2678" s="352"/>
      <c r="E2678" s="353"/>
      <c r="F2678" s="325">
        <f>$I$3</f>
        <v>0</v>
      </c>
      <c r="G2678" s="354"/>
      <c r="H2678" s="355">
        <f>ROUND(H2677*F2678,2)</f>
        <v>0</v>
      </c>
      <c r="I2678" s="288"/>
      <c r="J2678" s="350">
        <f>ROUND(J2677*F2678,2)</f>
        <v>0</v>
      </c>
    </row>
    <row r="2679" spans="1:10" x14ac:dyDescent="0.3">
      <c r="A2679" s="253" t="s">
        <v>378</v>
      </c>
      <c r="B2679" s="303"/>
      <c r="C2679" s="290" t="s">
        <v>379</v>
      </c>
      <c r="D2679" s="253"/>
      <c r="E2679" s="285"/>
      <c r="F2679" s="285"/>
      <c r="G2679" s="328"/>
      <c r="H2679" s="329">
        <f>SUM(H2675:H2678)</f>
        <v>0</v>
      </c>
      <c r="I2679" s="304"/>
      <c r="J2679" s="330">
        <f>SUM(J2675:J2678)</f>
        <v>0</v>
      </c>
    </row>
    <row r="2680" spans="1:10" ht="15" thickBot="1" x14ac:dyDescent="0.35">
      <c r="A2680" s="253" t="s">
        <v>380</v>
      </c>
      <c r="B2680" s="303"/>
      <c r="C2680" s="331"/>
      <c r="D2680" s="332"/>
      <c r="E2680" s="307"/>
      <c r="F2680" s="308" t="s">
        <v>381</v>
      </c>
      <c r="G2680" s="333">
        <f>H2679+H2673</f>
        <v>0</v>
      </c>
      <c r="H2680" s="310">
        <f>IF($A$3=2,ROUND((H2673+H2679),2),IF($A$3=3,ROUND((H2673+H2679),-1),ROUND((H2673+H2679),0)))</f>
        <v>0</v>
      </c>
      <c r="I2680" s="311"/>
      <c r="J2680" s="312">
        <f>IF($A$3=2,ROUND((J2673+J2679),2),IF($A$3=3,ROUND((J2673+J2679),-1),ROUND((J2673+J2679),0)))</f>
        <v>0</v>
      </c>
    </row>
    <row r="2681" spans="1:10" ht="15" thickTop="1" x14ac:dyDescent="0.3">
      <c r="C2681" s="19"/>
      <c r="D2681" s="264"/>
      <c r="E2681" s="19"/>
      <c r="F2681" s="19"/>
      <c r="G2681" s="19"/>
      <c r="H2681" s="19"/>
      <c r="I2681" s="265"/>
      <c r="J2681" s="266"/>
    </row>
    <row r="2682" spans="1:10" ht="15" thickBot="1" x14ac:dyDescent="0.35">
      <c r="C2682" s="19"/>
      <c r="D2682" s="264"/>
      <c r="E2682" s="19"/>
      <c r="F2682" s="19"/>
      <c r="G2682" s="19"/>
      <c r="H2682" s="19"/>
      <c r="I2682" s="265"/>
      <c r="J2682" s="266"/>
    </row>
    <row r="2683" spans="1:10" ht="15" thickTop="1" x14ac:dyDescent="0.3">
      <c r="A2683" s="253" t="s">
        <v>651</v>
      </c>
      <c r="B2683" s="267"/>
      <c r="C2683" s="933" t="s">
        <v>244</v>
      </c>
      <c r="D2683" s="934"/>
      <c r="E2683" s="934"/>
      <c r="F2683" s="934"/>
      <c r="G2683" s="268"/>
      <c r="H2683" s="269" t="s">
        <v>437</v>
      </c>
      <c r="I2683" s="270" t="s">
        <v>310</v>
      </c>
      <c r="J2683" s="271" t="s">
        <v>79</v>
      </c>
    </row>
    <row r="2684" spans="1:10" x14ac:dyDescent="0.3">
      <c r="A2684" s="253"/>
      <c r="B2684" s="267"/>
      <c r="C2684" s="935"/>
      <c r="D2684" s="936"/>
      <c r="E2684" s="936"/>
      <c r="F2684" s="936"/>
      <c r="G2684" s="272"/>
      <c r="H2684" s="273" t="str">
        <f>"ITEM:   "&amp;PRESUPUESTO!$B$138</f>
        <v>ITEM:   12.4</v>
      </c>
      <c r="I2684" s="274">
        <f>PRESUPUESTO!$E$138</f>
        <v>1400</v>
      </c>
      <c r="J2684" s="275"/>
    </row>
    <row r="2685" spans="1:10" x14ac:dyDescent="0.3">
      <c r="A2685" s="276" t="s">
        <v>312</v>
      </c>
      <c r="B2685" s="267"/>
      <c r="C2685" s="277" t="str">
        <f>INSUMOS!$C$300</f>
        <v>DESCRIPCION</v>
      </c>
      <c r="D2685" s="278" t="str">
        <f>INSUMOS!$D$300</f>
        <v>UND</v>
      </c>
      <c r="E2685" s="279" t="s">
        <v>74</v>
      </c>
      <c r="F2685" s="279" t="s">
        <v>313</v>
      </c>
      <c r="G2685" s="280" t="str">
        <f>INSUMOS!$I$300</f>
        <v>VR. UNIT.</v>
      </c>
      <c r="H2685" s="281" t="s">
        <v>315</v>
      </c>
      <c r="I2685" s="340"/>
      <c r="J2685" s="350" t="s">
        <v>315</v>
      </c>
    </row>
    <row r="2686" spans="1:10" x14ac:dyDescent="0.3">
      <c r="A2686" s="276"/>
      <c r="B2686" s="267"/>
      <c r="C2686" s="284"/>
      <c r="D2686" s="253"/>
      <c r="E2686" s="285"/>
      <c r="F2686" s="285"/>
      <c r="G2686" s="286"/>
      <c r="H2686" s="287"/>
      <c r="I2686" s="288"/>
      <c r="J2686" s="289"/>
    </row>
    <row r="2687" spans="1:10" x14ac:dyDescent="0.3">
      <c r="A2687" s="276" t="s">
        <v>316</v>
      </c>
      <c r="B2687" s="267"/>
      <c r="C2687" s="290" t="s">
        <v>317</v>
      </c>
      <c r="D2687" s="253"/>
      <c r="E2687" s="285"/>
      <c r="F2687" s="285"/>
      <c r="G2687" s="286"/>
      <c r="H2687" s="287"/>
      <c r="I2687" s="288"/>
      <c r="J2687" s="289"/>
    </row>
    <row r="2688" spans="1:10" x14ac:dyDescent="0.3">
      <c r="A2688" s="276">
        <v>100490</v>
      </c>
      <c r="B2688" s="267" t="s">
        <v>321</v>
      </c>
      <c r="C2688" s="277"/>
      <c r="D2688" s="278"/>
      <c r="E2688" s="279"/>
      <c r="F2688" s="279"/>
      <c r="G2688" s="280"/>
      <c r="H2688" s="281">
        <f>TRUNC(E2688* (1 + F2688 / 100) * G2688,2)</f>
        <v>0</v>
      </c>
      <c r="I2688" s="340">
        <f>I2684 * (E2688 * (1+F2688/100))</f>
        <v>0</v>
      </c>
      <c r="J2688" s="350">
        <f>I2684*H2688</f>
        <v>0</v>
      </c>
    </row>
    <row r="2689" spans="1:10" x14ac:dyDescent="0.3">
      <c r="A2689" s="276">
        <v>101117</v>
      </c>
      <c r="B2689" s="267" t="s">
        <v>318</v>
      </c>
      <c r="C2689" s="277"/>
      <c r="D2689" s="278"/>
      <c r="E2689" s="279"/>
      <c r="F2689" s="279"/>
      <c r="G2689" s="280"/>
      <c r="H2689" s="281">
        <f>TRUNC(E2689* (1 + F2689 / 100) * G2689,2)</f>
        <v>0</v>
      </c>
      <c r="I2689" s="340">
        <f>I2684 * (E2689 * (1+F2689/100))</f>
        <v>0</v>
      </c>
      <c r="J2689" s="350">
        <f>I2684*H2689</f>
        <v>0</v>
      </c>
    </row>
    <row r="2690" spans="1:10" x14ac:dyDescent="0.3">
      <c r="A2690" s="276">
        <v>102450</v>
      </c>
      <c r="B2690" s="267" t="s">
        <v>321</v>
      </c>
      <c r="C2690" s="277"/>
      <c r="D2690" s="278"/>
      <c r="E2690" s="279"/>
      <c r="F2690" s="279"/>
      <c r="G2690" s="280"/>
      <c r="H2690" s="281">
        <f>TRUNC(E2690* (1 + F2690 / 100) * G2690,2)</f>
        <v>0</v>
      </c>
      <c r="I2690" s="340">
        <f>I2684 * (E2690 * (1+F2690/100))</f>
        <v>0</v>
      </c>
      <c r="J2690" s="350">
        <f>I2684*H2690</f>
        <v>0</v>
      </c>
    </row>
    <row r="2691" spans="1:10" x14ac:dyDescent="0.3">
      <c r="A2691" s="276">
        <v>100558</v>
      </c>
      <c r="B2691" s="267" t="s">
        <v>327</v>
      </c>
      <c r="C2691" s="277"/>
      <c r="D2691" s="278"/>
      <c r="E2691" s="279"/>
      <c r="F2691" s="279"/>
      <c r="G2691" s="280"/>
      <c r="H2691" s="281">
        <f>TRUNC(E2691* (1 + F2691 / 100) * G2691,2)</f>
        <v>0</v>
      </c>
      <c r="I2691" s="340">
        <f>I2684 * (E2691 * (1+F2691/100))</f>
        <v>0</v>
      </c>
      <c r="J2691" s="350">
        <f>I2684*H2691</f>
        <v>0</v>
      </c>
    </row>
    <row r="2692" spans="1:10" x14ac:dyDescent="0.3">
      <c r="A2692" s="291" t="s">
        <v>330</v>
      </c>
      <c r="B2692" s="267"/>
      <c r="C2692" s="284"/>
      <c r="D2692" s="253"/>
      <c r="E2692" s="285"/>
      <c r="F2692" s="285"/>
      <c r="G2692" s="286" t="s">
        <v>331</v>
      </c>
      <c r="H2692" s="292">
        <f>SUM(H2687:H2691)</f>
        <v>0</v>
      </c>
      <c r="I2692" s="288"/>
      <c r="J2692" s="293">
        <f>SUM(J2687:J2691)</f>
        <v>0</v>
      </c>
    </row>
    <row r="2693" spans="1:10" x14ac:dyDescent="0.3">
      <c r="A2693" s="276" t="s">
        <v>332</v>
      </c>
      <c r="B2693" s="267"/>
      <c r="C2693" s="294" t="s">
        <v>333</v>
      </c>
      <c r="D2693" s="253" t="s">
        <v>334</v>
      </c>
      <c r="E2693" s="253" t="s">
        <v>335</v>
      </c>
      <c r="F2693" s="253" t="s">
        <v>336</v>
      </c>
      <c r="G2693" s="295" t="s">
        <v>337</v>
      </c>
      <c r="H2693" s="296" t="s">
        <v>338</v>
      </c>
      <c r="I2693" s="288"/>
      <c r="J2693" s="289"/>
    </row>
    <row r="2694" spans="1:10" x14ac:dyDescent="0.3">
      <c r="A2694" s="276">
        <v>200026</v>
      </c>
      <c r="B2694" s="267" t="s">
        <v>333</v>
      </c>
      <c r="C2694" s="277"/>
      <c r="D2694" s="297"/>
      <c r="E2694" s="298"/>
      <c r="F2694" s="299"/>
      <c r="G2694" s="300"/>
      <c r="H2694" s="281"/>
      <c r="I2694" s="340" t="e">
        <f>I2684 / G2694</f>
        <v>#DIV/0!</v>
      </c>
      <c r="J2694" s="350">
        <f>I2684*H2694</f>
        <v>0</v>
      </c>
    </row>
    <row r="2695" spans="1:10" x14ac:dyDescent="0.3">
      <c r="A2695" s="291" t="s">
        <v>340</v>
      </c>
      <c r="B2695" s="267"/>
      <c r="C2695" s="284"/>
      <c r="D2695" s="253"/>
      <c r="E2695" s="285"/>
      <c r="F2695" s="285"/>
      <c r="G2695" s="286" t="s">
        <v>341</v>
      </c>
      <c r="H2695" s="292">
        <f>SUM(H2693:H2694)</f>
        <v>0</v>
      </c>
      <c r="I2695" s="288"/>
      <c r="J2695" s="293">
        <f>SUM(J2693:J2694)</f>
        <v>0</v>
      </c>
    </row>
    <row r="2696" spans="1:10" x14ac:dyDescent="0.3">
      <c r="A2696" s="276" t="s">
        <v>342</v>
      </c>
      <c r="B2696" s="267"/>
      <c r="C2696" s="301" t="s">
        <v>343</v>
      </c>
      <c r="D2696" s="253"/>
      <c r="E2696" s="285"/>
      <c r="F2696" s="285"/>
      <c r="G2696" s="286"/>
      <c r="H2696" s="287"/>
      <c r="I2696" s="288"/>
      <c r="J2696" s="289"/>
    </row>
    <row r="2697" spans="1:10" x14ac:dyDescent="0.3">
      <c r="A2697" s="276">
        <v>300026</v>
      </c>
      <c r="B2697" s="267" t="s">
        <v>343</v>
      </c>
      <c r="C2697" s="277"/>
      <c r="D2697" s="278"/>
      <c r="E2697" s="302"/>
      <c r="F2697" s="279"/>
      <c r="G2697" s="280"/>
      <c r="H2697" s="281">
        <f>TRUNC(E2697* (1 + F2697 / 100) * G2697,2)</f>
        <v>0</v>
      </c>
      <c r="I2697" s="340">
        <f>I2684 * H2697</f>
        <v>0</v>
      </c>
      <c r="J2697" s="350">
        <f>I2684*H2697</f>
        <v>0</v>
      </c>
    </row>
    <row r="2698" spans="1:10" x14ac:dyDescent="0.3">
      <c r="A2698" s="276">
        <v>300002</v>
      </c>
      <c r="B2698" s="267" t="s">
        <v>343</v>
      </c>
      <c r="C2698" s="277"/>
      <c r="D2698" s="278"/>
      <c r="E2698" s="279"/>
      <c r="F2698" s="279"/>
      <c r="G2698" s="280"/>
      <c r="H2698" s="281">
        <f>TRUNC(E2698* (1 + F2698 / 100) * G2698,2)</f>
        <v>0</v>
      </c>
      <c r="I2698" s="340">
        <f>I2684 * (E2698 * (1+F2698/100))</f>
        <v>0</v>
      </c>
      <c r="J2698" s="350">
        <f>I2684*H2698</f>
        <v>0</v>
      </c>
    </row>
    <row r="2699" spans="1:10" x14ac:dyDescent="0.3">
      <c r="A2699" s="291" t="s">
        <v>348</v>
      </c>
      <c r="B2699" s="267"/>
      <c r="C2699" s="284"/>
      <c r="D2699" s="253"/>
      <c r="E2699" s="285"/>
      <c r="F2699" s="285"/>
      <c r="G2699" s="286" t="s">
        <v>349</v>
      </c>
      <c r="H2699" s="292">
        <f>SUM(H2696:H2698)</f>
        <v>0</v>
      </c>
      <c r="I2699" s="288"/>
      <c r="J2699" s="293">
        <f>SUM(J2696:J2698)</f>
        <v>0</v>
      </c>
    </row>
    <row r="2700" spans="1:10" x14ac:dyDescent="0.3">
      <c r="A2700" s="253" t="s">
        <v>350</v>
      </c>
      <c r="B2700" s="18"/>
      <c r="C2700" s="290" t="s">
        <v>351</v>
      </c>
      <c r="D2700" s="253"/>
      <c r="E2700" s="285"/>
      <c r="F2700" s="285"/>
      <c r="G2700" s="286"/>
      <c r="H2700" s="287"/>
      <c r="I2700" s="288"/>
      <c r="J2700" s="289"/>
    </row>
    <row r="2701" spans="1:10" x14ac:dyDescent="0.3">
      <c r="A2701" s="276"/>
      <c r="B2701" s="267"/>
      <c r="C2701" s="277"/>
      <c r="D2701" s="278"/>
      <c r="E2701" s="279"/>
      <c r="F2701" s="279"/>
      <c r="G2701" s="280"/>
      <c r="H2701" s="281"/>
      <c r="I2701" s="340"/>
      <c r="J2701" s="350"/>
    </row>
    <row r="2702" spans="1:10" x14ac:dyDescent="0.3">
      <c r="A2702" s="291" t="s">
        <v>352</v>
      </c>
      <c r="B2702" s="18"/>
      <c r="C2702" s="284"/>
      <c r="D2702" s="253"/>
      <c r="E2702" s="285"/>
      <c r="F2702" s="285"/>
      <c r="G2702" s="286" t="s">
        <v>353</v>
      </c>
      <c r="H2702" s="281">
        <f>SUM(H2700:H2701)</f>
        <v>0</v>
      </c>
      <c r="I2702" s="288"/>
      <c r="J2702" s="350">
        <f>SUM(J2700:J2701)</f>
        <v>0</v>
      </c>
    </row>
    <row r="2703" spans="1:10" x14ac:dyDescent="0.3">
      <c r="A2703" s="253"/>
      <c r="B2703" s="303"/>
      <c r="C2703" s="284"/>
      <c r="D2703" s="253"/>
      <c r="E2703" s="285"/>
      <c r="F2703" s="285"/>
      <c r="G2703" s="286"/>
      <c r="H2703" s="287"/>
      <c r="I2703" s="288"/>
      <c r="J2703" s="289"/>
    </row>
    <row r="2704" spans="1:10" ht="15" thickBot="1" x14ac:dyDescent="0.35">
      <c r="A2704" s="253" t="s">
        <v>76</v>
      </c>
      <c r="B2704" s="303"/>
      <c r="C2704" s="305"/>
      <c r="D2704" s="306"/>
      <c r="E2704" s="307"/>
      <c r="F2704" s="308" t="s">
        <v>354</v>
      </c>
      <c r="G2704" s="309">
        <f>SUM(H2685:H2703)/2</f>
        <v>0</v>
      </c>
      <c r="H2704" s="310">
        <f>IF($A$2="CD",IF($A$3=1,ROUND(SUM(H2685:H2703)/2,0),IF($A$3=3,ROUND(SUM(H2685:H2703)/2,-1),SUM(H2685:H2703)/2)),SUM(H2685:H2703)/2)</f>
        <v>0</v>
      </c>
      <c r="I2704" s="311">
        <f>SUM(J2685:J2703)/2</f>
        <v>0</v>
      </c>
      <c r="J2704" s="312">
        <f>IF($A$2="CD",IF($A$3=1,ROUND(SUM(J2685:J2703)/2,0),IF($A$3=3,ROUND(SUM(J2685:J2703)/2,-1),SUM(J2685:J2703)/2)),SUM(J2685:J2703)/2)</f>
        <v>0</v>
      </c>
    </row>
    <row r="2705" spans="1:10" ht="15" thickTop="1" x14ac:dyDescent="0.3">
      <c r="A2705" s="253" t="s">
        <v>376</v>
      </c>
      <c r="B2705" s="303"/>
      <c r="C2705" s="316" t="s">
        <v>280</v>
      </c>
      <c r="D2705" s="317"/>
      <c r="E2705" s="318"/>
      <c r="F2705" s="318"/>
      <c r="G2705" s="319"/>
      <c r="H2705" s="320"/>
      <c r="I2705" s="288"/>
      <c r="J2705" s="321"/>
    </row>
    <row r="2706" spans="1:10" x14ac:dyDescent="0.3">
      <c r="A2706" s="276" t="s">
        <v>287</v>
      </c>
      <c r="B2706" s="303"/>
      <c r="C2706" s="351" t="s">
        <v>258</v>
      </c>
      <c r="D2706" s="352"/>
      <c r="E2706" s="353"/>
      <c r="F2706" s="325">
        <f>$F$3</f>
        <v>0</v>
      </c>
      <c r="G2706" s="354"/>
      <c r="H2706" s="355">
        <f>ROUND(H2704*F2706,2)</f>
        <v>0</v>
      </c>
      <c r="I2706" s="288"/>
      <c r="J2706" s="350">
        <f>ROUND(J2704*F2706,2)</f>
        <v>0</v>
      </c>
    </row>
    <row r="2707" spans="1:10" x14ac:dyDescent="0.3">
      <c r="A2707" s="276" t="s">
        <v>377</v>
      </c>
      <c r="B2707" s="303"/>
      <c r="C2707" s="351" t="s">
        <v>260</v>
      </c>
      <c r="D2707" s="352"/>
      <c r="E2707" s="353"/>
      <c r="F2707" s="325">
        <f>$G$3</f>
        <v>0</v>
      </c>
      <c r="G2707" s="354"/>
      <c r="H2707" s="355">
        <f>ROUND(H2704*F2707,2)</f>
        <v>0</v>
      </c>
      <c r="I2707" s="288"/>
      <c r="J2707" s="350">
        <f>ROUND(J2704*F2707,2)</f>
        <v>0</v>
      </c>
    </row>
    <row r="2708" spans="1:10" x14ac:dyDescent="0.3">
      <c r="A2708" s="276" t="s">
        <v>289</v>
      </c>
      <c r="B2708" s="303"/>
      <c r="C2708" s="351" t="s">
        <v>262</v>
      </c>
      <c r="D2708" s="352"/>
      <c r="E2708" s="353"/>
      <c r="F2708" s="325">
        <f>$H$3</f>
        <v>0</v>
      </c>
      <c r="G2708" s="354"/>
      <c r="H2708" s="355">
        <f>ROUND(H2704*F2708,2)</f>
        <v>0</v>
      </c>
      <c r="I2708" s="288"/>
      <c r="J2708" s="350">
        <f>ROUND(J2704*F2708,2)</f>
        <v>0</v>
      </c>
    </row>
    <row r="2709" spans="1:10" x14ac:dyDescent="0.3">
      <c r="A2709" s="276" t="s">
        <v>291</v>
      </c>
      <c r="B2709" s="303"/>
      <c r="C2709" s="351" t="s">
        <v>266</v>
      </c>
      <c r="D2709" s="352"/>
      <c r="E2709" s="353"/>
      <c r="F2709" s="325">
        <f>$I$3</f>
        <v>0</v>
      </c>
      <c r="G2709" s="354"/>
      <c r="H2709" s="355">
        <f>ROUND(H2708*F2709,2)</f>
        <v>0</v>
      </c>
      <c r="I2709" s="288"/>
      <c r="J2709" s="350">
        <f>ROUND(J2708*F2709,2)</f>
        <v>0</v>
      </c>
    </row>
    <row r="2710" spans="1:10" x14ac:dyDescent="0.3">
      <c r="A2710" s="253" t="s">
        <v>378</v>
      </c>
      <c r="B2710" s="303"/>
      <c r="C2710" s="290" t="s">
        <v>379</v>
      </c>
      <c r="D2710" s="253"/>
      <c r="E2710" s="285"/>
      <c r="F2710" s="285"/>
      <c r="G2710" s="328"/>
      <c r="H2710" s="329">
        <f>SUM(H2706:H2709)</f>
        <v>0</v>
      </c>
      <c r="I2710" s="304"/>
      <c r="J2710" s="330">
        <f>SUM(J2706:J2709)</f>
        <v>0</v>
      </c>
    </row>
    <row r="2711" spans="1:10" ht="15" thickBot="1" x14ac:dyDescent="0.35">
      <c r="A2711" s="253" t="s">
        <v>380</v>
      </c>
      <c r="B2711" s="303"/>
      <c r="C2711" s="331"/>
      <c r="D2711" s="332"/>
      <c r="E2711" s="307"/>
      <c r="F2711" s="308" t="s">
        <v>381</v>
      </c>
      <c r="G2711" s="333">
        <f>H2710+H2704</f>
        <v>0</v>
      </c>
      <c r="H2711" s="310">
        <f>IF($A$3=2,ROUND((H2704+H2710),2),IF($A$3=3,ROUND((H2704+H2710),-1),ROUND((H2704+H2710),0)))</f>
        <v>0</v>
      </c>
      <c r="I2711" s="311"/>
      <c r="J2711" s="312">
        <f>IF($A$3=2,ROUND((J2704+J2710),2),IF($A$3=3,ROUND((J2704+J2710),-1),ROUND((J2704+J2710),0)))</f>
        <v>0</v>
      </c>
    </row>
    <row r="2712" spans="1:10" ht="15.6" thickTop="1" thickBot="1" x14ac:dyDescent="0.35">
      <c r="C2712" s="19"/>
      <c r="D2712" s="264"/>
      <c r="E2712" s="19"/>
      <c r="F2712" s="19"/>
      <c r="G2712" s="19"/>
      <c r="H2712" s="19"/>
      <c r="I2712" s="265"/>
      <c r="J2712" s="266"/>
    </row>
    <row r="2713" spans="1:10" ht="15" thickTop="1" x14ac:dyDescent="0.3">
      <c r="C2713" s="954" t="s">
        <v>805</v>
      </c>
      <c r="D2713" s="955"/>
      <c r="E2713" s="955"/>
      <c r="F2713" s="955"/>
      <c r="G2713" s="488"/>
      <c r="H2713" s="535" t="s">
        <v>437</v>
      </c>
      <c r="I2713" s="265"/>
      <c r="J2713" s="266"/>
    </row>
    <row r="2714" spans="1:10" x14ac:dyDescent="0.3">
      <c r="C2714" s="956"/>
      <c r="D2714" s="957"/>
      <c r="E2714" s="957"/>
      <c r="F2714" s="957"/>
      <c r="G2714" s="490"/>
      <c r="H2714" s="536" t="s">
        <v>802</v>
      </c>
      <c r="I2714" s="265"/>
      <c r="J2714" s="266"/>
    </row>
    <row r="2715" spans="1:10" x14ac:dyDescent="0.3">
      <c r="C2715" s="537" t="s">
        <v>72</v>
      </c>
      <c r="D2715" s="538" t="s">
        <v>73</v>
      </c>
      <c r="E2715" s="539" t="s">
        <v>74</v>
      </c>
      <c r="F2715" s="539" t="s">
        <v>313</v>
      </c>
      <c r="G2715" s="540" t="s">
        <v>314</v>
      </c>
      <c r="H2715" s="496" t="s">
        <v>315</v>
      </c>
      <c r="I2715" s="265"/>
      <c r="J2715" s="266"/>
    </row>
    <row r="2716" spans="1:10" x14ac:dyDescent="0.3">
      <c r="C2716" s="369"/>
      <c r="D2716" s="370"/>
      <c r="E2716" s="265"/>
      <c r="F2716" s="265"/>
      <c r="G2716" s="541"/>
      <c r="H2716" s="287"/>
      <c r="I2716" s="265"/>
      <c r="J2716" s="266"/>
    </row>
    <row r="2717" spans="1:10" x14ac:dyDescent="0.3">
      <c r="C2717" s="372" t="s">
        <v>317</v>
      </c>
      <c r="D2717" s="370"/>
      <c r="E2717" s="265"/>
      <c r="F2717" s="265"/>
      <c r="G2717" s="541"/>
      <c r="H2717" s="287"/>
      <c r="I2717" s="265"/>
      <c r="J2717" s="266"/>
    </row>
    <row r="2718" spans="1:10" x14ac:dyDescent="0.3">
      <c r="C2718" s="542"/>
      <c r="D2718" s="493"/>
      <c r="E2718" s="494"/>
      <c r="F2718" s="494"/>
      <c r="G2718" s="543"/>
      <c r="H2718" s="496">
        <f>G2718*E2718</f>
        <v>0</v>
      </c>
      <c r="I2718" s="265"/>
      <c r="J2718" s="266"/>
    </row>
    <row r="2719" spans="1:10" x14ac:dyDescent="0.3">
      <c r="C2719" s="542"/>
      <c r="D2719" s="493"/>
      <c r="E2719" s="494"/>
      <c r="F2719" s="494"/>
      <c r="G2719" s="543"/>
      <c r="H2719" s="496">
        <f t="shared" ref="H2719:H2721" si="6">G2719*E2719</f>
        <v>0</v>
      </c>
      <c r="I2719" s="265"/>
      <c r="J2719" s="266"/>
    </row>
    <row r="2720" spans="1:10" x14ac:dyDescent="0.3">
      <c r="C2720" s="542"/>
      <c r="D2720" s="493"/>
      <c r="E2720" s="494"/>
      <c r="F2720" s="494"/>
      <c r="G2720" s="543"/>
      <c r="H2720" s="496">
        <f t="shared" si="6"/>
        <v>0</v>
      </c>
      <c r="I2720" s="265"/>
      <c r="J2720" s="266"/>
    </row>
    <row r="2721" spans="3:10" x14ac:dyDescent="0.3">
      <c r="C2721" s="542"/>
      <c r="D2721" s="493"/>
      <c r="E2721" s="494"/>
      <c r="F2721" s="494"/>
      <c r="G2721" s="543"/>
      <c r="H2721" s="496">
        <f t="shared" si="6"/>
        <v>0</v>
      </c>
      <c r="I2721" s="265"/>
      <c r="J2721" s="266"/>
    </row>
    <row r="2722" spans="3:10" x14ac:dyDescent="0.3">
      <c r="C2722" s="369"/>
      <c r="D2722" s="370"/>
      <c r="E2722" s="265"/>
      <c r="F2722" s="265"/>
      <c r="G2722" s="541" t="s">
        <v>331</v>
      </c>
      <c r="H2722" s="544">
        <f>SUM(H2718:H2721)</f>
        <v>0</v>
      </c>
      <c r="I2722" s="265"/>
      <c r="J2722" s="266"/>
    </row>
    <row r="2723" spans="3:10" x14ac:dyDescent="0.3">
      <c r="C2723" s="379" t="s">
        <v>333</v>
      </c>
      <c r="D2723" s="370" t="s">
        <v>334</v>
      </c>
      <c r="E2723" s="370" t="s">
        <v>335</v>
      </c>
      <c r="F2723" s="370" t="s">
        <v>336</v>
      </c>
      <c r="G2723" s="545" t="s">
        <v>337</v>
      </c>
      <c r="H2723" s="296" t="s">
        <v>338</v>
      </c>
      <c r="I2723" s="265"/>
      <c r="J2723" s="266"/>
    </row>
    <row r="2724" spans="3:10" x14ac:dyDescent="0.3">
      <c r="C2724" s="542"/>
      <c r="D2724" s="497"/>
      <c r="E2724" s="546"/>
      <c r="F2724" s="547"/>
      <c r="G2724" s="500"/>
      <c r="H2724" s="496"/>
      <c r="I2724" s="265"/>
      <c r="J2724" s="266"/>
    </row>
    <row r="2725" spans="3:10" x14ac:dyDescent="0.3">
      <c r="C2725" s="369"/>
      <c r="D2725" s="370"/>
      <c r="E2725" s="265"/>
      <c r="F2725" s="265"/>
      <c r="G2725" s="541" t="s">
        <v>499</v>
      </c>
      <c r="H2725" s="544">
        <f>H2724</f>
        <v>0</v>
      </c>
      <c r="I2725" s="265"/>
      <c r="J2725" s="266"/>
    </row>
    <row r="2726" spans="3:10" x14ac:dyDescent="0.3">
      <c r="C2726" s="380" t="s">
        <v>343</v>
      </c>
      <c r="D2726" s="370"/>
      <c r="E2726" s="265"/>
      <c r="F2726" s="265"/>
      <c r="G2726" s="541"/>
      <c r="H2726" s="287"/>
      <c r="I2726" s="265"/>
      <c r="J2726" s="266"/>
    </row>
    <row r="2727" spans="3:10" x14ac:dyDescent="0.3">
      <c r="C2727" s="542"/>
      <c r="D2727" s="493"/>
      <c r="E2727" s="501"/>
      <c r="F2727" s="494"/>
      <c r="G2727" s="543"/>
      <c r="H2727" s="496"/>
      <c r="I2727" s="265"/>
      <c r="J2727" s="266"/>
    </row>
    <row r="2728" spans="3:10" x14ac:dyDescent="0.3">
      <c r="C2728" s="556"/>
      <c r="D2728" s="253"/>
      <c r="E2728" s="557"/>
      <c r="F2728" s="285"/>
      <c r="G2728" s="541"/>
      <c r="H2728" s="496">
        <f>G2728*E2728</f>
        <v>0</v>
      </c>
      <c r="I2728" s="265"/>
      <c r="J2728" s="266"/>
    </row>
    <row r="2729" spans="3:10" x14ac:dyDescent="0.3">
      <c r="C2729" s="556"/>
      <c r="D2729" s="253"/>
      <c r="E2729" s="558"/>
      <c r="F2729" s="285"/>
      <c r="G2729" s="541"/>
      <c r="H2729" s="496">
        <f>SUM(G2729*E2729)</f>
        <v>0</v>
      </c>
      <c r="I2729" s="265"/>
      <c r="J2729" s="266"/>
    </row>
    <row r="2730" spans="3:10" x14ac:dyDescent="0.3">
      <c r="C2730" s="369"/>
      <c r="D2730" s="370"/>
      <c r="E2730" s="265"/>
      <c r="F2730" s="265"/>
      <c r="G2730" s="541" t="s">
        <v>349</v>
      </c>
      <c r="H2730" s="544">
        <f>SUM(H2727:H2729)</f>
        <v>0</v>
      </c>
      <c r="I2730" s="265"/>
      <c r="J2730" s="266"/>
    </row>
    <row r="2731" spans="3:10" x14ac:dyDescent="0.3">
      <c r="C2731" s="372" t="s">
        <v>351</v>
      </c>
      <c r="D2731" s="370"/>
      <c r="E2731" s="265"/>
      <c r="F2731" s="265"/>
      <c r="G2731" s="541"/>
      <c r="H2731" s="287"/>
      <c r="I2731" s="265"/>
      <c r="J2731" s="266"/>
    </row>
    <row r="2732" spans="3:10" x14ac:dyDescent="0.3">
      <c r="C2732" s="548"/>
      <c r="D2732" s="549"/>
      <c r="E2732" s="550"/>
      <c r="F2732" s="550"/>
      <c r="G2732" s="543"/>
      <c r="H2732" s="496"/>
      <c r="I2732" s="265"/>
      <c r="J2732" s="266"/>
    </row>
    <row r="2733" spans="3:10" x14ac:dyDescent="0.3">
      <c r="C2733" s="369"/>
      <c r="D2733" s="370"/>
      <c r="E2733" s="265"/>
      <c r="F2733" s="265"/>
      <c r="G2733" s="541" t="s">
        <v>500</v>
      </c>
      <c r="H2733" s="496">
        <v>0</v>
      </c>
      <c r="I2733" s="265"/>
      <c r="J2733" s="266"/>
    </row>
    <row r="2734" spans="3:10" x14ac:dyDescent="0.3">
      <c r="C2734" s="369"/>
      <c r="D2734" s="370"/>
      <c r="E2734" s="265"/>
      <c r="F2734" s="265"/>
      <c r="G2734" s="541"/>
      <c r="H2734" s="287"/>
      <c r="I2734" s="265"/>
      <c r="J2734" s="266"/>
    </row>
    <row r="2735" spans="3:10" ht="15" thickBot="1" x14ac:dyDescent="0.35">
      <c r="C2735" s="551"/>
      <c r="D2735" s="552"/>
      <c r="E2735" s="553"/>
      <c r="F2735" s="554" t="s">
        <v>354</v>
      </c>
      <c r="G2735" s="506">
        <v>315047.09000000008</v>
      </c>
      <c r="H2735" s="555">
        <f>SUM(H2722+H2730+H2725)</f>
        <v>0</v>
      </c>
      <c r="I2735" s="265"/>
      <c r="J2735" s="266"/>
    </row>
    <row r="2736" spans="3:10" ht="15.6" thickTop="1" thickBot="1" x14ac:dyDescent="0.35">
      <c r="C2736" s="19"/>
      <c r="D2736" s="264"/>
      <c r="E2736" s="19"/>
      <c r="F2736" s="19"/>
      <c r="G2736" s="19"/>
      <c r="H2736" s="19"/>
      <c r="I2736" s="265"/>
      <c r="J2736" s="266"/>
    </row>
    <row r="2737" spans="1:10" ht="15" thickTop="1" x14ac:dyDescent="0.3">
      <c r="C2737" s="958" t="str">
        <f>PRESUPUESTO!C142</f>
        <v>CAPITULO 13 INSTALACIONES ELECTRICAS</v>
      </c>
      <c r="D2737" s="959"/>
      <c r="E2737" s="959"/>
      <c r="F2737" s="959"/>
      <c r="G2737" s="959"/>
      <c r="H2737" s="960"/>
      <c r="I2737" s="265"/>
      <c r="J2737" s="266"/>
    </row>
    <row r="2738" spans="1:10" ht="15" thickBot="1" x14ac:dyDescent="0.35">
      <c r="C2738" s="630"/>
      <c r="D2738" s="631"/>
      <c r="E2738" s="632"/>
      <c r="F2738" s="632"/>
      <c r="G2738" s="632"/>
      <c r="H2738" s="633"/>
      <c r="I2738" s="265"/>
      <c r="J2738" s="266"/>
    </row>
    <row r="2739" spans="1:10" ht="15" thickTop="1" x14ac:dyDescent="0.3">
      <c r="A2739" s="253" t="s">
        <v>653</v>
      </c>
      <c r="B2739" s="265"/>
      <c r="C2739" s="933" t="s">
        <v>246</v>
      </c>
      <c r="D2739" s="934"/>
      <c r="E2739" s="934"/>
      <c r="F2739" s="934"/>
      <c r="G2739" s="268"/>
      <c r="H2739" s="269" t="s">
        <v>594</v>
      </c>
      <c r="I2739" s="270" t="s">
        <v>310</v>
      </c>
      <c r="J2739" s="271" t="s">
        <v>79</v>
      </c>
    </row>
    <row r="2740" spans="1:10" x14ac:dyDescent="0.3">
      <c r="A2740" s="253"/>
      <c r="B2740" s="265"/>
      <c r="C2740" s="935"/>
      <c r="D2740" s="936"/>
      <c r="E2740" s="936"/>
      <c r="F2740" s="936"/>
      <c r="G2740" s="272"/>
      <c r="H2740" s="273" t="str">
        <f>"ITEM:   "&amp;PRESUPUESTO!$B$144</f>
        <v>ITEM:   13.1</v>
      </c>
      <c r="I2740" s="274">
        <f>PRESUPUESTO!$E$144</f>
        <v>1</v>
      </c>
      <c r="J2740" s="275"/>
    </row>
    <row r="2741" spans="1:10" x14ac:dyDescent="0.3">
      <c r="A2741" s="276" t="s">
        <v>312</v>
      </c>
      <c r="B2741" s="265"/>
      <c r="C2741" s="277" t="str">
        <f>INSUMOS!$C$300</f>
        <v>DESCRIPCION</v>
      </c>
      <c r="D2741" s="278" t="str">
        <f>INSUMOS!$D$300</f>
        <v>UND</v>
      </c>
      <c r="E2741" s="279" t="s">
        <v>74</v>
      </c>
      <c r="F2741" s="279" t="s">
        <v>313</v>
      </c>
      <c r="G2741" s="280" t="str">
        <f>INSUMOS!$I$300</f>
        <v>VR. UNIT.</v>
      </c>
      <c r="H2741" s="281" t="s">
        <v>315</v>
      </c>
      <c r="I2741" s="340"/>
      <c r="J2741" s="350" t="s">
        <v>315</v>
      </c>
    </row>
    <row r="2742" spans="1:10" x14ac:dyDescent="0.3">
      <c r="A2742" s="276"/>
      <c r="B2742" s="265"/>
      <c r="C2742" s="284"/>
      <c r="D2742" s="253"/>
      <c r="E2742" s="285"/>
      <c r="F2742" s="285"/>
      <c r="G2742" s="286"/>
      <c r="H2742" s="287"/>
      <c r="I2742" s="288"/>
      <c r="J2742" s="289"/>
    </row>
    <row r="2743" spans="1:10" x14ac:dyDescent="0.3">
      <c r="A2743" s="276" t="s">
        <v>316</v>
      </c>
      <c r="B2743" s="265"/>
      <c r="C2743" s="290" t="s">
        <v>317</v>
      </c>
      <c r="D2743" s="253"/>
      <c r="E2743" s="285"/>
      <c r="F2743" s="285"/>
      <c r="G2743" s="286"/>
      <c r="H2743" s="287"/>
      <c r="I2743" s="288"/>
      <c r="J2743" s="289"/>
    </row>
    <row r="2744" spans="1:10" x14ac:dyDescent="0.3">
      <c r="A2744" s="276">
        <v>101895</v>
      </c>
      <c r="B2744" s="265" t="s">
        <v>492</v>
      </c>
      <c r="C2744" s="401"/>
      <c r="D2744" s="402"/>
      <c r="E2744" s="403"/>
      <c r="F2744" s="403"/>
      <c r="G2744" s="404"/>
      <c r="H2744" s="405">
        <f>TRUNC(E2744* (1 + F2744 / 100) * G2744,2)</f>
        <v>0</v>
      </c>
      <c r="I2744" s="406">
        <f>I2740 * (E2744 * (1+F2744/100))</f>
        <v>0</v>
      </c>
      <c r="J2744" s="407">
        <f>I2740*H2744</f>
        <v>0</v>
      </c>
    </row>
    <row r="2745" spans="1:10" x14ac:dyDescent="0.3">
      <c r="A2745" s="291" t="s">
        <v>330</v>
      </c>
      <c r="B2745" s="265"/>
      <c r="C2745" s="284"/>
      <c r="D2745" s="253"/>
      <c r="E2745" s="285"/>
      <c r="F2745" s="285"/>
      <c r="G2745" s="286" t="s">
        <v>331</v>
      </c>
      <c r="H2745" s="292">
        <f>SUM(H2743:H2744)</f>
        <v>0</v>
      </c>
      <c r="I2745" s="288"/>
      <c r="J2745" s="293">
        <f>SUM(J2743:J2744)</f>
        <v>0</v>
      </c>
    </row>
    <row r="2746" spans="1:10" x14ac:dyDescent="0.3">
      <c r="A2746" s="276" t="s">
        <v>332</v>
      </c>
      <c r="B2746" s="265"/>
      <c r="C2746" s="294" t="s">
        <v>333</v>
      </c>
      <c r="D2746" s="253" t="s">
        <v>334</v>
      </c>
      <c r="E2746" s="253" t="s">
        <v>335</v>
      </c>
      <c r="F2746" s="253" t="s">
        <v>336</v>
      </c>
      <c r="G2746" s="295" t="s">
        <v>337</v>
      </c>
      <c r="H2746" s="296" t="s">
        <v>338</v>
      </c>
      <c r="I2746" s="288"/>
      <c r="J2746" s="289"/>
    </row>
    <row r="2747" spans="1:10" x14ac:dyDescent="0.3">
      <c r="A2747" s="276">
        <v>200019</v>
      </c>
      <c r="B2747" s="265" t="s">
        <v>333</v>
      </c>
      <c r="C2747" s="401"/>
      <c r="D2747" s="408"/>
      <c r="E2747" s="409"/>
      <c r="F2747" s="410"/>
      <c r="G2747" s="411"/>
      <c r="H2747" s="412"/>
      <c r="I2747" s="406" t="e">
        <f>I2740 / G2747</f>
        <v>#DIV/0!</v>
      </c>
      <c r="J2747" s="413">
        <f>I2740*H2747</f>
        <v>0</v>
      </c>
    </row>
    <row r="2748" spans="1:10" x14ac:dyDescent="0.3">
      <c r="A2748" s="291" t="s">
        <v>340</v>
      </c>
      <c r="B2748" s="265"/>
      <c r="C2748" s="284"/>
      <c r="D2748" s="253"/>
      <c r="E2748" s="285"/>
      <c r="F2748" s="285"/>
      <c r="G2748" s="286" t="s">
        <v>499</v>
      </c>
      <c r="H2748" s="292">
        <f>SUM(H2746:H2747)</f>
        <v>0</v>
      </c>
      <c r="I2748" s="288"/>
      <c r="J2748" s="293">
        <f>SUM(J2746:J2747)</f>
        <v>0</v>
      </c>
    </row>
    <row r="2749" spans="1:10" x14ac:dyDescent="0.3">
      <c r="A2749" s="276" t="s">
        <v>342</v>
      </c>
      <c r="B2749" s="265"/>
      <c r="C2749" s="301" t="s">
        <v>343</v>
      </c>
      <c r="D2749" s="253"/>
      <c r="E2749" s="285"/>
      <c r="F2749" s="285"/>
      <c r="G2749" s="286"/>
      <c r="H2749" s="287"/>
      <c r="I2749" s="288"/>
      <c r="J2749" s="289"/>
    </row>
    <row r="2750" spans="1:10" x14ac:dyDescent="0.3">
      <c r="A2750" s="276">
        <v>300026</v>
      </c>
      <c r="B2750" s="265" t="s">
        <v>343</v>
      </c>
      <c r="C2750" s="414"/>
      <c r="D2750" s="415"/>
      <c r="E2750" s="416"/>
      <c r="F2750" s="417"/>
      <c r="G2750" s="418">
        <f>H2748</f>
        <v>0</v>
      </c>
      <c r="H2750" s="412">
        <f>TRUNC(E2750* (1 + F2750 / 100) * G2750,2)</f>
        <v>0</v>
      </c>
      <c r="I2750" s="406">
        <f>I2740 * H2750</f>
        <v>0</v>
      </c>
      <c r="J2750" s="413">
        <f>I2740*H2750</f>
        <v>0</v>
      </c>
    </row>
    <row r="2751" spans="1:10" x14ac:dyDescent="0.3">
      <c r="A2751" s="291" t="s">
        <v>348</v>
      </c>
      <c r="B2751" s="265"/>
      <c r="C2751" s="284"/>
      <c r="D2751" s="253"/>
      <c r="E2751" s="285"/>
      <c r="F2751" s="285"/>
      <c r="G2751" s="286" t="s">
        <v>349</v>
      </c>
      <c r="H2751" s="292">
        <f>SUM(H2749:H2750)</f>
        <v>0</v>
      </c>
      <c r="I2751" s="288"/>
      <c r="J2751" s="293">
        <f>SUM(J2749:J2750)</f>
        <v>0</v>
      </c>
    </row>
    <row r="2752" spans="1:10" x14ac:dyDescent="0.3">
      <c r="A2752" s="253"/>
      <c r="B2752" s="382"/>
      <c r="C2752" s="284"/>
      <c r="D2752" s="253"/>
      <c r="E2752" s="285"/>
      <c r="F2752" s="285"/>
      <c r="G2752" s="286"/>
      <c r="H2752" s="287"/>
      <c r="I2752" s="288"/>
      <c r="J2752" s="289"/>
    </row>
    <row r="2753" spans="1:10" ht="15" thickBot="1" x14ac:dyDescent="0.35">
      <c r="A2753" s="253" t="s">
        <v>76</v>
      </c>
      <c r="B2753" s="382"/>
      <c r="C2753" s="305"/>
      <c r="D2753" s="306"/>
      <c r="E2753" s="307"/>
      <c r="F2753" s="308" t="s">
        <v>354</v>
      </c>
      <c r="G2753" s="309">
        <f>SUM(H2741:H2752)/2</f>
        <v>0</v>
      </c>
      <c r="H2753" s="310">
        <f>IF($A$2="CD",IF($A$3=1,ROUND(SUM(H2741:H2752)/2,0),IF($A$3=3,ROUND(SUM(H2741:H2752)/2,-1),SUM(H2741:H2752)/2)),SUM(H2741:H2752)/2)</f>
        <v>0</v>
      </c>
      <c r="I2753" s="311">
        <f>SUM(J2741:J2752)/2</f>
        <v>0</v>
      </c>
      <c r="J2753" s="312">
        <f>IF($A$2="CD",IF($A$3=1,ROUND(SUM(J2741:J2752)/2,0),IF($A$3=3,ROUND(SUM(J2741:J2752)/2,-1),SUM(J2741:J2752)/2)),SUM(J2741:J2752)/2)</f>
        <v>0</v>
      </c>
    </row>
    <row r="2754" spans="1:10" ht="15" thickTop="1" x14ac:dyDescent="0.3">
      <c r="A2754" s="253" t="s">
        <v>376</v>
      </c>
      <c r="B2754" s="382"/>
      <c r="C2754" s="316" t="s">
        <v>280</v>
      </c>
      <c r="D2754" s="317"/>
      <c r="E2754" s="318"/>
      <c r="F2754" s="318"/>
      <c r="G2754" s="319"/>
      <c r="H2754" s="320"/>
      <c r="I2754" s="288"/>
      <c r="J2754" s="321"/>
    </row>
    <row r="2755" spans="1:10" x14ac:dyDescent="0.3">
      <c r="A2755" s="276" t="s">
        <v>287</v>
      </c>
      <c r="B2755" s="382"/>
      <c r="C2755" s="419" t="s">
        <v>258</v>
      </c>
      <c r="D2755" s="420"/>
      <c r="E2755" s="421"/>
      <c r="F2755" s="422">
        <f>$F$3</f>
        <v>0</v>
      </c>
      <c r="G2755" s="423"/>
      <c r="H2755" s="424">
        <f>ROUND(H2753*F2755,2)</f>
        <v>0</v>
      </c>
      <c r="I2755" s="288"/>
      <c r="J2755" s="425">
        <f>ROUND(J2753*F2755,2)</f>
        <v>0</v>
      </c>
    </row>
    <row r="2756" spans="1:10" x14ac:dyDescent="0.3">
      <c r="A2756" s="276" t="s">
        <v>377</v>
      </c>
      <c r="B2756" s="382"/>
      <c r="C2756" s="419" t="s">
        <v>260</v>
      </c>
      <c r="D2756" s="420"/>
      <c r="E2756" s="421"/>
      <c r="F2756" s="422">
        <f>$G$3</f>
        <v>0</v>
      </c>
      <c r="G2756" s="423"/>
      <c r="H2756" s="424">
        <f>ROUND(H2753*F2756,2)</f>
        <v>0</v>
      </c>
      <c r="I2756" s="288"/>
      <c r="J2756" s="425">
        <f>ROUND(J2753*F2756,2)</f>
        <v>0</v>
      </c>
    </row>
    <row r="2757" spans="1:10" x14ac:dyDescent="0.3">
      <c r="A2757" s="276" t="s">
        <v>289</v>
      </c>
      <c r="B2757" s="382"/>
      <c r="C2757" s="419" t="s">
        <v>262</v>
      </c>
      <c r="D2757" s="420"/>
      <c r="E2757" s="421"/>
      <c r="F2757" s="422">
        <f>$H$3</f>
        <v>0</v>
      </c>
      <c r="G2757" s="423"/>
      <c r="H2757" s="424">
        <f>ROUND(H2753*F2757,2)</f>
        <v>0</v>
      </c>
      <c r="I2757" s="288"/>
      <c r="J2757" s="425">
        <f>ROUND(J2753*F2757,2)</f>
        <v>0</v>
      </c>
    </row>
    <row r="2758" spans="1:10" x14ac:dyDescent="0.3">
      <c r="A2758" s="276" t="s">
        <v>291</v>
      </c>
      <c r="B2758" s="382"/>
      <c r="C2758" s="419" t="s">
        <v>266</v>
      </c>
      <c r="D2758" s="420"/>
      <c r="E2758" s="421"/>
      <c r="F2758" s="422">
        <f>$I$3</f>
        <v>0</v>
      </c>
      <c r="G2758" s="423"/>
      <c r="H2758" s="424">
        <f>ROUND(H2757*F2758,2)</f>
        <v>0</v>
      </c>
      <c r="I2758" s="288"/>
      <c r="J2758" s="425">
        <f>ROUND(J2757*F2758,2)</f>
        <v>0</v>
      </c>
    </row>
    <row r="2759" spans="1:10" x14ac:dyDescent="0.3">
      <c r="A2759" s="253" t="s">
        <v>378</v>
      </c>
      <c r="B2759" s="382"/>
      <c r="C2759" s="290" t="s">
        <v>379</v>
      </c>
      <c r="D2759" s="253"/>
      <c r="E2759" s="285"/>
      <c r="F2759" s="285"/>
      <c r="G2759" s="328"/>
      <c r="H2759" s="329">
        <f>SUM(H2755:H2758)</f>
        <v>0</v>
      </c>
      <c r="I2759" s="288"/>
      <c r="J2759" s="330">
        <f>SUM(J2755:J2758)</f>
        <v>0</v>
      </c>
    </row>
    <row r="2760" spans="1:10" ht="15" thickBot="1" x14ac:dyDescent="0.35">
      <c r="A2760" s="253" t="s">
        <v>380</v>
      </c>
      <c r="B2760" s="382"/>
      <c r="C2760" s="331"/>
      <c r="D2760" s="332"/>
      <c r="E2760" s="307"/>
      <c r="F2760" s="308" t="s">
        <v>381</v>
      </c>
      <c r="G2760" s="333">
        <f>H2759+H2753</f>
        <v>0</v>
      </c>
      <c r="H2760" s="310">
        <f>IF($A$3=2,ROUND((H2753+H2759),2),IF($A$3=3,ROUND((H2753+H2759),-1),ROUND((H2753+H2759),0)))</f>
        <v>0</v>
      </c>
      <c r="I2760" s="311"/>
      <c r="J2760" s="312">
        <f>IF($A$3=2,ROUND((J2753+J2759),2),IF($A$3=3,ROUND((J2753+J2759),-1),ROUND((J2753+J2759),0)))</f>
        <v>0</v>
      </c>
    </row>
    <row r="2761" spans="1:10" ht="15" thickTop="1" x14ac:dyDescent="0.3">
      <c r="C2761" s="19"/>
      <c r="D2761" s="264"/>
      <c r="E2761" s="19"/>
      <c r="F2761" s="19"/>
      <c r="G2761" s="19"/>
      <c r="H2761" s="19"/>
      <c r="I2761" s="265"/>
      <c r="J2761" s="266"/>
    </row>
    <row r="2762" spans="1:10" ht="15" thickBot="1" x14ac:dyDescent="0.35">
      <c r="C2762" s="19"/>
      <c r="D2762" s="264"/>
      <c r="E2762" s="19"/>
      <c r="F2762" s="19"/>
      <c r="G2762" s="19"/>
      <c r="H2762" s="19"/>
      <c r="I2762" s="265"/>
      <c r="J2762" s="266"/>
    </row>
    <row r="2763" spans="1:10" ht="15" thickTop="1" x14ac:dyDescent="0.3">
      <c r="C2763" s="946" t="s">
        <v>686</v>
      </c>
      <c r="D2763" s="947"/>
      <c r="E2763" s="947"/>
      <c r="F2763" s="947"/>
      <c r="G2763" s="488"/>
      <c r="H2763" s="489" t="s">
        <v>383</v>
      </c>
      <c r="I2763" s="265"/>
      <c r="J2763" s="266"/>
    </row>
    <row r="2764" spans="1:10" x14ac:dyDescent="0.3">
      <c r="C2764" s="948"/>
      <c r="D2764" s="949"/>
      <c r="E2764" s="949"/>
      <c r="F2764" s="949"/>
      <c r="G2764" s="490"/>
      <c r="H2764" s="491" t="str">
        <f>"ITEM:   "&amp;[2]PRESUPUESTO!$B$80</f>
        <v>ITEM:   0</v>
      </c>
    </row>
    <row r="2765" spans="1:10" x14ac:dyDescent="0.3">
      <c r="C2765" s="492" t="s">
        <v>72</v>
      </c>
      <c r="D2765" s="493" t="s">
        <v>73</v>
      </c>
      <c r="E2765" s="494" t="s">
        <v>74</v>
      </c>
      <c r="F2765" s="494" t="s">
        <v>313</v>
      </c>
      <c r="G2765" s="495" t="s">
        <v>314</v>
      </c>
      <c r="H2765" s="496" t="s">
        <v>315</v>
      </c>
    </row>
    <row r="2766" spans="1:10" x14ac:dyDescent="0.3">
      <c r="C2766" s="284"/>
      <c r="D2766" s="253"/>
      <c r="E2766" s="285"/>
      <c r="F2766" s="285"/>
      <c r="G2766" s="286"/>
      <c r="H2766" s="287"/>
    </row>
    <row r="2767" spans="1:10" x14ac:dyDescent="0.3">
      <c r="C2767" s="290" t="s">
        <v>317</v>
      </c>
      <c r="D2767" s="253"/>
      <c r="E2767" s="285"/>
      <c r="F2767" s="285"/>
      <c r="G2767" s="286"/>
      <c r="H2767" s="287"/>
    </row>
    <row r="2768" spans="1:10" x14ac:dyDescent="0.3">
      <c r="C2768" s="492"/>
      <c r="D2768" s="493" t="s">
        <v>73</v>
      </c>
      <c r="E2768" s="494"/>
      <c r="F2768" s="494"/>
      <c r="G2768" s="495"/>
      <c r="H2768" s="496">
        <f t="shared" ref="H2768:H2773" si="7">TRUNC(E2768* (1 + F2768 / 100) * G2768,2)</f>
        <v>0</v>
      </c>
    </row>
    <row r="2769" spans="3:8" x14ac:dyDescent="0.3">
      <c r="C2769" s="492"/>
      <c r="D2769" s="493" t="s">
        <v>73</v>
      </c>
      <c r="E2769" s="494"/>
      <c r="F2769" s="494"/>
      <c r="G2769" s="495"/>
      <c r="H2769" s="496">
        <f t="shared" si="7"/>
        <v>0</v>
      </c>
    </row>
    <row r="2770" spans="3:8" x14ac:dyDescent="0.3">
      <c r="C2770" s="492"/>
      <c r="D2770" s="493" t="s">
        <v>73</v>
      </c>
      <c r="E2770" s="494"/>
      <c r="F2770" s="494"/>
      <c r="G2770" s="495"/>
      <c r="H2770" s="496">
        <f t="shared" si="7"/>
        <v>0</v>
      </c>
    </row>
    <row r="2771" spans="3:8" x14ac:dyDescent="0.3">
      <c r="C2771" s="492"/>
      <c r="D2771" s="493" t="s">
        <v>73</v>
      </c>
      <c r="E2771" s="494"/>
      <c r="F2771" s="494"/>
      <c r="G2771" s="495"/>
      <c r="H2771" s="496">
        <f t="shared" si="7"/>
        <v>0</v>
      </c>
    </row>
    <row r="2772" spans="3:8" x14ac:dyDescent="0.3">
      <c r="C2772" s="492"/>
      <c r="D2772" s="493" t="s">
        <v>73</v>
      </c>
      <c r="E2772" s="494"/>
      <c r="F2772" s="494"/>
      <c r="G2772" s="495"/>
      <c r="H2772" s="496">
        <f t="shared" si="7"/>
        <v>0</v>
      </c>
    </row>
    <row r="2773" spans="3:8" x14ac:dyDescent="0.3">
      <c r="C2773" s="492"/>
      <c r="D2773" s="493" t="s">
        <v>687</v>
      </c>
      <c r="E2773" s="494"/>
      <c r="F2773" s="494"/>
      <c r="G2773" s="495"/>
      <c r="H2773" s="496">
        <f t="shared" si="7"/>
        <v>0</v>
      </c>
    </row>
    <row r="2774" spans="3:8" x14ac:dyDescent="0.3">
      <c r="C2774" s="284"/>
      <c r="D2774" s="253"/>
      <c r="E2774" s="285"/>
      <c r="F2774" s="285"/>
      <c r="G2774" s="286" t="s">
        <v>331</v>
      </c>
      <c r="H2774" s="292">
        <f>SUM(H2767:H2773)</f>
        <v>0</v>
      </c>
    </row>
    <row r="2775" spans="3:8" x14ac:dyDescent="0.3">
      <c r="C2775" s="294" t="s">
        <v>333</v>
      </c>
      <c r="D2775" s="253" t="s">
        <v>334</v>
      </c>
      <c r="E2775" s="253" t="s">
        <v>335</v>
      </c>
      <c r="F2775" s="253" t="s">
        <v>336</v>
      </c>
      <c r="G2775" s="295" t="s">
        <v>337</v>
      </c>
      <c r="H2775" s="296" t="s">
        <v>338</v>
      </c>
    </row>
    <row r="2776" spans="3:8" x14ac:dyDescent="0.3">
      <c r="C2776" s="492"/>
      <c r="D2776" s="497"/>
      <c r="E2776" s="498"/>
      <c r="F2776" s="499"/>
      <c r="G2776" s="500"/>
      <c r="H2776" s="496"/>
    </row>
    <row r="2777" spans="3:8" x14ac:dyDescent="0.3">
      <c r="C2777" s="284"/>
      <c r="D2777" s="253"/>
      <c r="E2777" s="285"/>
      <c r="F2777" s="285"/>
      <c r="G2777" s="286" t="s">
        <v>341</v>
      </c>
      <c r="H2777" s="292">
        <f>SUM(H2775:H2776)</f>
        <v>0</v>
      </c>
    </row>
    <row r="2778" spans="3:8" x14ac:dyDescent="0.3">
      <c r="C2778" s="301" t="s">
        <v>343</v>
      </c>
      <c r="D2778" s="253"/>
      <c r="E2778" s="285"/>
      <c r="F2778" s="285"/>
      <c r="G2778" s="286"/>
      <c r="H2778" s="287"/>
    </row>
    <row r="2779" spans="3:8" x14ac:dyDescent="0.3">
      <c r="C2779" s="492"/>
      <c r="D2779" s="493" t="s">
        <v>347</v>
      </c>
      <c r="E2779" s="501"/>
      <c r="F2779" s="494">
        <v>0</v>
      </c>
      <c r="G2779" s="495">
        <f>H2777</f>
        <v>0</v>
      </c>
      <c r="H2779" s="496">
        <f>TRUNC(E2779* (1 + F2779 / 100) * G2779,2)</f>
        <v>0</v>
      </c>
    </row>
    <row r="2780" spans="3:8" x14ac:dyDescent="0.3">
      <c r="C2780" s="284"/>
      <c r="D2780" s="253"/>
      <c r="E2780" s="285"/>
      <c r="F2780" s="285"/>
      <c r="G2780" s="286" t="s">
        <v>349</v>
      </c>
      <c r="H2780" s="292">
        <f>SUM(H2778:H2779)</f>
        <v>0</v>
      </c>
    </row>
    <row r="2781" spans="3:8" x14ac:dyDescent="0.3">
      <c r="C2781" s="290" t="s">
        <v>351</v>
      </c>
      <c r="D2781" s="253"/>
      <c r="E2781" s="285"/>
      <c r="F2781" s="285"/>
      <c r="G2781" s="286"/>
      <c r="H2781" s="287"/>
    </row>
    <row r="2782" spans="3:8" x14ac:dyDescent="0.3">
      <c r="C2782" s="492"/>
      <c r="D2782" s="493"/>
      <c r="E2782" s="494"/>
      <c r="F2782" s="494"/>
      <c r="G2782" s="495"/>
      <c r="H2782" s="496"/>
    </row>
    <row r="2783" spans="3:8" x14ac:dyDescent="0.3">
      <c r="C2783" s="284"/>
      <c r="D2783" s="253"/>
      <c r="E2783" s="285"/>
      <c r="F2783" s="285"/>
      <c r="G2783" s="286" t="s">
        <v>353</v>
      </c>
      <c r="H2783" s="496">
        <f>SUM(H2781:H2782)</f>
        <v>0</v>
      </c>
    </row>
    <row r="2784" spans="3:8" x14ac:dyDescent="0.3">
      <c r="C2784" s="284"/>
      <c r="D2784" s="253"/>
      <c r="E2784" s="285"/>
      <c r="F2784" s="285"/>
      <c r="G2784" s="286"/>
      <c r="H2784" s="287"/>
    </row>
    <row r="2785" spans="3:8" ht="15" thickBot="1" x14ac:dyDescent="0.35">
      <c r="C2785" s="502"/>
      <c r="D2785" s="503"/>
      <c r="E2785" s="504"/>
      <c r="F2785" s="505" t="s">
        <v>354</v>
      </c>
      <c r="G2785" s="506">
        <f>SUM(H2765:H2784)/2</f>
        <v>0</v>
      </c>
      <c r="H2785" s="507">
        <f>IF($A$2="CD",IF($A$3=1,ROUND(SUM(H2765:H2784)/2,0),IF($A$3=3,ROUND(SUM(H2765:H2784)/2,-1),SUM(H2765:H2784)/2)),SUM(H2765:H2784)/2)</f>
        <v>0</v>
      </c>
    </row>
    <row r="2786" spans="3:8" ht="15" thickTop="1" x14ac:dyDescent="0.3">
      <c r="C2786" s="316" t="s">
        <v>280</v>
      </c>
      <c r="D2786" s="317"/>
      <c r="E2786" s="318"/>
      <c r="F2786" s="318"/>
      <c r="G2786" s="319"/>
      <c r="H2786" s="320"/>
    </row>
    <row r="2787" spans="3:8" x14ac:dyDescent="0.3">
      <c r="C2787" s="419" t="s">
        <v>258</v>
      </c>
      <c r="D2787" s="420"/>
      <c r="E2787" s="421"/>
      <c r="F2787" s="508">
        <f>$F$3</f>
        <v>0</v>
      </c>
      <c r="G2787" s="423"/>
      <c r="H2787" s="424">
        <f>ROUND(H2785*F2787,2)</f>
        <v>0</v>
      </c>
    </row>
    <row r="2788" spans="3:8" x14ac:dyDescent="0.3">
      <c r="C2788" s="419" t="s">
        <v>260</v>
      </c>
      <c r="D2788" s="420"/>
      <c r="E2788" s="421"/>
      <c r="F2788" s="508">
        <f>$G$3</f>
        <v>0</v>
      </c>
      <c r="G2788" s="423"/>
      <c r="H2788" s="424">
        <f>ROUND(H2785*F2788,2)</f>
        <v>0</v>
      </c>
    </row>
    <row r="2789" spans="3:8" x14ac:dyDescent="0.3">
      <c r="C2789" s="419" t="s">
        <v>262</v>
      </c>
      <c r="D2789" s="420"/>
      <c r="E2789" s="421"/>
      <c r="F2789" s="508">
        <f>$H$3</f>
        <v>0</v>
      </c>
      <c r="G2789" s="423"/>
      <c r="H2789" s="424">
        <f>ROUND(H2785*F2789,2)</f>
        <v>0</v>
      </c>
    </row>
    <row r="2790" spans="3:8" x14ac:dyDescent="0.3">
      <c r="C2790" s="419" t="s">
        <v>266</v>
      </c>
      <c r="D2790" s="420"/>
      <c r="E2790" s="421"/>
      <c r="F2790" s="508">
        <f>$I$3</f>
        <v>0</v>
      </c>
      <c r="G2790" s="423"/>
      <c r="H2790" s="424">
        <f>ROUND(H2789*F2790,2)</f>
        <v>0</v>
      </c>
    </row>
    <row r="2791" spans="3:8" x14ac:dyDescent="0.3">
      <c r="C2791" s="290" t="s">
        <v>379</v>
      </c>
      <c r="D2791" s="253"/>
      <c r="E2791" s="285"/>
      <c r="F2791" s="285"/>
      <c r="G2791" s="328"/>
      <c r="H2791" s="329">
        <f>SUM(H2787:H2790)</f>
        <v>0</v>
      </c>
    </row>
    <row r="2792" spans="3:8" ht="15" thickBot="1" x14ac:dyDescent="0.35">
      <c r="C2792" s="509"/>
      <c r="D2792" s="510"/>
      <c r="E2792" s="504"/>
      <c r="F2792" s="505" t="s">
        <v>381</v>
      </c>
      <c r="G2792" s="511">
        <f>H2791+H2785</f>
        <v>0</v>
      </c>
      <c r="H2792" s="507">
        <f>IF($A$3=2,ROUND((H2785+H2791),2),IF($A$3=3,ROUND((H2785+H2791),-1),ROUND((H2785+H2791),0)))</f>
        <v>0</v>
      </c>
    </row>
    <row r="2793" spans="3:8" ht="15" thickTop="1" x14ac:dyDescent="0.3">
      <c r="C2793" s="512"/>
      <c r="D2793" s="513"/>
      <c r="E2793" s="512"/>
      <c r="F2793" s="512"/>
      <c r="G2793" s="512"/>
      <c r="H2793" s="512"/>
    </row>
    <row r="2794" spans="3:8" ht="15" thickBot="1" x14ac:dyDescent="0.35">
      <c r="C2794" s="512"/>
      <c r="D2794" s="513"/>
      <c r="E2794" s="512"/>
      <c r="F2794" s="512"/>
      <c r="G2794" s="512"/>
      <c r="H2794" s="512"/>
    </row>
    <row r="2795" spans="3:8" ht="15" thickTop="1" x14ac:dyDescent="0.3">
      <c r="C2795" s="946" t="s">
        <v>1049</v>
      </c>
      <c r="D2795" s="947"/>
      <c r="E2795" s="947"/>
      <c r="F2795" s="947"/>
      <c r="G2795" s="514"/>
      <c r="H2795" s="489" t="s">
        <v>383</v>
      </c>
    </row>
    <row r="2796" spans="3:8" x14ac:dyDescent="0.3">
      <c r="C2796" s="948"/>
      <c r="D2796" s="949"/>
      <c r="E2796" s="949"/>
      <c r="F2796" s="949"/>
      <c r="G2796" s="515"/>
      <c r="H2796" s="491" t="str">
        <f>"ITEM:   "&amp;[2]PRESUPUESTO!$B$13</f>
        <v>ITEM:   0</v>
      </c>
    </row>
    <row r="2797" spans="3:8" x14ac:dyDescent="0.3">
      <c r="C2797" s="492" t="s">
        <v>72</v>
      </c>
      <c r="D2797" s="493" t="s">
        <v>73</v>
      </c>
      <c r="E2797" s="494" t="s">
        <v>74</v>
      </c>
      <c r="F2797" s="494" t="s">
        <v>313</v>
      </c>
      <c r="G2797" s="495" t="s">
        <v>314</v>
      </c>
      <c r="H2797" s="496" t="s">
        <v>315</v>
      </c>
    </row>
    <row r="2798" spans="3:8" x14ac:dyDescent="0.3">
      <c r="C2798" s="284"/>
      <c r="D2798" s="253"/>
      <c r="E2798" s="285"/>
      <c r="F2798" s="285"/>
      <c r="G2798" s="286"/>
      <c r="H2798" s="287"/>
    </row>
    <row r="2799" spans="3:8" x14ac:dyDescent="0.3">
      <c r="C2799" s="290" t="s">
        <v>317</v>
      </c>
      <c r="D2799" s="253"/>
      <c r="E2799" s="285"/>
      <c r="F2799" s="285"/>
      <c r="G2799" s="286"/>
      <c r="H2799" s="287"/>
    </row>
    <row r="2800" spans="3:8" x14ac:dyDescent="0.3">
      <c r="C2800" s="492"/>
      <c r="D2800" s="516"/>
      <c r="E2800" s="517"/>
      <c r="F2800" s="518"/>
      <c r="G2800" s="495"/>
      <c r="H2800" s="496">
        <f t="shared" ref="H2800:H2806" si="8">TRUNC(E2800* (1 + F2800 / 100) * G2800,2)</f>
        <v>0</v>
      </c>
    </row>
    <row r="2801" spans="3:8" x14ac:dyDescent="0.3">
      <c r="C2801" s="492"/>
      <c r="D2801" s="516"/>
      <c r="E2801" s="517"/>
      <c r="F2801" s="518"/>
      <c r="G2801" s="495"/>
      <c r="H2801" s="496">
        <f t="shared" si="8"/>
        <v>0</v>
      </c>
    </row>
    <row r="2802" spans="3:8" x14ac:dyDescent="0.3">
      <c r="C2802" s="492"/>
      <c r="D2802" s="516"/>
      <c r="E2802" s="517"/>
      <c r="F2802" s="518"/>
      <c r="G2802" s="495"/>
      <c r="H2802" s="496">
        <f t="shared" si="8"/>
        <v>0</v>
      </c>
    </row>
    <row r="2803" spans="3:8" x14ac:dyDescent="0.3">
      <c r="C2803" s="492"/>
      <c r="D2803" s="516"/>
      <c r="E2803" s="517"/>
      <c r="F2803" s="518"/>
      <c r="G2803" s="495"/>
      <c r="H2803" s="496">
        <f t="shared" si="8"/>
        <v>0</v>
      </c>
    </row>
    <row r="2804" spans="3:8" x14ac:dyDescent="0.3">
      <c r="C2804" s="492"/>
      <c r="D2804" s="516"/>
      <c r="E2804" s="517"/>
      <c r="F2804" s="518"/>
      <c r="G2804" s="495"/>
      <c r="H2804" s="496">
        <f t="shared" si="8"/>
        <v>0</v>
      </c>
    </row>
    <row r="2805" spans="3:8" x14ac:dyDescent="0.3">
      <c r="C2805" s="492"/>
      <c r="D2805" s="516"/>
      <c r="E2805" s="517"/>
      <c r="F2805" s="518"/>
      <c r="G2805" s="495"/>
      <c r="H2805" s="496">
        <f t="shared" si="8"/>
        <v>0</v>
      </c>
    </row>
    <row r="2806" spans="3:8" x14ac:dyDescent="0.3">
      <c r="C2806" s="492"/>
      <c r="D2806" s="516"/>
      <c r="E2806" s="517"/>
      <c r="F2806" s="518"/>
      <c r="G2806" s="495"/>
      <c r="H2806" s="496">
        <f t="shared" si="8"/>
        <v>0</v>
      </c>
    </row>
    <row r="2807" spans="3:8" x14ac:dyDescent="0.3">
      <c r="C2807" s="284"/>
      <c r="D2807" s="253"/>
      <c r="E2807" s="285"/>
      <c r="F2807" s="285"/>
      <c r="G2807" s="286" t="s">
        <v>331</v>
      </c>
      <c r="H2807" s="292">
        <f>SUM(H2799:H2806)</f>
        <v>0</v>
      </c>
    </row>
    <row r="2808" spans="3:8" x14ac:dyDescent="0.3">
      <c r="C2808" s="294" t="s">
        <v>333</v>
      </c>
      <c r="D2808" s="253" t="s">
        <v>334</v>
      </c>
      <c r="E2808" s="253" t="s">
        <v>335</v>
      </c>
      <c r="F2808" s="253" t="s">
        <v>336</v>
      </c>
      <c r="G2808" s="295" t="s">
        <v>337</v>
      </c>
      <c r="H2808" s="296" t="s">
        <v>338</v>
      </c>
    </row>
    <row r="2809" spans="3:8" x14ac:dyDescent="0.3">
      <c r="C2809" s="492"/>
      <c r="D2809" s="497"/>
      <c r="E2809" s="498"/>
      <c r="F2809" s="499"/>
      <c r="G2809" s="500"/>
      <c r="H2809" s="496"/>
    </row>
    <row r="2810" spans="3:8" x14ac:dyDescent="0.3">
      <c r="C2810" s="284"/>
      <c r="D2810" s="253"/>
      <c r="E2810" s="285"/>
      <c r="F2810" s="285"/>
      <c r="G2810" s="286" t="s">
        <v>341</v>
      </c>
      <c r="H2810" s="292">
        <f>SUM(H2808:H2809)</f>
        <v>0</v>
      </c>
    </row>
    <row r="2811" spans="3:8" x14ac:dyDescent="0.3">
      <c r="C2811" s="301" t="s">
        <v>343</v>
      </c>
      <c r="D2811" s="253"/>
      <c r="E2811" s="285"/>
      <c r="F2811" s="285"/>
      <c r="G2811" s="286"/>
      <c r="H2811" s="287"/>
    </row>
    <row r="2812" spans="3:8" x14ac:dyDescent="0.3">
      <c r="C2812" s="492"/>
      <c r="D2812" s="493"/>
      <c r="E2812" s="422"/>
      <c r="F2812" s="494"/>
      <c r="G2812" s="495"/>
      <c r="H2812" s="496">
        <f>TRUNC(E2812* (1 + F2812 / 100) * G2812,2)</f>
        <v>0</v>
      </c>
    </row>
    <row r="2813" spans="3:8" x14ac:dyDescent="0.3">
      <c r="C2813" s="492"/>
      <c r="D2813" s="493"/>
      <c r="E2813" s="501"/>
      <c r="F2813" s="494"/>
      <c r="G2813" s="495"/>
      <c r="H2813" s="496">
        <f>TRUNC(E2813* (1 + F2813 / 100) * G2813,2)</f>
        <v>0</v>
      </c>
    </row>
    <row r="2814" spans="3:8" x14ac:dyDescent="0.3">
      <c r="C2814" s="284"/>
      <c r="D2814" s="253"/>
      <c r="E2814" s="285"/>
      <c r="F2814" s="285"/>
      <c r="G2814" s="286" t="s">
        <v>349</v>
      </c>
      <c r="H2814" s="292">
        <f>SUM(H2811:H2813)</f>
        <v>0</v>
      </c>
    </row>
    <row r="2815" spans="3:8" x14ac:dyDescent="0.3">
      <c r="C2815" s="290" t="s">
        <v>351</v>
      </c>
      <c r="D2815" s="253"/>
      <c r="E2815" s="285"/>
      <c r="F2815" s="285"/>
      <c r="G2815" s="286"/>
      <c r="H2815" s="287"/>
    </row>
    <row r="2816" spans="3:8" x14ac:dyDescent="0.3">
      <c r="C2816" s="492"/>
      <c r="D2816" s="493"/>
      <c r="E2816" s="494"/>
      <c r="F2816" s="494"/>
      <c r="G2816" s="495"/>
      <c r="H2816" s="496"/>
    </row>
    <row r="2817" spans="3:8" x14ac:dyDescent="0.3">
      <c r="C2817" s="284"/>
      <c r="D2817" s="253"/>
      <c r="E2817" s="285"/>
      <c r="F2817" s="285"/>
      <c r="G2817" s="286" t="s">
        <v>353</v>
      </c>
      <c r="H2817" s="496">
        <f>SUM(H2815:H2816)</f>
        <v>0</v>
      </c>
    </row>
    <row r="2818" spans="3:8" x14ac:dyDescent="0.3">
      <c r="C2818" s="284"/>
      <c r="D2818" s="253"/>
      <c r="E2818" s="285"/>
      <c r="F2818" s="285"/>
      <c r="G2818" s="286"/>
      <c r="H2818" s="287"/>
    </row>
    <row r="2819" spans="3:8" ht="15" thickBot="1" x14ac:dyDescent="0.35">
      <c r="C2819" s="502"/>
      <c r="D2819" s="503"/>
      <c r="E2819" s="504"/>
      <c r="F2819" s="505" t="s">
        <v>354</v>
      </c>
      <c r="G2819" s="506">
        <f>SUM(H2797:H2818)/2</f>
        <v>0</v>
      </c>
      <c r="H2819" s="507">
        <f>IF($A$2="CD",IF($A$3=1,ROUND(SUM(H2797:H2818)/2,0),IF($A$3=3,ROUND(SUM(H2797:H2818)/2,-1),SUM(H2797:H2818)/2)),SUM(H2797:H2818)/2)</f>
        <v>0</v>
      </c>
    </row>
    <row r="2820" spans="3:8" ht="15" thickTop="1" x14ac:dyDescent="0.3">
      <c r="C2820" s="316" t="s">
        <v>280</v>
      </c>
      <c r="D2820" s="317"/>
      <c r="E2820" s="318"/>
      <c r="F2820" s="318"/>
      <c r="G2820" s="319"/>
      <c r="H2820" s="320"/>
    </row>
    <row r="2821" spans="3:8" x14ac:dyDescent="0.3">
      <c r="C2821" s="419" t="s">
        <v>258</v>
      </c>
      <c r="D2821" s="420"/>
      <c r="E2821" s="421"/>
      <c r="F2821" s="508">
        <f>$F$3</f>
        <v>0</v>
      </c>
      <c r="G2821" s="423"/>
      <c r="H2821" s="424">
        <f>ROUND(H2819*F2821,2)</f>
        <v>0</v>
      </c>
    </row>
    <row r="2822" spans="3:8" x14ac:dyDescent="0.3">
      <c r="C2822" s="419" t="s">
        <v>260</v>
      </c>
      <c r="D2822" s="420"/>
      <c r="E2822" s="421"/>
      <c r="F2822" s="508">
        <f>$G$3</f>
        <v>0</v>
      </c>
      <c r="G2822" s="423"/>
      <c r="H2822" s="424">
        <f>ROUND(H2819*F2822,2)</f>
        <v>0</v>
      </c>
    </row>
    <row r="2823" spans="3:8" x14ac:dyDescent="0.3">
      <c r="C2823" s="419" t="s">
        <v>262</v>
      </c>
      <c r="D2823" s="420"/>
      <c r="E2823" s="421"/>
      <c r="F2823" s="508">
        <f>$H$3</f>
        <v>0</v>
      </c>
      <c r="G2823" s="423"/>
      <c r="H2823" s="424">
        <f>ROUND(H2819*F2823,2)</f>
        <v>0</v>
      </c>
    </row>
    <row r="2824" spans="3:8" x14ac:dyDescent="0.3">
      <c r="C2824" s="419" t="s">
        <v>266</v>
      </c>
      <c r="D2824" s="420"/>
      <c r="E2824" s="421"/>
      <c r="F2824" s="508">
        <f>$I$3</f>
        <v>0</v>
      </c>
      <c r="G2824" s="423"/>
      <c r="H2824" s="424">
        <f>ROUND(H2823*F2824,2)</f>
        <v>0</v>
      </c>
    </row>
    <row r="2825" spans="3:8" x14ac:dyDescent="0.3">
      <c r="C2825" s="290" t="s">
        <v>379</v>
      </c>
      <c r="D2825" s="253"/>
      <c r="E2825" s="285"/>
      <c r="F2825" s="285"/>
      <c r="G2825" s="328"/>
      <c r="H2825" s="329">
        <f>SUM(H2821:H2824)</f>
        <v>0</v>
      </c>
    </row>
    <row r="2826" spans="3:8" ht="15" thickBot="1" x14ac:dyDescent="0.35">
      <c r="C2826" s="509"/>
      <c r="D2826" s="510"/>
      <c r="E2826" s="504"/>
      <c r="F2826" s="505" t="s">
        <v>381</v>
      </c>
      <c r="G2826" s="511">
        <f>H2825+H2819</f>
        <v>0</v>
      </c>
      <c r="H2826" s="507">
        <f>IF($A$3=2,ROUND((H2819+H2825),2),IF($A$3=3,ROUND((H2819+H2825),-1),ROUND((H2819+H2825),0)))</f>
        <v>0</v>
      </c>
    </row>
    <row r="2827" spans="3:8" ht="15" thickTop="1" x14ac:dyDescent="0.3">
      <c r="C2827" s="519"/>
      <c r="D2827" s="519"/>
      <c r="E2827" s="519"/>
      <c r="F2827" s="519"/>
      <c r="G2827" s="519"/>
      <c r="H2827" s="519"/>
    </row>
    <row r="2828" spans="3:8" ht="15" thickBot="1" x14ac:dyDescent="0.35">
      <c r="C2828" s="519"/>
      <c r="D2828" s="519"/>
      <c r="E2828" s="519"/>
      <c r="F2828" s="519"/>
      <c r="G2828" s="519"/>
      <c r="H2828" s="519"/>
    </row>
    <row r="2829" spans="3:8" ht="15" thickTop="1" x14ac:dyDescent="0.3">
      <c r="C2829" s="946" t="s">
        <v>1050</v>
      </c>
      <c r="D2829" s="947"/>
      <c r="E2829" s="947"/>
      <c r="F2829" s="947"/>
      <c r="G2829" s="514"/>
      <c r="H2829" s="489" t="s">
        <v>383</v>
      </c>
    </row>
    <row r="2830" spans="3:8" x14ac:dyDescent="0.3">
      <c r="C2830" s="948"/>
      <c r="D2830" s="949"/>
      <c r="E2830" s="949"/>
      <c r="F2830" s="949"/>
      <c r="G2830" s="515"/>
      <c r="H2830" s="491" t="str">
        <f>"ITEM:   "&amp;[2]PRESUPUESTO!$B$13</f>
        <v>ITEM:   0</v>
      </c>
    </row>
    <row r="2831" spans="3:8" x14ac:dyDescent="0.3">
      <c r="C2831" s="492" t="s">
        <v>72</v>
      </c>
      <c r="D2831" s="493" t="s">
        <v>73</v>
      </c>
      <c r="E2831" s="494" t="s">
        <v>74</v>
      </c>
      <c r="F2831" s="494" t="s">
        <v>313</v>
      </c>
      <c r="G2831" s="495" t="s">
        <v>314</v>
      </c>
      <c r="H2831" s="496" t="s">
        <v>315</v>
      </c>
    </row>
    <row r="2832" spans="3:8" x14ac:dyDescent="0.3">
      <c r="C2832" s="284"/>
      <c r="D2832" s="253"/>
      <c r="E2832" s="285"/>
      <c r="F2832" s="285"/>
      <c r="G2832" s="286"/>
      <c r="H2832" s="287"/>
    </row>
    <row r="2833" spans="3:8" x14ac:dyDescent="0.3">
      <c r="C2833" s="290" t="s">
        <v>317</v>
      </c>
      <c r="D2833" s="253"/>
      <c r="E2833" s="285"/>
      <c r="F2833" s="285"/>
      <c r="G2833" s="286"/>
      <c r="H2833" s="287"/>
    </row>
    <row r="2834" spans="3:8" x14ac:dyDescent="0.3">
      <c r="C2834" s="492"/>
      <c r="D2834" s="516"/>
      <c r="E2834" s="517"/>
      <c r="F2834" s="518"/>
      <c r="G2834" s="495"/>
      <c r="H2834" s="496">
        <f t="shared" ref="H2834:H2841" si="9">TRUNC(E2834* (1 + F2834 / 100) * G2834,2)</f>
        <v>0</v>
      </c>
    </row>
    <row r="2835" spans="3:8" x14ac:dyDescent="0.3">
      <c r="C2835" s="492"/>
      <c r="D2835" s="516"/>
      <c r="E2835" s="517"/>
      <c r="F2835" s="518"/>
      <c r="G2835" s="495"/>
      <c r="H2835" s="496">
        <f t="shared" si="9"/>
        <v>0</v>
      </c>
    </row>
    <row r="2836" spans="3:8" x14ac:dyDescent="0.3">
      <c r="C2836" s="492"/>
      <c r="D2836" s="516"/>
      <c r="E2836" s="517"/>
      <c r="F2836" s="518"/>
      <c r="G2836" s="495"/>
      <c r="H2836" s="496">
        <f t="shared" si="9"/>
        <v>0</v>
      </c>
    </row>
    <row r="2837" spans="3:8" x14ac:dyDescent="0.3">
      <c r="C2837" s="492"/>
      <c r="D2837" s="516"/>
      <c r="E2837" s="517"/>
      <c r="F2837" s="518"/>
      <c r="G2837" s="495"/>
      <c r="H2837" s="496">
        <f t="shared" si="9"/>
        <v>0</v>
      </c>
    </row>
    <row r="2838" spans="3:8" x14ac:dyDescent="0.3">
      <c r="C2838" s="492"/>
      <c r="D2838" s="516"/>
      <c r="E2838" s="517"/>
      <c r="F2838" s="518"/>
      <c r="G2838" s="495"/>
      <c r="H2838" s="496">
        <f t="shared" si="9"/>
        <v>0</v>
      </c>
    </row>
    <row r="2839" spans="3:8" x14ac:dyDescent="0.3">
      <c r="C2839" s="492"/>
      <c r="D2839" s="516"/>
      <c r="E2839" s="517"/>
      <c r="F2839" s="518"/>
      <c r="G2839" s="495"/>
      <c r="H2839" s="496">
        <f t="shared" si="9"/>
        <v>0</v>
      </c>
    </row>
    <row r="2840" spans="3:8" x14ac:dyDescent="0.3">
      <c r="C2840" s="492"/>
      <c r="D2840" s="516"/>
      <c r="E2840" s="517"/>
      <c r="F2840" s="518"/>
      <c r="G2840" s="495"/>
      <c r="H2840" s="496">
        <f t="shared" si="9"/>
        <v>0</v>
      </c>
    </row>
    <row r="2841" spans="3:8" x14ac:dyDescent="0.3">
      <c r="C2841" s="492"/>
      <c r="D2841" s="516"/>
      <c r="E2841" s="517"/>
      <c r="F2841" s="518"/>
      <c r="G2841" s="495"/>
      <c r="H2841" s="496">
        <f t="shared" si="9"/>
        <v>0</v>
      </c>
    </row>
    <row r="2842" spans="3:8" x14ac:dyDescent="0.3">
      <c r="C2842" s="284"/>
      <c r="D2842" s="253"/>
      <c r="E2842" s="285"/>
      <c r="F2842" s="285"/>
      <c r="G2842" s="286" t="s">
        <v>331</v>
      </c>
      <c r="H2842" s="292">
        <f>SUM(H2833:H2841)</f>
        <v>0</v>
      </c>
    </row>
    <row r="2843" spans="3:8" x14ac:dyDescent="0.3">
      <c r="C2843" s="294" t="s">
        <v>333</v>
      </c>
      <c r="D2843" s="253" t="s">
        <v>334</v>
      </c>
      <c r="E2843" s="253" t="s">
        <v>335</v>
      </c>
      <c r="F2843" s="253" t="s">
        <v>336</v>
      </c>
      <c r="G2843" s="295" t="s">
        <v>337</v>
      </c>
      <c r="H2843" s="296" t="s">
        <v>338</v>
      </c>
    </row>
    <row r="2844" spans="3:8" x14ac:dyDescent="0.3">
      <c r="C2844" s="492"/>
      <c r="D2844" s="497"/>
      <c r="E2844" s="498"/>
      <c r="F2844" s="499"/>
      <c r="G2844" s="500"/>
      <c r="H2844" s="496"/>
    </row>
    <row r="2845" spans="3:8" x14ac:dyDescent="0.3">
      <c r="C2845" s="284"/>
      <c r="D2845" s="253"/>
      <c r="E2845" s="285"/>
      <c r="F2845" s="285"/>
      <c r="G2845" s="286" t="s">
        <v>341</v>
      </c>
      <c r="H2845" s="292">
        <f>SUM(H2843:H2844)</f>
        <v>0</v>
      </c>
    </row>
    <row r="2846" spans="3:8" x14ac:dyDescent="0.3">
      <c r="C2846" s="301" t="s">
        <v>343</v>
      </c>
      <c r="D2846" s="253"/>
      <c r="E2846" s="285"/>
      <c r="F2846" s="285"/>
      <c r="G2846" s="286"/>
      <c r="H2846" s="287"/>
    </row>
    <row r="2847" spans="3:8" x14ac:dyDescent="0.3">
      <c r="C2847" s="492"/>
      <c r="D2847" s="493"/>
      <c r="E2847" s="422"/>
      <c r="F2847" s="494"/>
      <c r="G2847" s="495"/>
      <c r="H2847" s="496">
        <f>TRUNC(E2847* (1 + F2847 / 100) * G2847,2)</f>
        <v>0</v>
      </c>
    </row>
    <row r="2848" spans="3:8" x14ac:dyDescent="0.3">
      <c r="C2848" s="492"/>
      <c r="D2848" s="493"/>
      <c r="E2848" s="501"/>
      <c r="F2848" s="494"/>
      <c r="G2848" s="495"/>
      <c r="H2848" s="496">
        <f>TRUNC(E2848* (1 + F2848 / 100) * G2848,2)</f>
        <v>0</v>
      </c>
    </row>
    <row r="2849" spans="3:8" x14ac:dyDescent="0.3">
      <c r="C2849" s="284"/>
      <c r="D2849" s="253"/>
      <c r="E2849" s="285"/>
      <c r="F2849" s="285"/>
      <c r="G2849" s="286" t="s">
        <v>349</v>
      </c>
      <c r="H2849" s="292">
        <f>SUM(H2846:H2848)</f>
        <v>0</v>
      </c>
    </row>
    <row r="2850" spans="3:8" x14ac:dyDescent="0.3">
      <c r="C2850" s="290" t="s">
        <v>351</v>
      </c>
      <c r="D2850" s="253"/>
      <c r="E2850" s="285"/>
      <c r="F2850" s="285"/>
      <c r="G2850" s="286"/>
      <c r="H2850" s="287"/>
    </row>
    <row r="2851" spans="3:8" x14ac:dyDescent="0.3">
      <c r="C2851" s="492"/>
      <c r="D2851" s="493"/>
      <c r="E2851" s="494"/>
      <c r="F2851" s="494"/>
      <c r="G2851" s="495"/>
      <c r="H2851" s="496"/>
    </row>
    <row r="2852" spans="3:8" x14ac:dyDescent="0.3">
      <c r="C2852" s="284"/>
      <c r="D2852" s="253"/>
      <c r="E2852" s="285"/>
      <c r="F2852" s="285"/>
      <c r="G2852" s="286" t="s">
        <v>353</v>
      </c>
      <c r="H2852" s="496">
        <f>SUM(H2850:H2851)</f>
        <v>0</v>
      </c>
    </row>
    <row r="2853" spans="3:8" x14ac:dyDescent="0.3">
      <c r="C2853" s="284"/>
      <c r="D2853" s="253"/>
      <c r="E2853" s="285"/>
      <c r="F2853" s="285"/>
      <c r="G2853" s="286"/>
      <c r="H2853" s="287"/>
    </row>
    <row r="2854" spans="3:8" ht="15" thickBot="1" x14ac:dyDescent="0.35">
      <c r="C2854" s="502"/>
      <c r="D2854" s="503"/>
      <c r="E2854" s="504"/>
      <c r="F2854" s="505" t="s">
        <v>354</v>
      </c>
      <c r="G2854" s="506">
        <f>SUM(H2831:H2853)/2</f>
        <v>0</v>
      </c>
      <c r="H2854" s="507">
        <f>IF($A$2="CD",IF($A$3=1,ROUND(SUM(H2831:H2853)/2,0),IF($A$3=3,ROUND(SUM(H2831:H2853)/2,-1),SUM(H2831:H2853)/2)),SUM(H2831:H2853)/2)</f>
        <v>0</v>
      </c>
    </row>
    <row r="2855" spans="3:8" ht="15" thickTop="1" x14ac:dyDescent="0.3">
      <c r="C2855" s="316" t="s">
        <v>280</v>
      </c>
      <c r="D2855" s="317"/>
      <c r="E2855" s="318"/>
      <c r="F2855" s="318"/>
      <c r="G2855" s="319"/>
      <c r="H2855" s="320"/>
    </row>
    <row r="2856" spans="3:8" x14ac:dyDescent="0.3">
      <c r="C2856" s="419" t="s">
        <v>258</v>
      </c>
      <c r="D2856" s="420"/>
      <c r="E2856" s="421"/>
      <c r="F2856" s="508">
        <f>$F$3</f>
        <v>0</v>
      </c>
      <c r="G2856" s="423"/>
      <c r="H2856" s="424">
        <f>ROUND(H2854*F2856,2)</f>
        <v>0</v>
      </c>
    </row>
    <row r="2857" spans="3:8" x14ac:dyDescent="0.3">
      <c r="C2857" s="419" t="s">
        <v>260</v>
      </c>
      <c r="D2857" s="420"/>
      <c r="E2857" s="421"/>
      <c r="F2857" s="508">
        <f>$G$3</f>
        <v>0</v>
      </c>
      <c r="G2857" s="423"/>
      <c r="H2857" s="424">
        <f>ROUND(H2854*F2857,2)</f>
        <v>0</v>
      </c>
    </row>
    <row r="2858" spans="3:8" x14ac:dyDescent="0.3">
      <c r="C2858" s="419" t="s">
        <v>262</v>
      </c>
      <c r="D2858" s="420"/>
      <c r="E2858" s="421"/>
      <c r="F2858" s="508">
        <f>$H$3</f>
        <v>0</v>
      </c>
      <c r="G2858" s="423"/>
      <c r="H2858" s="424">
        <f>ROUND(H2854*F2858,2)</f>
        <v>0</v>
      </c>
    </row>
    <row r="2859" spans="3:8" x14ac:dyDescent="0.3">
      <c r="C2859" s="419" t="s">
        <v>266</v>
      </c>
      <c r="D2859" s="420"/>
      <c r="E2859" s="421"/>
      <c r="F2859" s="508">
        <f>$I$3</f>
        <v>0</v>
      </c>
      <c r="G2859" s="423"/>
      <c r="H2859" s="424">
        <f>ROUND(H2858*F2859,2)</f>
        <v>0</v>
      </c>
    </row>
    <row r="2860" spans="3:8" x14ac:dyDescent="0.3">
      <c r="C2860" s="290" t="s">
        <v>379</v>
      </c>
      <c r="D2860" s="253"/>
      <c r="E2860" s="285"/>
      <c r="F2860" s="285"/>
      <c r="G2860" s="328"/>
      <c r="H2860" s="329">
        <f>SUM(H2856:H2859)</f>
        <v>0</v>
      </c>
    </row>
    <row r="2861" spans="3:8" ht="15" thickBot="1" x14ac:dyDescent="0.35">
      <c r="C2861" s="509"/>
      <c r="D2861" s="510"/>
      <c r="E2861" s="504"/>
      <c r="F2861" s="505" t="s">
        <v>381</v>
      </c>
      <c r="G2861" s="511">
        <f>H2860+H2854</f>
        <v>0</v>
      </c>
      <c r="H2861" s="507">
        <f>IF($A$3=2,ROUND((H2854+H2860),2),IF($A$3=3,ROUND((H2854+H2860),-1),ROUND((H2854+H2860),0)))</f>
        <v>0</v>
      </c>
    </row>
    <row r="2862" spans="3:8" ht="15" thickTop="1" x14ac:dyDescent="0.3">
      <c r="C2862" s="519"/>
      <c r="D2862" s="519"/>
      <c r="E2862" s="519"/>
      <c r="F2862" s="519"/>
      <c r="G2862" s="519"/>
      <c r="H2862" s="519"/>
    </row>
    <row r="2863" spans="3:8" ht="15" thickBot="1" x14ac:dyDescent="0.35">
      <c r="C2863" s="519"/>
      <c r="D2863" s="519"/>
      <c r="E2863" s="519"/>
      <c r="F2863" s="519"/>
      <c r="G2863" s="519"/>
      <c r="H2863" s="519"/>
    </row>
    <row r="2864" spans="3:8" ht="15" thickTop="1" x14ac:dyDescent="0.3">
      <c r="C2864" s="946" t="s">
        <v>1051</v>
      </c>
      <c r="D2864" s="947"/>
      <c r="E2864" s="947"/>
      <c r="F2864" s="947"/>
      <c r="G2864" s="514"/>
      <c r="H2864" s="489" t="s">
        <v>383</v>
      </c>
    </row>
    <row r="2865" spans="3:8" x14ac:dyDescent="0.3">
      <c r="C2865" s="948"/>
      <c r="D2865" s="949"/>
      <c r="E2865" s="949"/>
      <c r="F2865" s="949"/>
      <c r="G2865" s="515"/>
      <c r="H2865" s="491" t="str">
        <f>"ITEM:   "&amp;[2]PRESUPUESTO!$B$13</f>
        <v>ITEM:   0</v>
      </c>
    </row>
    <row r="2866" spans="3:8" x14ac:dyDescent="0.3">
      <c r="C2866" s="492" t="s">
        <v>72</v>
      </c>
      <c r="D2866" s="493" t="s">
        <v>73</v>
      </c>
      <c r="E2866" s="494" t="s">
        <v>74</v>
      </c>
      <c r="F2866" s="494" t="s">
        <v>313</v>
      </c>
      <c r="G2866" s="495" t="s">
        <v>314</v>
      </c>
      <c r="H2866" s="496" t="s">
        <v>315</v>
      </c>
    </row>
    <row r="2867" spans="3:8" x14ac:dyDescent="0.3">
      <c r="C2867" s="284"/>
      <c r="D2867" s="253"/>
      <c r="E2867" s="285"/>
      <c r="F2867" s="285"/>
      <c r="G2867" s="286"/>
      <c r="H2867" s="287"/>
    </row>
    <row r="2868" spans="3:8" x14ac:dyDescent="0.3">
      <c r="C2868" s="290" t="s">
        <v>317</v>
      </c>
      <c r="D2868" s="253"/>
      <c r="E2868" s="285"/>
      <c r="F2868" s="285"/>
      <c r="G2868" s="286"/>
      <c r="H2868" s="287"/>
    </row>
    <row r="2869" spans="3:8" x14ac:dyDescent="0.3">
      <c r="C2869" s="492"/>
      <c r="D2869" s="516"/>
      <c r="E2869" s="517"/>
      <c r="F2869" s="518"/>
      <c r="G2869" s="495"/>
      <c r="H2869" s="496">
        <f t="shared" ref="H2869:H2880" si="10">TRUNC(E2869* (1 + F2869 / 100) * G2869,2)</f>
        <v>0</v>
      </c>
    </row>
    <row r="2870" spans="3:8" x14ac:dyDescent="0.3">
      <c r="C2870" s="419"/>
      <c r="D2870" s="520"/>
      <c r="E2870" s="517"/>
      <c r="F2870" s="518"/>
      <c r="G2870" s="495"/>
      <c r="H2870" s="496">
        <f t="shared" si="10"/>
        <v>0</v>
      </c>
    </row>
    <row r="2871" spans="3:8" x14ac:dyDescent="0.3">
      <c r="C2871" s="419"/>
      <c r="D2871" s="520"/>
      <c r="E2871" s="517"/>
      <c r="F2871" s="518"/>
      <c r="G2871" s="495"/>
      <c r="H2871" s="496">
        <f t="shared" si="10"/>
        <v>0</v>
      </c>
    </row>
    <row r="2872" spans="3:8" x14ac:dyDescent="0.3">
      <c r="C2872" s="419"/>
      <c r="D2872" s="520"/>
      <c r="E2872" s="517"/>
      <c r="F2872" s="518"/>
      <c r="G2872" s="495"/>
      <c r="H2872" s="496">
        <f t="shared" si="10"/>
        <v>0</v>
      </c>
    </row>
    <row r="2873" spans="3:8" x14ac:dyDescent="0.3">
      <c r="C2873" s="492"/>
      <c r="D2873" s="516"/>
      <c r="E2873" s="517"/>
      <c r="F2873" s="518"/>
      <c r="G2873" s="495"/>
      <c r="H2873" s="496">
        <f t="shared" si="10"/>
        <v>0</v>
      </c>
    </row>
    <row r="2874" spans="3:8" x14ac:dyDescent="0.3">
      <c r="C2874" s="492"/>
      <c r="D2874" s="516"/>
      <c r="E2874" s="517"/>
      <c r="F2874" s="518"/>
      <c r="G2874" s="495"/>
      <c r="H2874" s="496">
        <f t="shared" si="10"/>
        <v>0</v>
      </c>
    </row>
    <row r="2875" spans="3:8" x14ac:dyDescent="0.3">
      <c r="C2875" s="492"/>
      <c r="D2875" s="516"/>
      <c r="E2875" s="517"/>
      <c r="F2875" s="518"/>
      <c r="G2875" s="495"/>
      <c r="H2875" s="496">
        <f t="shared" si="10"/>
        <v>0</v>
      </c>
    </row>
    <row r="2876" spans="3:8" x14ac:dyDescent="0.3">
      <c r="C2876" s="492"/>
      <c r="D2876" s="516"/>
      <c r="E2876" s="517"/>
      <c r="F2876" s="518"/>
      <c r="G2876" s="495"/>
      <c r="H2876" s="496">
        <f t="shared" si="10"/>
        <v>0</v>
      </c>
    </row>
    <row r="2877" spans="3:8" x14ac:dyDescent="0.3">
      <c r="C2877" s="492"/>
      <c r="D2877" s="516"/>
      <c r="E2877" s="517"/>
      <c r="F2877" s="518"/>
      <c r="G2877" s="495"/>
      <c r="H2877" s="496">
        <f t="shared" si="10"/>
        <v>0</v>
      </c>
    </row>
    <row r="2878" spans="3:8" x14ac:dyDescent="0.3">
      <c r="C2878" s="492"/>
      <c r="D2878" s="516"/>
      <c r="E2878" s="517"/>
      <c r="F2878" s="518"/>
      <c r="G2878" s="495"/>
      <c r="H2878" s="496">
        <f t="shared" si="10"/>
        <v>0</v>
      </c>
    </row>
    <row r="2879" spans="3:8" x14ac:dyDescent="0.3">
      <c r="C2879" s="492"/>
      <c r="D2879" s="516"/>
      <c r="E2879" s="517"/>
      <c r="F2879" s="518"/>
      <c r="G2879" s="495"/>
      <c r="H2879" s="496">
        <f t="shared" si="10"/>
        <v>0</v>
      </c>
    </row>
    <row r="2880" spans="3:8" x14ac:dyDescent="0.3">
      <c r="C2880" s="492"/>
      <c r="D2880" s="516"/>
      <c r="E2880" s="517"/>
      <c r="F2880" s="518"/>
      <c r="G2880" s="495"/>
      <c r="H2880" s="496">
        <f t="shared" si="10"/>
        <v>0</v>
      </c>
    </row>
    <row r="2881" spans="3:8" x14ac:dyDescent="0.3">
      <c r="C2881" s="284"/>
      <c r="D2881" s="253"/>
      <c r="E2881" s="285"/>
      <c r="F2881" s="285"/>
      <c r="G2881" s="286" t="s">
        <v>331</v>
      </c>
      <c r="H2881" s="292">
        <f>SUM(H2868:H2880)</f>
        <v>0</v>
      </c>
    </row>
    <row r="2882" spans="3:8" x14ac:dyDescent="0.3">
      <c r="C2882" s="294" t="s">
        <v>333</v>
      </c>
      <c r="D2882" s="253" t="s">
        <v>334</v>
      </c>
      <c r="E2882" s="253" t="s">
        <v>335</v>
      </c>
      <c r="F2882" s="253" t="s">
        <v>336</v>
      </c>
      <c r="G2882" s="295" t="s">
        <v>337</v>
      </c>
      <c r="H2882" s="296" t="s">
        <v>338</v>
      </c>
    </row>
    <row r="2883" spans="3:8" x14ac:dyDescent="0.3">
      <c r="C2883" s="492"/>
      <c r="D2883" s="497"/>
      <c r="E2883" s="498"/>
      <c r="F2883" s="499"/>
      <c r="G2883" s="500"/>
      <c r="H2883" s="496"/>
    </row>
    <row r="2884" spans="3:8" x14ac:dyDescent="0.3">
      <c r="C2884" s="284"/>
      <c r="D2884" s="253"/>
      <c r="E2884" s="285"/>
      <c r="F2884" s="285"/>
      <c r="G2884" s="286" t="s">
        <v>341</v>
      </c>
      <c r="H2884" s="292">
        <f>SUM(H2882:H2883)</f>
        <v>0</v>
      </c>
    </row>
    <row r="2885" spans="3:8" x14ac:dyDescent="0.3">
      <c r="C2885" s="301" t="s">
        <v>343</v>
      </c>
      <c r="D2885" s="253"/>
      <c r="E2885" s="285"/>
      <c r="F2885" s="285"/>
      <c r="G2885" s="286"/>
      <c r="H2885" s="287"/>
    </row>
    <row r="2886" spans="3:8" x14ac:dyDescent="0.3">
      <c r="C2886" s="492"/>
      <c r="D2886" s="493"/>
      <c r="E2886" s="422"/>
      <c r="F2886" s="494"/>
      <c r="G2886" s="495"/>
      <c r="H2886" s="496">
        <f>TRUNC(E2886* (1 + F2886 / 100) * G2886,2)</f>
        <v>0</v>
      </c>
    </row>
    <row r="2887" spans="3:8" x14ac:dyDescent="0.3">
      <c r="C2887" s="492"/>
      <c r="D2887" s="493"/>
      <c r="E2887" s="501"/>
      <c r="F2887" s="494"/>
      <c r="G2887" s="495"/>
      <c r="H2887" s="496">
        <f>TRUNC(E2887* (1 + F2887 / 100) * G2887,2)</f>
        <v>0</v>
      </c>
    </row>
    <row r="2888" spans="3:8" x14ac:dyDescent="0.3">
      <c r="C2888" s="284"/>
      <c r="D2888" s="253"/>
      <c r="E2888" s="285"/>
      <c r="F2888" s="285"/>
      <c r="G2888" s="286" t="s">
        <v>349</v>
      </c>
      <c r="H2888" s="292">
        <f>SUM(H2885:H2887)</f>
        <v>0</v>
      </c>
    </row>
    <row r="2889" spans="3:8" x14ac:dyDescent="0.3">
      <c r="C2889" s="290" t="s">
        <v>351</v>
      </c>
      <c r="D2889" s="253"/>
      <c r="E2889" s="285"/>
      <c r="F2889" s="285"/>
      <c r="G2889" s="286"/>
      <c r="H2889" s="287"/>
    </row>
    <row r="2890" spans="3:8" x14ac:dyDescent="0.3">
      <c r="C2890" s="492"/>
      <c r="D2890" s="493"/>
      <c r="E2890" s="494"/>
      <c r="F2890" s="494"/>
      <c r="G2890" s="495"/>
      <c r="H2890" s="496"/>
    </row>
    <row r="2891" spans="3:8" x14ac:dyDescent="0.3">
      <c r="C2891" s="284"/>
      <c r="D2891" s="253"/>
      <c r="E2891" s="285"/>
      <c r="F2891" s="285"/>
      <c r="G2891" s="286" t="s">
        <v>353</v>
      </c>
      <c r="H2891" s="496">
        <f>SUM(H2889:H2890)</f>
        <v>0</v>
      </c>
    </row>
    <row r="2892" spans="3:8" x14ac:dyDescent="0.3">
      <c r="C2892" s="284"/>
      <c r="D2892" s="253"/>
      <c r="E2892" s="285"/>
      <c r="F2892" s="285"/>
      <c r="G2892" s="286"/>
      <c r="H2892" s="287"/>
    </row>
    <row r="2893" spans="3:8" ht="15" thickBot="1" x14ac:dyDescent="0.35">
      <c r="C2893" s="502"/>
      <c r="D2893" s="503"/>
      <c r="E2893" s="504"/>
      <c r="F2893" s="505" t="s">
        <v>354</v>
      </c>
      <c r="G2893" s="506">
        <f>SUM(H2866:H2892)/2</f>
        <v>0</v>
      </c>
      <c r="H2893" s="507">
        <f>IF($A$2="CD",IF($A$3=1,ROUND(SUM(H2866:H2892)/2,0),IF($A$3=3,ROUND(SUM(H2866:H2892)/2,-1),SUM(H2866:H2892)/2)),SUM(H2866:H2892)/2)</f>
        <v>0</v>
      </c>
    </row>
    <row r="2894" spans="3:8" ht="15" thickTop="1" x14ac:dyDescent="0.3">
      <c r="C2894" s="316" t="s">
        <v>280</v>
      </c>
      <c r="D2894" s="317"/>
      <c r="E2894" s="318"/>
      <c r="F2894" s="318"/>
      <c r="G2894" s="319"/>
      <c r="H2894" s="320"/>
    </row>
    <row r="2895" spans="3:8" x14ac:dyDescent="0.3">
      <c r="C2895" s="419" t="s">
        <v>258</v>
      </c>
      <c r="D2895" s="420"/>
      <c r="E2895" s="421"/>
      <c r="F2895" s="508">
        <f>$F$3</f>
        <v>0</v>
      </c>
      <c r="G2895" s="423"/>
      <c r="H2895" s="424">
        <f>ROUND(H2893*F2895,2)</f>
        <v>0</v>
      </c>
    </row>
    <row r="2896" spans="3:8" x14ac:dyDescent="0.3">
      <c r="C2896" s="419" t="s">
        <v>260</v>
      </c>
      <c r="D2896" s="420"/>
      <c r="E2896" s="421"/>
      <c r="F2896" s="508">
        <f>$G$3</f>
        <v>0</v>
      </c>
      <c r="G2896" s="423"/>
      <c r="H2896" s="424">
        <f>ROUND(H2893*F2896,2)</f>
        <v>0</v>
      </c>
    </row>
    <row r="2897" spans="3:8" x14ac:dyDescent="0.3">
      <c r="C2897" s="419" t="s">
        <v>262</v>
      </c>
      <c r="D2897" s="420"/>
      <c r="E2897" s="421"/>
      <c r="F2897" s="508">
        <f>$H$3</f>
        <v>0</v>
      </c>
      <c r="G2897" s="423"/>
      <c r="H2897" s="424">
        <f>ROUND(H2893*F2897,2)</f>
        <v>0</v>
      </c>
    </row>
    <row r="2898" spans="3:8" x14ac:dyDescent="0.3">
      <c r="C2898" s="419" t="s">
        <v>266</v>
      </c>
      <c r="D2898" s="420"/>
      <c r="E2898" s="421"/>
      <c r="F2898" s="508">
        <f>$I$3</f>
        <v>0</v>
      </c>
      <c r="G2898" s="423"/>
      <c r="H2898" s="424">
        <f>ROUND(H2897*F2898,2)</f>
        <v>0</v>
      </c>
    </row>
    <row r="2899" spans="3:8" x14ac:dyDescent="0.3">
      <c r="C2899" s="290" t="s">
        <v>379</v>
      </c>
      <c r="D2899" s="253"/>
      <c r="E2899" s="285"/>
      <c r="F2899" s="285"/>
      <c r="G2899" s="328"/>
      <c r="H2899" s="329">
        <f>SUM(H2895:H2898)</f>
        <v>0</v>
      </c>
    </row>
    <row r="2900" spans="3:8" ht="15" thickBot="1" x14ac:dyDescent="0.35">
      <c r="C2900" s="509"/>
      <c r="D2900" s="510"/>
      <c r="E2900" s="504"/>
      <c r="F2900" s="505" t="s">
        <v>381</v>
      </c>
      <c r="G2900" s="511">
        <f>H2899+H2893</f>
        <v>0</v>
      </c>
      <c r="H2900" s="507">
        <f>IF($A$3=2,ROUND((H2893+H2899),2),IF($A$3=3,ROUND((H2893+H2899),-1),ROUND((H2893+H2899),0)))</f>
        <v>0</v>
      </c>
    </row>
    <row r="2901" spans="3:8" ht="15" thickTop="1" x14ac:dyDescent="0.3">
      <c r="C2901" s="519"/>
      <c r="D2901" s="519"/>
      <c r="E2901" s="519"/>
      <c r="F2901" s="519"/>
      <c r="G2901" s="519"/>
      <c r="H2901" s="519"/>
    </row>
    <row r="2902" spans="3:8" ht="15" thickBot="1" x14ac:dyDescent="0.35">
      <c r="C2902" s="519"/>
      <c r="D2902" s="519"/>
      <c r="E2902" s="519"/>
      <c r="F2902" s="519"/>
      <c r="G2902" s="519"/>
      <c r="H2902" s="519"/>
    </row>
    <row r="2903" spans="3:8" ht="15" thickTop="1" x14ac:dyDescent="0.3">
      <c r="C2903" s="946" t="s">
        <v>1052</v>
      </c>
      <c r="D2903" s="947"/>
      <c r="E2903" s="947"/>
      <c r="F2903" s="947"/>
      <c r="G2903" s="514"/>
      <c r="H2903" s="489" t="s">
        <v>383</v>
      </c>
    </row>
    <row r="2904" spans="3:8" x14ac:dyDescent="0.3">
      <c r="C2904" s="948"/>
      <c r="D2904" s="949"/>
      <c r="E2904" s="949"/>
      <c r="F2904" s="949"/>
      <c r="G2904" s="515"/>
      <c r="H2904" s="491" t="str">
        <f>"ITEM:   "&amp;[2]PRESUPUESTO!$B$13</f>
        <v>ITEM:   0</v>
      </c>
    </row>
    <row r="2905" spans="3:8" x14ac:dyDescent="0.3">
      <c r="C2905" s="492" t="s">
        <v>72</v>
      </c>
      <c r="D2905" s="493" t="s">
        <v>73</v>
      </c>
      <c r="E2905" s="494" t="s">
        <v>74</v>
      </c>
      <c r="F2905" s="494" t="s">
        <v>313</v>
      </c>
      <c r="G2905" s="495" t="s">
        <v>314</v>
      </c>
      <c r="H2905" s="496" t="s">
        <v>315</v>
      </c>
    </row>
    <row r="2906" spans="3:8" x14ac:dyDescent="0.3">
      <c r="C2906" s="284"/>
      <c r="D2906" s="253"/>
      <c r="E2906" s="285"/>
      <c r="F2906" s="285"/>
      <c r="G2906" s="286"/>
      <c r="H2906" s="287"/>
    </row>
    <row r="2907" spans="3:8" x14ac:dyDescent="0.3">
      <c r="C2907" s="290" t="s">
        <v>317</v>
      </c>
      <c r="D2907" s="253"/>
      <c r="E2907" s="285"/>
      <c r="F2907" s="285"/>
      <c r="G2907" s="286"/>
      <c r="H2907" s="287"/>
    </row>
    <row r="2908" spans="3:8" x14ac:dyDescent="0.3">
      <c r="C2908" s="492"/>
      <c r="D2908" s="516"/>
      <c r="E2908" s="517"/>
      <c r="F2908" s="518"/>
      <c r="G2908" s="495"/>
      <c r="H2908" s="496">
        <f t="shared" ref="H2908:H2919" si="11">TRUNC(E2908* (1 + F2908 / 100) * G2908,2)</f>
        <v>0</v>
      </c>
    </row>
    <row r="2909" spans="3:8" x14ac:dyDescent="0.3">
      <c r="C2909" s="419"/>
      <c r="D2909" s="520"/>
      <c r="E2909" s="517"/>
      <c r="F2909" s="518"/>
      <c r="G2909" s="495"/>
      <c r="H2909" s="496">
        <f t="shared" si="11"/>
        <v>0</v>
      </c>
    </row>
    <row r="2910" spans="3:8" x14ac:dyDescent="0.3">
      <c r="C2910" s="419"/>
      <c r="D2910" s="520"/>
      <c r="E2910" s="517"/>
      <c r="F2910" s="518"/>
      <c r="G2910" s="495"/>
      <c r="H2910" s="496">
        <f t="shared" si="11"/>
        <v>0</v>
      </c>
    </row>
    <row r="2911" spans="3:8" x14ac:dyDescent="0.3">
      <c r="C2911" s="492"/>
      <c r="D2911" s="516"/>
      <c r="E2911" s="517"/>
      <c r="F2911" s="518"/>
      <c r="G2911" s="495"/>
      <c r="H2911" s="496">
        <f t="shared" si="11"/>
        <v>0</v>
      </c>
    </row>
    <row r="2912" spans="3:8" x14ac:dyDescent="0.3">
      <c r="C2912" s="492"/>
      <c r="D2912" s="516"/>
      <c r="E2912" s="517"/>
      <c r="F2912" s="518"/>
      <c r="G2912" s="495"/>
      <c r="H2912" s="496">
        <f t="shared" si="11"/>
        <v>0</v>
      </c>
    </row>
    <row r="2913" spans="3:8" x14ac:dyDescent="0.3">
      <c r="C2913" s="492"/>
      <c r="D2913" s="516"/>
      <c r="E2913" s="517"/>
      <c r="F2913" s="518"/>
      <c r="G2913" s="495"/>
      <c r="H2913" s="496">
        <f t="shared" si="11"/>
        <v>0</v>
      </c>
    </row>
    <row r="2914" spans="3:8" x14ac:dyDescent="0.3">
      <c r="C2914" s="419"/>
      <c r="D2914" s="520"/>
      <c r="E2914" s="517"/>
      <c r="F2914" s="518"/>
      <c r="G2914" s="495"/>
      <c r="H2914" s="496">
        <f t="shared" si="11"/>
        <v>0</v>
      </c>
    </row>
    <row r="2915" spans="3:8" x14ac:dyDescent="0.3">
      <c r="C2915" s="492"/>
      <c r="D2915" s="516"/>
      <c r="E2915" s="517"/>
      <c r="F2915" s="518"/>
      <c r="G2915" s="495"/>
      <c r="H2915" s="496">
        <f t="shared" si="11"/>
        <v>0</v>
      </c>
    </row>
    <row r="2916" spans="3:8" x14ac:dyDescent="0.3">
      <c r="C2916" s="492"/>
      <c r="D2916" s="516"/>
      <c r="E2916" s="517"/>
      <c r="F2916" s="518"/>
      <c r="G2916" s="495"/>
      <c r="H2916" s="496">
        <f t="shared" si="11"/>
        <v>0</v>
      </c>
    </row>
    <row r="2917" spans="3:8" x14ac:dyDescent="0.3">
      <c r="C2917" s="492"/>
      <c r="D2917" s="516"/>
      <c r="E2917" s="517"/>
      <c r="F2917" s="518"/>
      <c r="G2917" s="495"/>
      <c r="H2917" s="496">
        <f t="shared" si="11"/>
        <v>0</v>
      </c>
    </row>
    <row r="2918" spans="3:8" x14ac:dyDescent="0.3">
      <c r="C2918" s="492"/>
      <c r="D2918" s="516"/>
      <c r="E2918" s="517"/>
      <c r="F2918" s="518"/>
      <c r="G2918" s="495"/>
      <c r="H2918" s="496">
        <f t="shared" si="11"/>
        <v>0</v>
      </c>
    </row>
    <row r="2919" spans="3:8" x14ac:dyDescent="0.3">
      <c r="C2919" s="492"/>
      <c r="D2919" s="516"/>
      <c r="E2919" s="517"/>
      <c r="F2919" s="518"/>
      <c r="G2919" s="495"/>
      <c r="H2919" s="496">
        <f t="shared" si="11"/>
        <v>0</v>
      </c>
    </row>
    <row r="2920" spans="3:8" x14ac:dyDescent="0.3">
      <c r="C2920" s="284"/>
      <c r="D2920" s="253"/>
      <c r="E2920" s="285"/>
      <c r="F2920" s="285"/>
      <c r="G2920" s="286" t="s">
        <v>331</v>
      </c>
      <c r="H2920" s="292">
        <f>SUM(H2907:H2919)</f>
        <v>0</v>
      </c>
    </row>
    <row r="2921" spans="3:8" x14ac:dyDescent="0.3">
      <c r="C2921" s="294" t="s">
        <v>333</v>
      </c>
      <c r="D2921" s="253" t="s">
        <v>334</v>
      </c>
      <c r="E2921" s="253" t="s">
        <v>335</v>
      </c>
      <c r="F2921" s="253" t="s">
        <v>336</v>
      </c>
      <c r="G2921" s="295" t="s">
        <v>337</v>
      </c>
      <c r="H2921" s="296" t="s">
        <v>338</v>
      </c>
    </row>
    <row r="2922" spans="3:8" x14ac:dyDescent="0.3">
      <c r="C2922" s="492"/>
      <c r="D2922" s="497"/>
      <c r="E2922" s="498"/>
      <c r="F2922" s="499"/>
      <c r="G2922" s="500"/>
      <c r="H2922" s="496"/>
    </row>
    <row r="2923" spans="3:8" x14ac:dyDescent="0.3">
      <c r="C2923" s="284"/>
      <c r="D2923" s="253"/>
      <c r="E2923" s="285"/>
      <c r="F2923" s="285"/>
      <c r="G2923" s="286" t="s">
        <v>341</v>
      </c>
      <c r="H2923" s="292">
        <f>SUM(H2921:H2922)</f>
        <v>0</v>
      </c>
    </row>
    <row r="2924" spans="3:8" x14ac:dyDescent="0.3">
      <c r="C2924" s="301" t="s">
        <v>343</v>
      </c>
      <c r="D2924" s="253"/>
      <c r="E2924" s="285"/>
      <c r="F2924" s="285"/>
      <c r="G2924" s="286"/>
      <c r="H2924" s="287"/>
    </row>
    <row r="2925" spans="3:8" x14ac:dyDescent="0.3">
      <c r="C2925" s="492"/>
      <c r="D2925" s="493"/>
      <c r="E2925" s="422"/>
      <c r="F2925" s="494"/>
      <c r="G2925" s="495"/>
      <c r="H2925" s="496">
        <f>TRUNC(E2925* (1 + F2925 / 100) * G2925,2)</f>
        <v>0</v>
      </c>
    </row>
    <row r="2926" spans="3:8" x14ac:dyDescent="0.3">
      <c r="C2926" s="492"/>
      <c r="D2926" s="493"/>
      <c r="E2926" s="501"/>
      <c r="F2926" s="494"/>
      <c r="G2926" s="495"/>
      <c r="H2926" s="496">
        <f>TRUNC(E2926* (1 + F2926 / 100) * G2926,2)</f>
        <v>0</v>
      </c>
    </row>
    <row r="2927" spans="3:8" x14ac:dyDescent="0.3">
      <c r="C2927" s="284"/>
      <c r="D2927" s="253"/>
      <c r="E2927" s="285"/>
      <c r="F2927" s="285"/>
      <c r="G2927" s="286" t="s">
        <v>349</v>
      </c>
      <c r="H2927" s="292">
        <f>SUM(H2924:H2926)</f>
        <v>0</v>
      </c>
    </row>
    <row r="2928" spans="3:8" x14ac:dyDescent="0.3">
      <c r="C2928" s="290" t="s">
        <v>351</v>
      </c>
      <c r="D2928" s="253"/>
      <c r="E2928" s="285"/>
      <c r="F2928" s="285"/>
      <c r="G2928" s="286"/>
      <c r="H2928" s="287"/>
    </row>
    <row r="2929" spans="3:8" x14ac:dyDescent="0.3">
      <c r="C2929" s="492"/>
      <c r="D2929" s="493"/>
      <c r="E2929" s="494"/>
      <c r="F2929" s="494"/>
      <c r="G2929" s="495"/>
      <c r="H2929" s="496"/>
    </row>
    <row r="2930" spans="3:8" x14ac:dyDescent="0.3">
      <c r="C2930" s="284"/>
      <c r="D2930" s="253"/>
      <c r="E2930" s="285"/>
      <c r="F2930" s="285"/>
      <c r="G2930" s="286" t="s">
        <v>353</v>
      </c>
      <c r="H2930" s="496">
        <f>SUM(H2928:H2929)</f>
        <v>0</v>
      </c>
    </row>
    <row r="2931" spans="3:8" x14ac:dyDescent="0.3">
      <c r="C2931" s="284"/>
      <c r="D2931" s="253"/>
      <c r="E2931" s="285"/>
      <c r="F2931" s="285"/>
      <c r="G2931" s="286"/>
      <c r="H2931" s="287"/>
    </row>
    <row r="2932" spans="3:8" ht="15" thickBot="1" x14ac:dyDescent="0.35">
      <c r="C2932" s="502"/>
      <c r="D2932" s="503"/>
      <c r="E2932" s="504"/>
      <c r="F2932" s="505" t="s">
        <v>354</v>
      </c>
      <c r="G2932" s="506">
        <f>SUM(H2905:H2931)/2</f>
        <v>0</v>
      </c>
      <c r="H2932" s="507">
        <f>IF($A$2="CD",IF($A$3=1,ROUND(SUM(H2905:H2931)/2,0),IF($A$3=3,ROUND(SUM(H2905:H2931)/2,-1),SUM(H2905:H2931)/2)),SUM(H2905:H2931)/2)</f>
        <v>0</v>
      </c>
    </row>
    <row r="2933" spans="3:8" ht="15" thickTop="1" x14ac:dyDescent="0.3">
      <c r="C2933" s="316" t="s">
        <v>280</v>
      </c>
      <c r="D2933" s="317"/>
      <c r="E2933" s="318"/>
      <c r="F2933" s="318"/>
      <c r="G2933" s="319"/>
      <c r="H2933" s="320"/>
    </row>
    <row r="2934" spans="3:8" x14ac:dyDescent="0.3">
      <c r="C2934" s="419" t="s">
        <v>258</v>
      </c>
      <c r="D2934" s="420"/>
      <c r="E2934" s="421"/>
      <c r="F2934" s="508">
        <f>$F$3</f>
        <v>0</v>
      </c>
      <c r="G2934" s="423"/>
      <c r="H2934" s="424">
        <f>ROUND(H2932*F2934,2)</f>
        <v>0</v>
      </c>
    </row>
    <row r="2935" spans="3:8" x14ac:dyDescent="0.3">
      <c r="C2935" s="419" t="s">
        <v>260</v>
      </c>
      <c r="D2935" s="420"/>
      <c r="E2935" s="421"/>
      <c r="F2935" s="508">
        <f>$G$3</f>
        <v>0</v>
      </c>
      <c r="G2935" s="423"/>
      <c r="H2935" s="424">
        <f>ROUND(H2932*F2935,2)</f>
        <v>0</v>
      </c>
    </row>
    <row r="2936" spans="3:8" x14ac:dyDescent="0.3">
      <c r="C2936" s="419" t="s">
        <v>262</v>
      </c>
      <c r="D2936" s="420"/>
      <c r="E2936" s="421"/>
      <c r="F2936" s="508">
        <f>$H$3</f>
        <v>0</v>
      </c>
      <c r="G2936" s="423"/>
      <c r="H2936" s="424">
        <f>ROUND(H2932*F2936,2)</f>
        <v>0</v>
      </c>
    </row>
    <row r="2937" spans="3:8" x14ac:dyDescent="0.3">
      <c r="C2937" s="419" t="s">
        <v>266</v>
      </c>
      <c r="D2937" s="420"/>
      <c r="E2937" s="421"/>
      <c r="F2937" s="508">
        <f>$I$3</f>
        <v>0</v>
      </c>
      <c r="G2937" s="423"/>
      <c r="H2937" s="424">
        <f>ROUND(H2936*F2937,2)</f>
        <v>0</v>
      </c>
    </row>
    <row r="2938" spans="3:8" x14ac:dyDescent="0.3">
      <c r="C2938" s="290" t="s">
        <v>379</v>
      </c>
      <c r="D2938" s="253"/>
      <c r="E2938" s="285"/>
      <c r="F2938" s="285"/>
      <c r="G2938" s="328"/>
      <c r="H2938" s="329">
        <f>SUM(H2934:H2937)</f>
        <v>0</v>
      </c>
    </row>
    <row r="2939" spans="3:8" ht="15" thickBot="1" x14ac:dyDescent="0.35">
      <c r="C2939" s="509"/>
      <c r="D2939" s="510"/>
      <c r="E2939" s="504"/>
      <c r="F2939" s="505" t="s">
        <v>381</v>
      </c>
      <c r="G2939" s="511">
        <f>H2938+H2932</f>
        <v>0</v>
      </c>
      <c r="H2939" s="507">
        <f>IF($A$3=2,ROUND((H2932+H2938),2),IF($A$3=3,ROUND((H2932+H2938),-1),ROUND((H2932+H2938),0)))</f>
        <v>0</v>
      </c>
    </row>
    <row r="2940" spans="3:8" ht="15" thickTop="1" x14ac:dyDescent="0.3">
      <c r="C2940" s="519"/>
      <c r="D2940" s="519"/>
      <c r="E2940" s="519"/>
      <c r="F2940" s="519"/>
      <c r="G2940" s="519"/>
      <c r="H2940" s="519"/>
    </row>
    <row r="2941" spans="3:8" x14ac:dyDescent="0.3">
      <c r="C2941" s="519"/>
      <c r="D2941" s="519"/>
      <c r="E2941" s="519"/>
      <c r="F2941" s="519"/>
      <c r="G2941" s="519"/>
      <c r="H2941" s="519"/>
    </row>
    <row r="2942" spans="3:8" ht="15" thickBot="1" x14ac:dyDescent="0.35">
      <c r="C2942" s="519"/>
      <c r="D2942" s="519"/>
      <c r="E2942" s="519"/>
      <c r="F2942" s="519"/>
      <c r="G2942" s="519"/>
      <c r="H2942" s="519"/>
    </row>
    <row r="2943" spans="3:8" ht="15" thickTop="1" x14ac:dyDescent="0.3">
      <c r="C2943" s="946" t="s">
        <v>1053</v>
      </c>
      <c r="D2943" s="947"/>
      <c r="E2943" s="947"/>
      <c r="F2943" s="947"/>
      <c r="G2943" s="514"/>
      <c r="H2943" s="489" t="s">
        <v>383</v>
      </c>
    </row>
    <row r="2944" spans="3:8" x14ac:dyDescent="0.3">
      <c r="C2944" s="948"/>
      <c r="D2944" s="949"/>
      <c r="E2944" s="949"/>
      <c r="F2944" s="949"/>
      <c r="G2944" s="515"/>
      <c r="H2944" s="491" t="str">
        <f>"ITEM:   "&amp;[2]PRESUPUESTO!$B$13</f>
        <v>ITEM:   0</v>
      </c>
    </row>
    <row r="2945" spans="3:8" x14ac:dyDescent="0.3">
      <c r="C2945" s="492" t="s">
        <v>72</v>
      </c>
      <c r="D2945" s="493" t="s">
        <v>73</v>
      </c>
      <c r="E2945" s="494" t="s">
        <v>74</v>
      </c>
      <c r="F2945" s="494" t="s">
        <v>313</v>
      </c>
      <c r="G2945" s="495" t="s">
        <v>314</v>
      </c>
      <c r="H2945" s="496" t="s">
        <v>315</v>
      </c>
    </row>
    <row r="2946" spans="3:8" x14ac:dyDescent="0.3">
      <c r="C2946" s="284"/>
      <c r="D2946" s="253"/>
      <c r="E2946" s="285"/>
      <c r="F2946" s="285"/>
      <c r="G2946" s="286"/>
      <c r="H2946" s="287"/>
    </row>
    <row r="2947" spans="3:8" x14ac:dyDescent="0.3">
      <c r="C2947" s="290" t="s">
        <v>317</v>
      </c>
      <c r="D2947" s="253"/>
      <c r="E2947" s="285"/>
      <c r="F2947" s="285"/>
      <c r="G2947" s="286"/>
      <c r="H2947" s="287"/>
    </row>
    <row r="2948" spans="3:8" x14ac:dyDescent="0.3">
      <c r="C2948" s="492"/>
      <c r="D2948" s="516"/>
      <c r="E2948" s="517"/>
      <c r="F2948" s="518"/>
      <c r="G2948" s="495"/>
      <c r="H2948" s="496">
        <f t="shared" ref="H2948:H2957" si="12">TRUNC(E2948* (1 + F2948 / 100) * G2948,2)</f>
        <v>0</v>
      </c>
    </row>
    <row r="2949" spans="3:8" x14ac:dyDescent="0.3">
      <c r="C2949" s="419"/>
      <c r="D2949" s="520"/>
      <c r="E2949" s="517"/>
      <c r="F2949" s="518"/>
      <c r="G2949" s="495"/>
      <c r="H2949" s="496">
        <f t="shared" si="12"/>
        <v>0</v>
      </c>
    </row>
    <row r="2950" spans="3:8" x14ac:dyDescent="0.3">
      <c r="C2950" s="419"/>
      <c r="D2950" s="520"/>
      <c r="E2950" s="517"/>
      <c r="F2950" s="518"/>
      <c r="G2950" s="495"/>
      <c r="H2950" s="496">
        <f t="shared" si="12"/>
        <v>0</v>
      </c>
    </row>
    <row r="2951" spans="3:8" x14ac:dyDescent="0.3">
      <c r="C2951" s="492"/>
      <c r="D2951" s="516"/>
      <c r="E2951" s="517"/>
      <c r="F2951" s="518"/>
      <c r="G2951" s="495"/>
      <c r="H2951" s="496">
        <f t="shared" si="12"/>
        <v>0</v>
      </c>
    </row>
    <row r="2952" spans="3:8" x14ac:dyDescent="0.3">
      <c r="C2952" s="492"/>
      <c r="D2952" s="516"/>
      <c r="E2952" s="517"/>
      <c r="F2952" s="518"/>
      <c r="G2952" s="495"/>
      <c r="H2952" s="496">
        <f t="shared" si="12"/>
        <v>0</v>
      </c>
    </row>
    <row r="2953" spans="3:8" x14ac:dyDescent="0.3">
      <c r="C2953" s="492"/>
      <c r="D2953" s="516"/>
      <c r="E2953" s="517"/>
      <c r="F2953" s="518"/>
      <c r="G2953" s="495"/>
      <c r="H2953" s="496">
        <f t="shared" si="12"/>
        <v>0</v>
      </c>
    </row>
    <row r="2954" spans="3:8" x14ac:dyDescent="0.3">
      <c r="C2954" s="492"/>
      <c r="D2954" s="516"/>
      <c r="E2954" s="517"/>
      <c r="F2954" s="518"/>
      <c r="G2954" s="495"/>
      <c r="H2954" s="496">
        <f t="shared" si="12"/>
        <v>0</v>
      </c>
    </row>
    <row r="2955" spans="3:8" x14ac:dyDescent="0.3">
      <c r="C2955" s="492"/>
      <c r="D2955" s="516"/>
      <c r="E2955" s="517"/>
      <c r="F2955" s="518"/>
      <c r="G2955" s="495"/>
      <c r="H2955" s="496">
        <f t="shared" si="12"/>
        <v>0</v>
      </c>
    </row>
    <row r="2956" spans="3:8" x14ac:dyDescent="0.3">
      <c r="C2956" s="492"/>
      <c r="D2956" s="516"/>
      <c r="E2956" s="517"/>
      <c r="F2956" s="518"/>
      <c r="G2956" s="495"/>
      <c r="H2956" s="496">
        <f t="shared" si="12"/>
        <v>0</v>
      </c>
    </row>
    <row r="2957" spans="3:8" x14ac:dyDescent="0.3">
      <c r="C2957" s="492"/>
      <c r="D2957" s="516"/>
      <c r="E2957" s="517"/>
      <c r="F2957" s="518"/>
      <c r="G2957" s="495"/>
      <c r="H2957" s="496">
        <f t="shared" si="12"/>
        <v>0</v>
      </c>
    </row>
    <row r="2958" spans="3:8" x14ac:dyDescent="0.3">
      <c r="C2958" s="284"/>
      <c r="D2958" s="253"/>
      <c r="E2958" s="285"/>
      <c r="F2958" s="285"/>
      <c r="G2958" s="286" t="s">
        <v>331</v>
      </c>
      <c r="H2958" s="292">
        <f>SUM(H2947:H2957)</f>
        <v>0</v>
      </c>
    </row>
    <row r="2959" spans="3:8" x14ac:dyDescent="0.3">
      <c r="C2959" s="294" t="s">
        <v>333</v>
      </c>
      <c r="D2959" s="253" t="s">
        <v>334</v>
      </c>
      <c r="E2959" s="253" t="s">
        <v>335</v>
      </c>
      <c r="F2959" s="253" t="s">
        <v>336</v>
      </c>
      <c r="G2959" s="295" t="s">
        <v>337</v>
      </c>
      <c r="H2959" s="296" t="s">
        <v>338</v>
      </c>
    </row>
    <row r="2960" spans="3:8" x14ac:dyDescent="0.3">
      <c r="C2960" s="492"/>
      <c r="D2960" s="497"/>
      <c r="E2960" s="498"/>
      <c r="F2960" s="499"/>
      <c r="G2960" s="500"/>
      <c r="H2960" s="496"/>
    </row>
    <row r="2961" spans="3:8" x14ac:dyDescent="0.3">
      <c r="C2961" s="284"/>
      <c r="D2961" s="253"/>
      <c r="E2961" s="285"/>
      <c r="F2961" s="285"/>
      <c r="G2961" s="286" t="s">
        <v>341</v>
      </c>
      <c r="H2961" s="292">
        <f>SUM(H2959:H2960)</f>
        <v>0</v>
      </c>
    </row>
    <row r="2962" spans="3:8" x14ac:dyDescent="0.3">
      <c r="C2962" s="301" t="s">
        <v>343</v>
      </c>
      <c r="D2962" s="253"/>
      <c r="E2962" s="285"/>
      <c r="F2962" s="285"/>
      <c r="G2962" s="286"/>
      <c r="H2962" s="287"/>
    </row>
    <row r="2963" spans="3:8" x14ac:dyDescent="0.3">
      <c r="C2963" s="492"/>
      <c r="D2963" s="493"/>
      <c r="E2963" s="422"/>
      <c r="F2963" s="494"/>
      <c r="G2963" s="495"/>
      <c r="H2963" s="496">
        <f>TRUNC(E2963* (1 + F2963 / 100) * G2963,2)</f>
        <v>0</v>
      </c>
    </row>
    <row r="2964" spans="3:8" x14ac:dyDescent="0.3">
      <c r="C2964" s="492"/>
      <c r="D2964" s="493"/>
      <c r="E2964" s="501"/>
      <c r="F2964" s="494"/>
      <c r="G2964" s="495"/>
      <c r="H2964" s="496">
        <f>TRUNC(E2964* (1 + F2964 / 100) * G2964,2)</f>
        <v>0</v>
      </c>
    </row>
    <row r="2965" spans="3:8" x14ac:dyDescent="0.3">
      <c r="C2965" s="284"/>
      <c r="D2965" s="253"/>
      <c r="E2965" s="285"/>
      <c r="F2965" s="285"/>
      <c r="G2965" s="286" t="s">
        <v>349</v>
      </c>
      <c r="H2965" s="292">
        <f>SUM(H2962:H2964)</f>
        <v>0</v>
      </c>
    </row>
    <row r="2966" spans="3:8" x14ac:dyDescent="0.3">
      <c r="C2966" s="290" t="s">
        <v>351</v>
      </c>
      <c r="D2966" s="253"/>
      <c r="E2966" s="285"/>
      <c r="F2966" s="285"/>
      <c r="G2966" s="286"/>
      <c r="H2966" s="287"/>
    </row>
    <row r="2967" spans="3:8" x14ac:dyDescent="0.3">
      <c r="C2967" s="492"/>
      <c r="D2967" s="493"/>
      <c r="E2967" s="494"/>
      <c r="F2967" s="494"/>
      <c r="G2967" s="495"/>
      <c r="H2967" s="496"/>
    </row>
    <row r="2968" spans="3:8" x14ac:dyDescent="0.3">
      <c r="C2968" s="284"/>
      <c r="D2968" s="253"/>
      <c r="E2968" s="285"/>
      <c r="F2968" s="285"/>
      <c r="G2968" s="286" t="s">
        <v>353</v>
      </c>
      <c r="H2968" s="496">
        <f>SUM(H2966:H2967)</f>
        <v>0</v>
      </c>
    </row>
    <row r="2969" spans="3:8" x14ac:dyDescent="0.3">
      <c r="C2969" s="284"/>
      <c r="D2969" s="253"/>
      <c r="E2969" s="285"/>
      <c r="F2969" s="285"/>
      <c r="G2969" s="286"/>
      <c r="H2969" s="287"/>
    </row>
    <row r="2970" spans="3:8" ht="15" thickBot="1" x14ac:dyDescent="0.35">
      <c r="C2970" s="502"/>
      <c r="D2970" s="503"/>
      <c r="E2970" s="504"/>
      <c r="F2970" s="505" t="s">
        <v>354</v>
      </c>
      <c r="G2970" s="506">
        <f>SUM(H2945:H2969)/2</f>
        <v>0</v>
      </c>
      <c r="H2970" s="507">
        <f>IF($A$2="CD",IF($A$3=1,ROUND(SUM(H2945:H2969)/2,0),IF($A$3=3,ROUND(SUM(H2945:H2969)/2,-1),SUM(H2945:H2969)/2)),SUM(H2945:H2969)/2)</f>
        <v>0</v>
      </c>
    </row>
    <row r="2971" spans="3:8" ht="15" thickTop="1" x14ac:dyDescent="0.3">
      <c r="C2971" s="316" t="s">
        <v>280</v>
      </c>
      <c r="D2971" s="317"/>
      <c r="E2971" s="318"/>
      <c r="F2971" s="318"/>
      <c r="G2971" s="319"/>
      <c r="H2971" s="320"/>
    </row>
    <row r="2972" spans="3:8" x14ac:dyDescent="0.3">
      <c r="C2972" s="419" t="s">
        <v>258</v>
      </c>
      <c r="D2972" s="420"/>
      <c r="E2972" s="421"/>
      <c r="F2972" s="508">
        <f>$F$3</f>
        <v>0</v>
      </c>
      <c r="G2972" s="423"/>
      <c r="H2972" s="424">
        <f>ROUND(H2970*F2972,2)</f>
        <v>0</v>
      </c>
    </row>
    <row r="2973" spans="3:8" x14ac:dyDescent="0.3">
      <c r="C2973" s="419" t="s">
        <v>260</v>
      </c>
      <c r="D2973" s="420"/>
      <c r="E2973" s="421"/>
      <c r="F2973" s="508">
        <f>$G$3</f>
        <v>0</v>
      </c>
      <c r="G2973" s="423"/>
      <c r="H2973" s="424">
        <f>ROUND(H2970*F2973,2)</f>
        <v>0</v>
      </c>
    </row>
    <row r="2974" spans="3:8" x14ac:dyDescent="0.3">
      <c r="C2974" s="419" t="s">
        <v>262</v>
      </c>
      <c r="D2974" s="420"/>
      <c r="E2974" s="421"/>
      <c r="F2974" s="508">
        <f>$H$3</f>
        <v>0</v>
      </c>
      <c r="G2974" s="423"/>
      <c r="H2974" s="424">
        <f>ROUND(H2970*F2974,2)</f>
        <v>0</v>
      </c>
    </row>
    <row r="2975" spans="3:8" x14ac:dyDescent="0.3">
      <c r="C2975" s="419" t="s">
        <v>266</v>
      </c>
      <c r="D2975" s="420"/>
      <c r="E2975" s="421"/>
      <c r="F2975" s="508">
        <f>$I$3</f>
        <v>0</v>
      </c>
      <c r="G2975" s="423"/>
      <c r="H2975" s="424">
        <f>ROUND(H2974*F2975,2)</f>
        <v>0</v>
      </c>
    </row>
    <row r="2976" spans="3:8" x14ac:dyDescent="0.3">
      <c r="C2976" s="290" t="s">
        <v>379</v>
      </c>
      <c r="D2976" s="253"/>
      <c r="E2976" s="285"/>
      <c r="F2976" s="285"/>
      <c r="G2976" s="328"/>
      <c r="H2976" s="329">
        <f>SUM(H2972:H2975)</f>
        <v>0</v>
      </c>
    </row>
    <row r="2977" spans="3:8" ht="15" thickBot="1" x14ac:dyDescent="0.35">
      <c r="C2977" s="509"/>
      <c r="D2977" s="510"/>
      <c r="E2977" s="504"/>
      <c r="F2977" s="505" t="s">
        <v>381</v>
      </c>
      <c r="G2977" s="511">
        <f>H2976+H2970</f>
        <v>0</v>
      </c>
      <c r="H2977" s="507">
        <f>IF($A$3=2,ROUND((H2970+H2976),2),IF($A$3=3,ROUND((H2970+H2976),-1),ROUND((H2970+H2976),0)))</f>
        <v>0</v>
      </c>
    </row>
    <row r="2978" spans="3:8" ht="15" thickTop="1" x14ac:dyDescent="0.3">
      <c r="C2978" s="519"/>
      <c r="D2978" s="519"/>
      <c r="E2978" s="519"/>
      <c r="F2978" s="519"/>
      <c r="G2978" s="519"/>
      <c r="H2978" s="519"/>
    </row>
    <row r="2979" spans="3:8" ht="15" thickBot="1" x14ac:dyDescent="0.35">
      <c r="C2979" s="519"/>
      <c r="D2979" s="519"/>
      <c r="E2979" s="519"/>
      <c r="F2979" s="519"/>
      <c r="G2979" s="519"/>
      <c r="H2979" s="519"/>
    </row>
    <row r="2980" spans="3:8" ht="15" thickTop="1" x14ac:dyDescent="0.3">
      <c r="C2980" s="946" t="s">
        <v>1054</v>
      </c>
      <c r="D2980" s="947"/>
      <c r="E2980" s="947"/>
      <c r="F2980" s="947"/>
      <c r="G2980" s="514"/>
      <c r="H2980" s="489" t="s">
        <v>383</v>
      </c>
    </row>
    <row r="2981" spans="3:8" x14ac:dyDescent="0.3">
      <c r="C2981" s="948"/>
      <c r="D2981" s="949"/>
      <c r="E2981" s="949"/>
      <c r="F2981" s="949"/>
      <c r="G2981" s="515"/>
      <c r="H2981" s="491" t="str">
        <f>"ITEM:   "&amp;[2]PRESUPUESTO!$B$13</f>
        <v>ITEM:   0</v>
      </c>
    </row>
    <row r="2982" spans="3:8" x14ac:dyDescent="0.3">
      <c r="C2982" s="492" t="s">
        <v>72</v>
      </c>
      <c r="D2982" s="493" t="s">
        <v>73</v>
      </c>
      <c r="E2982" s="494" t="s">
        <v>74</v>
      </c>
      <c r="F2982" s="494" t="s">
        <v>313</v>
      </c>
      <c r="G2982" s="495" t="s">
        <v>314</v>
      </c>
      <c r="H2982" s="496" t="s">
        <v>315</v>
      </c>
    </row>
    <row r="2983" spans="3:8" x14ac:dyDescent="0.3">
      <c r="C2983" s="284"/>
      <c r="D2983" s="253"/>
      <c r="E2983" s="285"/>
      <c r="F2983" s="285"/>
      <c r="G2983" s="286"/>
      <c r="H2983" s="287"/>
    </row>
    <row r="2984" spans="3:8" x14ac:dyDescent="0.3">
      <c r="C2984" s="290" t="s">
        <v>317</v>
      </c>
      <c r="D2984" s="253"/>
      <c r="E2984" s="285"/>
      <c r="F2984" s="285"/>
      <c r="G2984" s="286"/>
      <c r="H2984" s="287"/>
    </row>
    <row r="2985" spans="3:8" x14ac:dyDescent="0.3">
      <c r="C2985" s="492"/>
      <c r="D2985" s="516"/>
      <c r="E2985" s="517"/>
      <c r="F2985" s="518"/>
      <c r="G2985" s="495"/>
      <c r="H2985" s="496">
        <f t="shared" ref="H2985:H2993" si="13">TRUNC(E2985* (1 + F2985 / 100) * G2985,2)</f>
        <v>0</v>
      </c>
    </row>
    <row r="2986" spans="3:8" x14ac:dyDescent="0.3">
      <c r="C2986" s="419"/>
      <c r="D2986" s="521"/>
      <c r="E2986" s="517"/>
      <c r="F2986" s="518"/>
      <c r="G2986" s="495"/>
      <c r="H2986" s="496">
        <f t="shared" si="13"/>
        <v>0</v>
      </c>
    </row>
    <row r="2987" spans="3:8" x14ac:dyDescent="0.3">
      <c r="C2987" s="419"/>
      <c r="D2987" s="521"/>
      <c r="E2987" s="517"/>
      <c r="F2987" s="518"/>
      <c r="G2987" s="495"/>
      <c r="H2987" s="496">
        <f t="shared" si="13"/>
        <v>0</v>
      </c>
    </row>
    <row r="2988" spans="3:8" x14ac:dyDescent="0.3">
      <c r="C2988" s="419"/>
      <c r="D2988" s="521"/>
      <c r="E2988" s="517"/>
      <c r="F2988" s="518"/>
      <c r="G2988" s="495"/>
      <c r="H2988" s="496">
        <f t="shared" si="13"/>
        <v>0</v>
      </c>
    </row>
    <row r="2989" spans="3:8" x14ac:dyDescent="0.3">
      <c r="C2989" s="419"/>
      <c r="D2989" s="521"/>
      <c r="E2989" s="517"/>
      <c r="F2989" s="518"/>
      <c r="G2989" s="495"/>
      <c r="H2989" s="496">
        <f t="shared" si="13"/>
        <v>0</v>
      </c>
    </row>
    <row r="2990" spans="3:8" x14ac:dyDescent="0.3">
      <c r="C2990" s="419"/>
      <c r="D2990" s="521"/>
      <c r="E2990" s="517"/>
      <c r="F2990" s="518"/>
      <c r="G2990" s="495"/>
      <c r="H2990" s="496">
        <f t="shared" si="13"/>
        <v>0</v>
      </c>
    </row>
    <row r="2991" spans="3:8" x14ac:dyDescent="0.3">
      <c r="C2991" s="419"/>
      <c r="D2991" s="521"/>
      <c r="E2991" s="517"/>
      <c r="F2991" s="518"/>
      <c r="G2991" s="495"/>
      <c r="H2991" s="496">
        <f t="shared" si="13"/>
        <v>0</v>
      </c>
    </row>
    <row r="2992" spans="3:8" x14ac:dyDescent="0.3">
      <c r="C2992" s="419"/>
      <c r="D2992" s="521"/>
      <c r="E2992" s="517"/>
      <c r="F2992" s="518"/>
      <c r="G2992" s="495"/>
      <c r="H2992" s="496">
        <f t="shared" si="13"/>
        <v>0</v>
      </c>
    </row>
    <row r="2993" spans="3:8" x14ac:dyDescent="0.3">
      <c r="C2993" s="419"/>
      <c r="D2993" s="521"/>
      <c r="E2993" s="517"/>
      <c r="F2993" s="518"/>
      <c r="G2993" s="495"/>
      <c r="H2993" s="496">
        <f t="shared" si="13"/>
        <v>0</v>
      </c>
    </row>
    <row r="2994" spans="3:8" x14ac:dyDescent="0.3">
      <c r="C2994" s="284"/>
      <c r="D2994" s="253"/>
      <c r="E2994" s="285"/>
      <c r="F2994" s="285"/>
      <c r="G2994" s="286" t="s">
        <v>331</v>
      </c>
      <c r="H2994" s="292">
        <f>SUM(H2984:H2993)</f>
        <v>0</v>
      </c>
    </row>
    <row r="2995" spans="3:8" x14ac:dyDescent="0.3">
      <c r="C2995" s="294" t="s">
        <v>333</v>
      </c>
      <c r="D2995" s="253" t="s">
        <v>334</v>
      </c>
      <c r="E2995" s="253" t="s">
        <v>335</v>
      </c>
      <c r="F2995" s="253" t="s">
        <v>336</v>
      </c>
      <c r="G2995" s="295" t="s">
        <v>337</v>
      </c>
      <c r="H2995" s="296" t="s">
        <v>338</v>
      </c>
    </row>
    <row r="2996" spans="3:8" x14ac:dyDescent="0.3">
      <c r="C2996" s="492"/>
      <c r="D2996" s="497"/>
      <c r="E2996" s="498"/>
      <c r="F2996" s="499"/>
      <c r="G2996" s="500"/>
      <c r="H2996" s="496"/>
    </row>
    <row r="2997" spans="3:8" x14ac:dyDescent="0.3">
      <c r="C2997" s="284"/>
      <c r="D2997" s="253"/>
      <c r="E2997" s="285"/>
      <c r="F2997" s="285"/>
      <c r="G2997" s="286" t="s">
        <v>341</v>
      </c>
      <c r="H2997" s="292">
        <f>SUM(H2995:H2996)</f>
        <v>0</v>
      </c>
    </row>
    <row r="2998" spans="3:8" x14ac:dyDescent="0.3">
      <c r="C2998" s="301" t="s">
        <v>343</v>
      </c>
      <c r="D2998" s="253"/>
      <c r="E2998" s="285"/>
      <c r="F2998" s="285"/>
      <c r="G2998" s="286"/>
      <c r="H2998" s="287"/>
    </row>
    <row r="2999" spans="3:8" x14ac:dyDescent="0.3">
      <c r="C2999" s="492"/>
      <c r="D2999" s="493"/>
      <c r="E2999" s="422"/>
      <c r="F2999" s="494"/>
      <c r="G2999" s="495"/>
      <c r="H2999" s="496">
        <f>TRUNC(E2999* (1 + F2999 / 100) * G2999,2)</f>
        <v>0</v>
      </c>
    </row>
    <row r="3000" spans="3:8" x14ac:dyDescent="0.3">
      <c r="C3000" s="492"/>
      <c r="D3000" s="493"/>
      <c r="E3000" s="501"/>
      <c r="F3000" s="494"/>
      <c r="G3000" s="495"/>
      <c r="H3000" s="496">
        <f>TRUNC(E3000* (1 + F3000 / 100) * G3000,2)</f>
        <v>0</v>
      </c>
    </row>
    <row r="3001" spans="3:8" x14ac:dyDescent="0.3">
      <c r="C3001" s="284"/>
      <c r="D3001" s="253"/>
      <c r="E3001" s="285"/>
      <c r="F3001" s="285"/>
      <c r="G3001" s="286" t="s">
        <v>349</v>
      </c>
      <c r="H3001" s="292">
        <f>SUM(H2998:H3000)</f>
        <v>0</v>
      </c>
    </row>
    <row r="3002" spans="3:8" x14ac:dyDescent="0.3">
      <c r="C3002" s="290" t="s">
        <v>351</v>
      </c>
      <c r="D3002" s="253"/>
      <c r="E3002" s="285"/>
      <c r="F3002" s="285"/>
      <c r="G3002" s="286"/>
      <c r="H3002" s="287"/>
    </row>
    <row r="3003" spans="3:8" x14ac:dyDescent="0.3">
      <c r="C3003" s="492"/>
      <c r="D3003" s="493"/>
      <c r="E3003" s="494"/>
      <c r="F3003" s="494"/>
      <c r="G3003" s="495"/>
      <c r="H3003" s="496"/>
    </row>
    <row r="3004" spans="3:8" x14ac:dyDescent="0.3">
      <c r="C3004" s="284"/>
      <c r="D3004" s="253"/>
      <c r="E3004" s="285"/>
      <c r="F3004" s="285"/>
      <c r="G3004" s="286" t="s">
        <v>353</v>
      </c>
      <c r="H3004" s="496">
        <f>SUM(H3002:H3003)</f>
        <v>0</v>
      </c>
    </row>
    <row r="3005" spans="3:8" x14ac:dyDescent="0.3">
      <c r="C3005" s="284"/>
      <c r="D3005" s="253"/>
      <c r="E3005" s="285"/>
      <c r="F3005" s="285"/>
      <c r="G3005" s="286"/>
      <c r="H3005" s="287"/>
    </row>
    <row r="3006" spans="3:8" ht="15" thickBot="1" x14ac:dyDescent="0.35">
      <c r="C3006" s="502"/>
      <c r="D3006" s="503"/>
      <c r="E3006" s="504"/>
      <c r="F3006" s="505" t="s">
        <v>354</v>
      </c>
      <c r="G3006" s="506">
        <f>SUM(H2982:H3005)/2</f>
        <v>0</v>
      </c>
      <c r="H3006" s="507">
        <f>IF($A$2="CD",IF($A$3=1,ROUND(SUM(H2982:H3005)/2,0),IF($A$3=3,ROUND(SUM(H2982:H3005)/2,-1),SUM(H2982:H3005)/2)),SUM(H2982:H3005)/2)</f>
        <v>0</v>
      </c>
    </row>
    <row r="3007" spans="3:8" ht="15" thickTop="1" x14ac:dyDescent="0.3">
      <c r="C3007" s="316" t="s">
        <v>280</v>
      </c>
      <c r="D3007" s="317"/>
      <c r="E3007" s="318"/>
      <c r="F3007" s="318"/>
      <c r="G3007" s="319"/>
      <c r="H3007" s="320"/>
    </row>
    <row r="3008" spans="3:8" x14ac:dyDescent="0.3">
      <c r="C3008" s="419" t="s">
        <v>258</v>
      </c>
      <c r="D3008" s="420"/>
      <c r="E3008" s="421"/>
      <c r="F3008" s="508">
        <f>$F$3</f>
        <v>0</v>
      </c>
      <c r="G3008" s="423"/>
      <c r="H3008" s="424">
        <f>ROUND(H3006*F3008,2)</f>
        <v>0</v>
      </c>
    </row>
    <row r="3009" spans="3:8" x14ac:dyDescent="0.3">
      <c r="C3009" s="419" t="s">
        <v>260</v>
      </c>
      <c r="D3009" s="420"/>
      <c r="E3009" s="421"/>
      <c r="F3009" s="508">
        <f>$G$3</f>
        <v>0</v>
      </c>
      <c r="G3009" s="423"/>
      <c r="H3009" s="424">
        <f>ROUND(H3006*F3009,2)</f>
        <v>0</v>
      </c>
    </row>
    <row r="3010" spans="3:8" x14ac:dyDescent="0.3">
      <c r="C3010" s="419" t="s">
        <v>262</v>
      </c>
      <c r="D3010" s="420"/>
      <c r="E3010" s="421"/>
      <c r="F3010" s="508">
        <f>$H$3</f>
        <v>0</v>
      </c>
      <c r="G3010" s="423"/>
      <c r="H3010" s="424">
        <f>ROUND(H3006*F3010,2)</f>
        <v>0</v>
      </c>
    </row>
    <row r="3011" spans="3:8" x14ac:dyDescent="0.3">
      <c r="C3011" s="419" t="s">
        <v>266</v>
      </c>
      <c r="D3011" s="420"/>
      <c r="E3011" s="421"/>
      <c r="F3011" s="508">
        <f>$I$3</f>
        <v>0</v>
      </c>
      <c r="G3011" s="423"/>
      <c r="H3011" s="424">
        <f>ROUND(H3010*F3011,2)</f>
        <v>0</v>
      </c>
    </row>
    <row r="3012" spans="3:8" x14ac:dyDescent="0.3">
      <c r="C3012" s="290" t="s">
        <v>379</v>
      </c>
      <c r="D3012" s="253"/>
      <c r="E3012" s="285"/>
      <c r="F3012" s="285"/>
      <c r="G3012" s="328"/>
      <c r="H3012" s="329">
        <f>SUM(H3008:H3011)</f>
        <v>0</v>
      </c>
    </row>
    <row r="3013" spans="3:8" ht="15" thickBot="1" x14ac:dyDescent="0.35">
      <c r="C3013" s="509"/>
      <c r="D3013" s="510"/>
      <c r="E3013" s="504"/>
      <c r="F3013" s="505" t="s">
        <v>381</v>
      </c>
      <c r="G3013" s="511">
        <f>H3012+H3006</f>
        <v>0</v>
      </c>
      <c r="H3013" s="507">
        <f>IF($A$3=2,ROUND((H3006+H3012),2),IF($A$3=3,ROUND((H3006+H3012),-1),ROUND((H3006+H3012),0)))</f>
        <v>0</v>
      </c>
    </row>
    <row r="3014" spans="3:8" ht="15" thickTop="1" x14ac:dyDescent="0.3">
      <c r="C3014" s="519"/>
      <c r="D3014" s="519"/>
      <c r="E3014" s="519"/>
      <c r="F3014" s="519"/>
      <c r="G3014" s="519"/>
      <c r="H3014" s="519"/>
    </row>
    <row r="3015" spans="3:8" ht="15" thickBot="1" x14ac:dyDescent="0.35">
      <c r="C3015" s="519"/>
      <c r="D3015" s="519"/>
      <c r="E3015" s="519"/>
      <c r="F3015" s="519"/>
      <c r="G3015" s="519"/>
      <c r="H3015" s="519"/>
    </row>
    <row r="3016" spans="3:8" ht="15" thickTop="1" x14ac:dyDescent="0.3">
      <c r="C3016" s="946" t="s">
        <v>1055</v>
      </c>
      <c r="D3016" s="947"/>
      <c r="E3016" s="947"/>
      <c r="F3016" s="947"/>
      <c r="G3016" s="514"/>
      <c r="H3016" s="489" t="s">
        <v>383</v>
      </c>
    </row>
    <row r="3017" spans="3:8" x14ac:dyDescent="0.3">
      <c r="C3017" s="948"/>
      <c r="D3017" s="949"/>
      <c r="E3017" s="949"/>
      <c r="F3017" s="949"/>
      <c r="G3017" s="515"/>
      <c r="H3017" s="491" t="str">
        <f>"ITEM:   "&amp;[2]PRESUPUESTO!$B$13</f>
        <v>ITEM:   0</v>
      </c>
    </row>
    <row r="3018" spans="3:8" x14ac:dyDescent="0.3">
      <c r="C3018" s="492" t="s">
        <v>72</v>
      </c>
      <c r="D3018" s="493" t="s">
        <v>73</v>
      </c>
      <c r="E3018" s="494" t="s">
        <v>74</v>
      </c>
      <c r="F3018" s="494" t="s">
        <v>313</v>
      </c>
      <c r="G3018" s="495" t="s">
        <v>314</v>
      </c>
      <c r="H3018" s="496" t="s">
        <v>315</v>
      </c>
    </row>
    <row r="3019" spans="3:8" x14ac:dyDescent="0.3">
      <c r="C3019" s="284"/>
      <c r="D3019" s="253"/>
      <c r="E3019" s="285"/>
      <c r="F3019" s="285"/>
      <c r="G3019" s="286"/>
      <c r="H3019" s="287"/>
    </row>
    <row r="3020" spans="3:8" x14ac:dyDescent="0.3">
      <c r="C3020" s="290" t="s">
        <v>317</v>
      </c>
      <c r="D3020" s="253"/>
      <c r="E3020" s="285"/>
      <c r="F3020" s="285"/>
      <c r="G3020" s="286"/>
      <c r="H3020" s="287"/>
    </row>
    <row r="3021" spans="3:8" x14ac:dyDescent="0.3">
      <c r="C3021" s="492"/>
      <c r="D3021" s="516"/>
      <c r="E3021" s="517"/>
      <c r="F3021" s="518"/>
      <c r="G3021" s="495"/>
      <c r="H3021" s="496">
        <f t="shared" ref="H3021" si="14">TRUNC(E3021* (1 + F3021 / 100) * G3021,2)</f>
        <v>0</v>
      </c>
    </row>
    <row r="3022" spans="3:8" x14ac:dyDescent="0.3">
      <c r="C3022" s="284"/>
      <c r="D3022" s="253"/>
      <c r="E3022" s="285"/>
      <c r="F3022" s="285"/>
      <c r="G3022" s="286" t="s">
        <v>331</v>
      </c>
      <c r="H3022" s="292">
        <f>SUM(H3020:H3021)</f>
        <v>0</v>
      </c>
    </row>
    <row r="3023" spans="3:8" x14ac:dyDescent="0.3">
      <c r="C3023" s="294" t="s">
        <v>333</v>
      </c>
      <c r="D3023" s="253" t="s">
        <v>334</v>
      </c>
      <c r="E3023" s="253" t="s">
        <v>335</v>
      </c>
      <c r="F3023" s="253" t="s">
        <v>336</v>
      </c>
      <c r="G3023" s="295" t="s">
        <v>337</v>
      </c>
      <c r="H3023" s="296" t="s">
        <v>338</v>
      </c>
    </row>
    <row r="3024" spans="3:8" x14ac:dyDescent="0.3">
      <c r="C3024" s="492"/>
      <c r="D3024" s="497"/>
      <c r="E3024" s="498"/>
      <c r="F3024" s="499"/>
      <c r="G3024" s="500"/>
      <c r="H3024" s="496"/>
    </row>
    <row r="3025" spans="3:8" x14ac:dyDescent="0.3">
      <c r="C3025" s="284"/>
      <c r="D3025" s="253"/>
      <c r="E3025" s="285"/>
      <c r="F3025" s="285"/>
      <c r="G3025" s="286" t="s">
        <v>341</v>
      </c>
      <c r="H3025" s="292">
        <f>SUM(H3023:H3024)</f>
        <v>0</v>
      </c>
    </row>
    <row r="3026" spans="3:8" x14ac:dyDescent="0.3">
      <c r="C3026" s="301" t="s">
        <v>343</v>
      </c>
      <c r="D3026" s="253"/>
      <c r="E3026" s="285"/>
      <c r="F3026" s="285"/>
      <c r="G3026" s="286"/>
      <c r="H3026" s="287"/>
    </row>
    <row r="3027" spans="3:8" x14ac:dyDescent="0.3">
      <c r="C3027" s="492"/>
      <c r="D3027" s="493"/>
      <c r="E3027" s="422"/>
      <c r="F3027" s="494"/>
      <c r="G3027" s="495"/>
      <c r="H3027" s="496">
        <f>TRUNC(E3027* (1 + F3027 / 100) * G3027,2)</f>
        <v>0</v>
      </c>
    </row>
    <row r="3028" spans="3:8" x14ac:dyDescent="0.3">
      <c r="C3028" s="492"/>
      <c r="D3028" s="493"/>
      <c r="E3028" s="501"/>
      <c r="F3028" s="494"/>
      <c r="G3028" s="495"/>
      <c r="H3028" s="496">
        <f>TRUNC(E3028* (1 + F3028 / 100) * G3028,2)</f>
        <v>0</v>
      </c>
    </row>
    <row r="3029" spans="3:8" x14ac:dyDescent="0.3">
      <c r="C3029" s="284"/>
      <c r="D3029" s="253"/>
      <c r="E3029" s="285"/>
      <c r="F3029" s="285"/>
      <c r="G3029" s="286" t="s">
        <v>349</v>
      </c>
      <c r="H3029" s="292">
        <f>SUM(H3026:H3028)</f>
        <v>0</v>
      </c>
    </row>
    <row r="3030" spans="3:8" x14ac:dyDescent="0.3">
      <c r="C3030" s="290" t="s">
        <v>351</v>
      </c>
      <c r="D3030" s="253"/>
      <c r="E3030" s="285"/>
      <c r="F3030" s="285"/>
      <c r="G3030" s="286"/>
      <c r="H3030" s="287"/>
    </row>
    <row r="3031" spans="3:8" x14ac:dyDescent="0.3">
      <c r="C3031" s="492"/>
      <c r="D3031" s="493"/>
      <c r="E3031" s="494"/>
      <c r="F3031" s="494"/>
      <c r="G3031" s="495"/>
      <c r="H3031" s="496"/>
    </row>
    <row r="3032" spans="3:8" x14ac:dyDescent="0.3">
      <c r="C3032" s="284"/>
      <c r="D3032" s="253"/>
      <c r="E3032" s="285"/>
      <c r="F3032" s="285"/>
      <c r="G3032" s="286" t="s">
        <v>353</v>
      </c>
      <c r="H3032" s="496">
        <f>SUM(H3030:H3031)</f>
        <v>0</v>
      </c>
    </row>
    <row r="3033" spans="3:8" x14ac:dyDescent="0.3">
      <c r="C3033" s="284"/>
      <c r="D3033" s="253"/>
      <c r="E3033" s="285"/>
      <c r="F3033" s="285"/>
      <c r="G3033" s="286"/>
      <c r="H3033" s="287"/>
    </row>
    <row r="3034" spans="3:8" ht="15" thickBot="1" x14ac:dyDescent="0.35">
      <c r="C3034" s="502"/>
      <c r="D3034" s="503"/>
      <c r="E3034" s="504"/>
      <c r="F3034" s="505" t="s">
        <v>354</v>
      </c>
      <c r="G3034" s="506">
        <f>SUM(H3018:H3033)/2</f>
        <v>0</v>
      </c>
      <c r="H3034" s="507">
        <f>IF($A$2="CD",IF($A$3=1,ROUND(SUM(H3018:H3033)/2,0),IF($A$3=3,ROUND(SUM(H3018:H3033)/2,-1),SUM(H3018:H3033)/2)),SUM(H3018:H3033)/2)</f>
        <v>0</v>
      </c>
    </row>
    <row r="3035" spans="3:8" ht="15" thickTop="1" x14ac:dyDescent="0.3">
      <c r="C3035" s="316" t="s">
        <v>280</v>
      </c>
      <c r="D3035" s="317"/>
      <c r="E3035" s="318"/>
      <c r="F3035" s="318"/>
      <c r="G3035" s="319"/>
      <c r="H3035" s="320"/>
    </row>
    <row r="3036" spans="3:8" x14ac:dyDescent="0.3">
      <c r="C3036" s="419" t="s">
        <v>258</v>
      </c>
      <c r="D3036" s="420"/>
      <c r="E3036" s="421"/>
      <c r="F3036" s="508">
        <f>$F$3</f>
        <v>0</v>
      </c>
      <c r="G3036" s="423"/>
      <c r="H3036" s="424">
        <f>ROUND(H3034*F3036,2)</f>
        <v>0</v>
      </c>
    </row>
    <row r="3037" spans="3:8" x14ac:dyDescent="0.3">
      <c r="C3037" s="419" t="s">
        <v>260</v>
      </c>
      <c r="D3037" s="420"/>
      <c r="E3037" s="421"/>
      <c r="F3037" s="508">
        <f>$G$3</f>
        <v>0</v>
      </c>
      <c r="G3037" s="423"/>
      <c r="H3037" s="424">
        <f>ROUND(H3034*F3037,2)</f>
        <v>0</v>
      </c>
    </row>
    <row r="3038" spans="3:8" x14ac:dyDescent="0.3">
      <c r="C3038" s="419" t="s">
        <v>262</v>
      </c>
      <c r="D3038" s="420"/>
      <c r="E3038" s="421"/>
      <c r="F3038" s="508">
        <f>$H$3</f>
        <v>0</v>
      </c>
      <c r="G3038" s="423"/>
      <c r="H3038" s="424">
        <f>ROUND(H3034*F3038,2)</f>
        <v>0</v>
      </c>
    </row>
    <row r="3039" spans="3:8" x14ac:dyDescent="0.3">
      <c r="C3039" s="419" t="s">
        <v>266</v>
      </c>
      <c r="D3039" s="420"/>
      <c r="E3039" s="421"/>
      <c r="F3039" s="508">
        <f>$I$3</f>
        <v>0</v>
      </c>
      <c r="G3039" s="423"/>
      <c r="H3039" s="424">
        <f>ROUND(H3038*F3039,2)</f>
        <v>0</v>
      </c>
    </row>
    <row r="3040" spans="3:8" x14ac:dyDescent="0.3">
      <c r="C3040" s="290" t="s">
        <v>379</v>
      </c>
      <c r="D3040" s="253"/>
      <c r="E3040" s="285"/>
      <c r="F3040" s="285"/>
      <c r="G3040" s="328"/>
      <c r="H3040" s="329">
        <f>SUM(H3036:H3039)</f>
        <v>0</v>
      </c>
    </row>
    <row r="3041" spans="3:8" ht="15" thickBot="1" x14ac:dyDescent="0.35">
      <c r="C3041" s="509"/>
      <c r="D3041" s="510"/>
      <c r="E3041" s="504"/>
      <c r="F3041" s="505" t="s">
        <v>381</v>
      </c>
      <c r="G3041" s="511">
        <f>H3040+H3034</f>
        <v>0</v>
      </c>
      <c r="H3041" s="507">
        <f>IF($A$3=2,ROUND((H3034+H3040),2),IF($A$3=3,ROUND((H3034+H3040),-1),ROUND((H3034+H3040),0)))</f>
        <v>0</v>
      </c>
    </row>
    <row r="3042" spans="3:8" ht="15" thickTop="1" x14ac:dyDescent="0.3">
      <c r="C3042" s="519"/>
      <c r="D3042" s="519"/>
      <c r="E3042" s="519"/>
      <c r="F3042" s="519"/>
      <c r="G3042" s="519"/>
      <c r="H3042" s="519"/>
    </row>
    <row r="3043" spans="3:8" ht="15" thickBot="1" x14ac:dyDescent="0.35">
      <c r="C3043" s="519"/>
      <c r="D3043" s="519"/>
      <c r="E3043" s="519"/>
      <c r="F3043" s="519"/>
      <c r="G3043" s="519"/>
      <c r="H3043" s="519"/>
    </row>
    <row r="3044" spans="3:8" ht="15" thickTop="1" x14ac:dyDescent="0.3">
      <c r="C3044" s="946" t="s">
        <v>1056</v>
      </c>
      <c r="D3044" s="947"/>
      <c r="E3044" s="947"/>
      <c r="F3044" s="947"/>
      <c r="G3044" s="514"/>
      <c r="H3044" s="489" t="s">
        <v>383</v>
      </c>
    </row>
    <row r="3045" spans="3:8" x14ac:dyDescent="0.3">
      <c r="C3045" s="948"/>
      <c r="D3045" s="949"/>
      <c r="E3045" s="949"/>
      <c r="F3045" s="949"/>
      <c r="G3045" s="515"/>
      <c r="H3045" s="491" t="str">
        <f>"ITEM:   "&amp;[2]PRESUPUESTO!$B$13</f>
        <v>ITEM:   0</v>
      </c>
    </row>
    <row r="3046" spans="3:8" x14ac:dyDescent="0.3">
      <c r="C3046" s="492" t="s">
        <v>72</v>
      </c>
      <c r="D3046" s="493" t="s">
        <v>73</v>
      </c>
      <c r="E3046" s="494" t="s">
        <v>74</v>
      </c>
      <c r="F3046" s="494" t="s">
        <v>313</v>
      </c>
      <c r="G3046" s="495" t="s">
        <v>314</v>
      </c>
      <c r="H3046" s="496" t="s">
        <v>315</v>
      </c>
    </row>
    <row r="3047" spans="3:8" x14ac:dyDescent="0.3">
      <c r="C3047" s="284"/>
      <c r="D3047" s="253"/>
      <c r="E3047" s="285"/>
      <c r="F3047" s="285"/>
      <c r="G3047" s="286"/>
      <c r="H3047" s="287"/>
    </row>
    <row r="3048" spans="3:8" x14ac:dyDescent="0.3">
      <c r="C3048" s="290" t="s">
        <v>317</v>
      </c>
      <c r="D3048" s="253"/>
      <c r="E3048" s="285"/>
      <c r="F3048" s="285"/>
      <c r="G3048" s="286"/>
      <c r="H3048" s="287"/>
    </row>
    <row r="3049" spans="3:8" x14ac:dyDescent="0.3">
      <c r="C3049" s="492"/>
      <c r="D3049" s="516" t="str">
        <f>[2]INSUMOS!$D$125</f>
        <v>Un</v>
      </c>
      <c r="E3049" s="517"/>
      <c r="F3049" s="518"/>
      <c r="G3049" s="495"/>
      <c r="H3049" s="496">
        <f t="shared" ref="H3049" si="15">TRUNC(E3049* (1 + F3049 / 100) * G3049,2)</f>
        <v>0</v>
      </c>
    </row>
    <row r="3050" spans="3:8" x14ac:dyDescent="0.3">
      <c r="C3050" s="284"/>
      <c r="D3050" s="253"/>
      <c r="E3050" s="285"/>
      <c r="F3050" s="285"/>
      <c r="G3050" s="286" t="s">
        <v>331</v>
      </c>
      <c r="H3050" s="292">
        <f>SUM(H3048:H3049)</f>
        <v>0</v>
      </c>
    </row>
    <row r="3051" spans="3:8" x14ac:dyDescent="0.3">
      <c r="C3051" s="294" t="s">
        <v>333</v>
      </c>
      <c r="D3051" s="253" t="s">
        <v>334</v>
      </c>
      <c r="E3051" s="253" t="s">
        <v>335</v>
      </c>
      <c r="F3051" s="253" t="s">
        <v>336</v>
      </c>
      <c r="G3051" s="295" t="s">
        <v>337</v>
      </c>
      <c r="H3051" s="296" t="s">
        <v>338</v>
      </c>
    </row>
    <row r="3052" spans="3:8" x14ac:dyDescent="0.3">
      <c r="C3052" s="492"/>
      <c r="D3052" s="497"/>
      <c r="E3052" s="498"/>
      <c r="F3052" s="499"/>
      <c r="G3052" s="500"/>
      <c r="H3052" s="496"/>
    </row>
    <row r="3053" spans="3:8" x14ac:dyDescent="0.3">
      <c r="C3053" s="284"/>
      <c r="D3053" s="253"/>
      <c r="E3053" s="285"/>
      <c r="F3053" s="285"/>
      <c r="G3053" s="286" t="s">
        <v>341</v>
      </c>
      <c r="H3053" s="292">
        <f>SUM(H3051:H3052)</f>
        <v>0</v>
      </c>
    </row>
    <row r="3054" spans="3:8" x14ac:dyDescent="0.3">
      <c r="C3054" s="301" t="s">
        <v>343</v>
      </c>
      <c r="D3054" s="253"/>
      <c r="E3054" s="285"/>
      <c r="F3054" s="285"/>
      <c r="G3054" s="286"/>
      <c r="H3054" s="287"/>
    </row>
    <row r="3055" spans="3:8" x14ac:dyDescent="0.3">
      <c r="C3055" s="492"/>
      <c r="D3055" s="493"/>
      <c r="E3055" s="422"/>
      <c r="F3055" s="494"/>
      <c r="G3055" s="495"/>
      <c r="H3055" s="496">
        <f>TRUNC(E3055* (1 + F3055 / 100) * G3055,2)</f>
        <v>0</v>
      </c>
    </row>
    <row r="3056" spans="3:8" x14ac:dyDescent="0.3">
      <c r="C3056" s="492"/>
      <c r="D3056" s="493"/>
      <c r="E3056" s="501"/>
      <c r="F3056" s="494"/>
      <c r="G3056" s="495"/>
      <c r="H3056" s="496">
        <f>TRUNC(E3056* (1 + F3056 / 100) * G3056,2)</f>
        <v>0</v>
      </c>
    </row>
    <row r="3057" spans="3:8" x14ac:dyDescent="0.3">
      <c r="C3057" s="284"/>
      <c r="D3057" s="253"/>
      <c r="E3057" s="285"/>
      <c r="F3057" s="285"/>
      <c r="G3057" s="286" t="s">
        <v>349</v>
      </c>
      <c r="H3057" s="292">
        <f>SUM(H3054:H3056)</f>
        <v>0</v>
      </c>
    </row>
    <row r="3058" spans="3:8" x14ac:dyDescent="0.3">
      <c r="C3058" s="290" t="s">
        <v>351</v>
      </c>
      <c r="D3058" s="253"/>
      <c r="E3058" s="285"/>
      <c r="F3058" s="285"/>
      <c r="G3058" s="286"/>
      <c r="H3058" s="287"/>
    </row>
    <row r="3059" spans="3:8" x14ac:dyDescent="0.3">
      <c r="C3059" s="492"/>
      <c r="D3059" s="493"/>
      <c r="E3059" s="494"/>
      <c r="F3059" s="494"/>
      <c r="G3059" s="495"/>
      <c r="H3059" s="496"/>
    </row>
    <row r="3060" spans="3:8" x14ac:dyDescent="0.3">
      <c r="C3060" s="284"/>
      <c r="D3060" s="253"/>
      <c r="E3060" s="285"/>
      <c r="F3060" s="285"/>
      <c r="G3060" s="286" t="s">
        <v>353</v>
      </c>
      <c r="H3060" s="496">
        <f>SUM(H3058:H3059)</f>
        <v>0</v>
      </c>
    </row>
    <row r="3061" spans="3:8" x14ac:dyDescent="0.3">
      <c r="C3061" s="284"/>
      <c r="D3061" s="253"/>
      <c r="E3061" s="285"/>
      <c r="F3061" s="285"/>
      <c r="G3061" s="286"/>
      <c r="H3061" s="287"/>
    </row>
    <row r="3062" spans="3:8" ht="15" thickBot="1" x14ac:dyDescent="0.35">
      <c r="C3062" s="502"/>
      <c r="D3062" s="503"/>
      <c r="E3062" s="504"/>
      <c r="F3062" s="505" t="s">
        <v>354</v>
      </c>
      <c r="G3062" s="506">
        <f>SUM(H3046:H3061)/2</f>
        <v>0</v>
      </c>
      <c r="H3062" s="507">
        <f>IF($A$2="CD",IF($A$3=1,ROUND(SUM(H3046:H3061)/2,0),IF($A$3=3,ROUND(SUM(H3046:H3061)/2,-1),SUM(H3046:H3061)/2)),SUM(H3046:H3061)/2)</f>
        <v>0</v>
      </c>
    </row>
    <row r="3063" spans="3:8" ht="15" thickTop="1" x14ac:dyDescent="0.3">
      <c r="C3063" s="316" t="s">
        <v>280</v>
      </c>
      <c r="D3063" s="317"/>
      <c r="E3063" s="318"/>
      <c r="F3063" s="318"/>
      <c r="G3063" s="319"/>
      <c r="H3063" s="320"/>
    </row>
    <row r="3064" spans="3:8" x14ac:dyDescent="0.3">
      <c r="C3064" s="419" t="s">
        <v>258</v>
      </c>
      <c r="D3064" s="420"/>
      <c r="E3064" s="421"/>
      <c r="F3064" s="508">
        <f>$F$3</f>
        <v>0</v>
      </c>
      <c r="G3064" s="423"/>
      <c r="H3064" s="424">
        <f>ROUND(H3062*F3064,2)</f>
        <v>0</v>
      </c>
    </row>
    <row r="3065" spans="3:8" x14ac:dyDescent="0.3">
      <c r="C3065" s="419" t="s">
        <v>260</v>
      </c>
      <c r="D3065" s="420"/>
      <c r="E3065" s="421"/>
      <c r="F3065" s="508">
        <f>$G$3</f>
        <v>0</v>
      </c>
      <c r="G3065" s="423"/>
      <c r="H3065" s="424">
        <f>ROUND(H3062*F3065,2)</f>
        <v>0</v>
      </c>
    </row>
    <row r="3066" spans="3:8" x14ac:dyDescent="0.3">
      <c r="C3066" s="419" t="s">
        <v>262</v>
      </c>
      <c r="D3066" s="420"/>
      <c r="E3066" s="421"/>
      <c r="F3066" s="508">
        <f>$H$3</f>
        <v>0</v>
      </c>
      <c r="G3066" s="423"/>
      <c r="H3066" s="424">
        <f>ROUND(H3062*F3066,2)</f>
        <v>0</v>
      </c>
    </row>
    <row r="3067" spans="3:8" x14ac:dyDescent="0.3">
      <c r="C3067" s="419" t="s">
        <v>266</v>
      </c>
      <c r="D3067" s="420"/>
      <c r="E3067" s="421"/>
      <c r="F3067" s="508">
        <f>$I$3</f>
        <v>0</v>
      </c>
      <c r="G3067" s="423"/>
      <c r="H3067" s="424">
        <f>ROUND(H3066*F3067,2)</f>
        <v>0</v>
      </c>
    </row>
    <row r="3068" spans="3:8" x14ac:dyDescent="0.3">
      <c r="C3068" s="290" t="s">
        <v>379</v>
      </c>
      <c r="D3068" s="253"/>
      <c r="E3068" s="285"/>
      <c r="F3068" s="285"/>
      <c r="G3068" s="328"/>
      <c r="H3068" s="329">
        <f>SUM(H3064:H3067)</f>
        <v>0</v>
      </c>
    </row>
    <row r="3069" spans="3:8" ht="15" thickBot="1" x14ac:dyDescent="0.35">
      <c r="C3069" s="509"/>
      <c r="D3069" s="510"/>
      <c r="E3069" s="504"/>
      <c r="F3069" s="505" t="s">
        <v>381</v>
      </c>
      <c r="G3069" s="511">
        <f>H3068+H3062</f>
        <v>0</v>
      </c>
      <c r="H3069" s="507">
        <f>IF($A$3=2,ROUND((H3062+H3068),2),IF($A$3=3,ROUND((H3062+H3068),-1),ROUND((H3062+H3068),0)))</f>
        <v>0</v>
      </c>
    </row>
    <row r="3070" spans="3:8" ht="15" thickTop="1" x14ac:dyDescent="0.3">
      <c r="C3070" s="519"/>
      <c r="D3070" s="519"/>
      <c r="E3070" s="519"/>
      <c r="F3070" s="519"/>
      <c r="G3070" s="519"/>
      <c r="H3070" s="519"/>
    </row>
    <row r="3071" spans="3:8" ht="15" thickBot="1" x14ac:dyDescent="0.35">
      <c r="C3071" s="519"/>
      <c r="D3071" s="519"/>
      <c r="E3071" s="519"/>
      <c r="F3071" s="519"/>
      <c r="G3071" s="519"/>
      <c r="H3071" s="519"/>
    </row>
    <row r="3072" spans="3:8" ht="15" thickTop="1" x14ac:dyDescent="0.3">
      <c r="C3072" s="946" t="s">
        <v>1057</v>
      </c>
      <c r="D3072" s="947"/>
      <c r="E3072" s="947"/>
      <c r="F3072" s="947"/>
      <c r="G3072" s="514"/>
      <c r="H3072" s="489" t="s">
        <v>383</v>
      </c>
    </row>
    <row r="3073" spans="3:8" x14ac:dyDescent="0.3">
      <c r="C3073" s="948"/>
      <c r="D3073" s="949"/>
      <c r="E3073" s="949"/>
      <c r="F3073" s="949"/>
      <c r="G3073" s="515"/>
      <c r="H3073" s="491" t="str">
        <f>"ITEM:   "&amp;[2]PRESUPUESTO!$B$13</f>
        <v>ITEM:   0</v>
      </c>
    </row>
    <row r="3074" spans="3:8" x14ac:dyDescent="0.3">
      <c r="C3074" s="492" t="s">
        <v>72</v>
      </c>
      <c r="D3074" s="493" t="s">
        <v>73</v>
      </c>
      <c r="E3074" s="494" t="s">
        <v>74</v>
      </c>
      <c r="F3074" s="494" t="s">
        <v>313</v>
      </c>
      <c r="G3074" s="495" t="s">
        <v>314</v>
      </c>
      <c r="H3074" s="496" t="s">
        <v>315</v>
      </c>
    </row>
    <row r="3075" spans="3:8" x14ac:dyDescent="0.3">
      <c r="C3075" s="284"/>
      <c r="D3075" s="253"/>
      <c r="E3075" s="285"/>
      <c r="F3075" s="285"/>
      <c r="G3075" s="286"/>
      <c r="H3075" s="287"/>
    </row>
    <row r="3076" spans="3:8" x14ac:dyDescent="0.3">
      <c r="C3076" s="290" t="s">
        <v>317</v>
      </c>
      <c r="D3076" s="253"/>
      <c r="E3076" s="285"/>
      <c r="F3076" s="285"/>
      <c r="G3076" s="286"/>
      <c r="H3076" s="287"/>
    </row>
    <row r="3077" spans="3:8" x14ac:dyDescent="0.3">
      <c r="C3077" s="492"/>
      <c r="D3077" s="516"/>
      <c r="E3077" s="517"/>
      <c r="F3077" s="518"/>
      <c r="G3077" s="495"/>
      <c r="H3077" s="496">
        <f t="shared" ref="H3077:H3082" si="16">TRUNC(E3077* (1 + F3077 / 100) * G3077,2)</f>
        <v>0</v>
      </c>
    </row>
    <row r="3078" spans="3:8" x14ac:dyDescent="0.3">
      <c r="C3078" s="419"/>
      <c r="D3078" s="521"/>
      <c r="E3078" s="517"/>
      <c r="F3078" s="518"/>
      <c r="G3078" s="495"/>
      <c r="H3078" s="496">
        <f t="shared" si="16"/>
        <v>0</v>
      </c>
    </row>
    <row r="3079" spans="3:8" x14ac:dyDescent="0.3">
      <c r="C3079" s="419"/>
      <c r="D3079" s="521"/>
      <c r="E3079" s="517"/>
      <c r="F3079" s="518"/>
      <c r="G3079" s="495"/>
      <c r="H3079" s="496">
        <f t="shared" si="16"/>
        <v>0</v>
      </c>
    </row>
    <row r="3080" spans="3:8" x14ac:dyDescent="0.3">
      <c r="C3080" s="419"/>
      <c r="D3080" s="521"/>
      <c r="E3080" s="517"/>
      <c r="F3080" s="518"/>
      <c r="G3080" s="495"/>
      <c r="H3080" s="496">
        <f t="shared" si="16"/>
        <v>0</v>
      </c>
    </row>
    <row r="3081" spans="3:8" x14ac:dyDescent="0.3">
      <c r="C3081" s="419"/>
      <c r="D3081" s="521"/>
      <c r="E3081" s="517"/>
      <c r="F3081" s="518"/>
      <c r="G3081" s="495"/>
      <c r="H3081" s="496">
        <f t="shared" si="16"/>
        <v>0</v>
      </c>
    </row>
    <row r="3082" spans="3:8" x14ac:dyDescent="0.3">
      <c r="C3082" s="419"/>
      <c r="D3082" s="521"/>
      <c r="E3082" s="517"/>
      <c r="F3082" s="518"/>
      <c r="G3082" s="495"/>
      <c r="H3082" s="496">
        <f t="shared" si="16"/>
        <v>0</v>
      </c>
    </row>
    <row r="3083" spans="3:8" x14ac:dyDescent="0.3">
      <c r="C3083" s="284"/>
      <c r="D3083" s="253"/>
      <c r="E3083" s="285"/>
      <c r="F3083" s="285"/>
      <c r="G3083" s="286" t="s">
        <v>331</v>
      </c>
      <c r="H3083" s="292">
        <f>SUM(H3076:H3082)</f>
        <v>0</v>
      </c>
    </row>
    <row r="3084" spans="3:8" x14ac:dyDescent="0.3">
      <c r="C3084" s="294" t="s">
        <v>333</v>
      </c>
      <c r="D3084" s="253" t="s">
        <v>334</v>
      </c>
      <c r="E3084" s="253" t="s">
        <v>335</v>
      </c>
      <c r="F3084" s="253" t="s">
        <v>336</v>
      </c>
      <c r="G3084" s="295" t="s">
        <v>337</v>
      </c>
      <c r="H3084" s="296" t="s">
        <v>338</v>
      </c>
    </row>
    <row r="3085" spans="3:8" x14ac:dyDescent="0.3">
      <c r="C3085" s="492"/>
      <c r="D3085" s="497"/>
      <c r="E3085" s="498"/>
      <c r="F3085" s="499"/>
      <c r="G3085" s="500"/>
      <c r="H3085" s="496"/>
    </row>
    <row r="3086" spans="3:8" x14ac:dyDescent="0.3">
      <c r="C3086" s="284"/>
      <c r="D3086" s="253"/>
      <c r="E3086" s="285"/>
      <c r="F3086" s="285"/>
      <c r="G3086" s="286" t="s">
        <v>341</v>
      </c>
      <c r="H3086" s="292">
        <f>SUM(H3084:H3085)</f>
        <v>0</v>
      </c>
    </row>
    <row r="3087" spans="3:8" x14ac:dyDescent="0.3">
      <c r="C3087" s="301" t="s">
        <v>343</v>
      </c>
      <c r="D3087" s="253"/>
      <c r="E3087" s="285"/>
      <c r="F3087" s="285"/>
      <c r="G3087" s="286"/>
      <c r="H3087" s="287"/>
    </row>
    <row r="3088" spans="3:8" x14ac:dyDescent="0.3">
      <c r="C3088" s="492"/>
      <c r="D3088" s="493"/>
      <c r="E3088" s="422"/>
      <c r="F3088" s="494"/>
      <c r="G3088" s="495"/>
      <c r="H3088" s="496">
        <f>TRUNC(E3088* (1 + F3088 / 100) * G3088,2)</f>
        <v>0</v>
      </c>
    </row>
    <row r="3089" spans="3:8" x14ac:dyDescent="0.3">
      <c r="C3089" s="492"/>
      <c r="D3089" s="493"/>
      <c r="E3089" s="501"/>
      <c r="F3089" s="494"/>
      <c r="G3089" s="495"/>
      <c r="H3089" s="496">
        <f>TRUNC(E3089* (1 + F3089 / 100) * G3089,2)</f>
        <v>0</v>
      </c>
    </row>
    <row r="3090" spans="3:8" x14ac:dyDescent="0.3">
      <c r="C3090" s="284"/>
      <c r="D3090" s="253"/>
      <c r="E3090" s="285"/>
      <c r="F3090" s="285"/>
      <c r="G3090" s="286" t="s">
        <v>349</v>
      </c>
      <c r="H3090" s="292">
        <f>SUM(H3087:H3089)</f>
        <v>0</v>
      </c>
    </row>
    <row r="3091" spans="3:8" x14ac:dyDescent="0.3">
      <c r="C3091" s="290" t="s">
        <v>351</v>
      </c>
      <c r="D3091" s="253"/>
      <c r="E3091" s="285"/>
      <c r="F3091" s="285"/>
      <c r="G3091" s="286"/>
      <c r="H3091" s="287"/>
    </row>
    <row r="3092" spans="3:8" x14ac:dyDescent="0.3">
      <c r="C3092" s="492"/>
      <c r="D3092" s="493"/>
      <c r="E3092" s="494"/>
      <c r="F3092" s="494"/>
      <c r="G3092" s="495"/>
      <c r="H3092" s="496"/>
    </row>
    <row r="3093" spans="3:8" x14ac:dyDescent="0.3">
      <c r="C3093" s="284"/>
      <c r="D3093" s="253"/>
      <c r="E3093" s="285"/>
      <c r="F3093" s="285"/>
      <c r="G3093" s="286" t="s">
        <v>353</v>
      </c>
      <c r="H3093" s="496">
        <f>SUM(H3091:H3092)</f>
        <v>0</v>
      </c>
    </row>
    <row r="3094" spans="3:8" x14ac:dyDescent="0.3">
      <c r="C3094" s="284"/>
      <c r="D3094" s="253"/>
      <c r="E3094" s="285"/>
      <c r="F3094" s="285"/>
      <c r="G3094" s="286"/>
      <c r="H3094" s="287"/>
    </row>
    <row r="3095" spans="3:8" ht="15" thickBot="1" x14ac:dyDescent="0.35">
      <c r="C3095" s="502"/>
      <c r="D3095" s="503"/>
      <c r="E3095" s="504"/>
      <c r="F3095" s="505" t="s">
        <v>354</v>
      </c>
      <c r="G3095" s="506">
        <f>SUM(H3074:H3094)/2</f>
        <v>0</v>
      </c>
      <c r="H3095" s="507">
        <f>IF($A$2="CD",IF($A$3=1,ROUND(SUM(H3074:H3094)/2,0),IF($A$3=3,ROUND(SUM(H3074:H3094)/2,-1),SUM(H3074:H3094)/2)),SUM(H3074:H3094)/2)</f>
        <v>0</v>
      </c>
    </row>
    <row r="3096" spans="3:8" ht="15" thickTop="1" x14ac:dyDescent="0.3">
      <c r="C3096" s="316" t="s">
        <v>280</v>
      </c>
      <c r="D3096" s="317"/>
      <c r="E3096" s="318"/>
      <c r="F3096" s="318"/>
      <c r="G3096" s="319"/>
      <c r="H3096" s="320"/>
    </row>
    <row r="3097" spans="3:8" x14ac:dyDescent="0.3">
      <c r="C3097" s="419" t="s">
        <v>258</v>
      </c>
      <c r="D3097" s="420"/>
      <c r="E3097" s="421"/>
      <c r="F3097" s="508">
        <f>$F$3</f>
        <v>0</v>
      </c>
      <c r="G3097" s="423"/>
      <c r="H3097" s="424">
        <f>ROUND(H3095*F3097,2)</f>
        <v>0</v>
      </c>
    </row>
    <row r="3098" spans="3:8" x14ac:dyDescent="0.3">
      <c r="C3098" s="419" t="s">
        <v>260</v>
      </c>
      <c r="D3098" s="420"/>
      <c r="E3098" s="421"/>
      <c r="F3098" s="508">
        <f>$G$3</f>
        <v>0</v>
      </c>
      <c r="G3098" s="423"/>
      <c r="H3098" s="424">
        <f>ROUND(H3095*F3098,2)</f>
        <v>0</v>
      </c>
    </row>
    <row r="3099" spans="3:8" x14ac:dyDescent="0.3">
      <c r="C3099" s="419" t="s">
        <v>262</v>
      </c>
      <c r="D3099" s="420"/>
      <c r="E3099" s="421"/>
      <c r="F3099" s="508">
        <f>$H$3</f>
        <v>0</v>
      </c>
      <c r="G3099" s="423"/>
      <c r="H3099" s="424">
        <f>ROUND(H3095*F3099,2)</f>
        <v>0</v>
      </c>
    </row>
    <row r="3100" spans="3:8" x14ac:dyDescent="0.3">
      <c r="C3100" s="419" t="s">
        <v>266</v>
      </c>
      <c r="D3100" s="420"/>
      <c r="E3100" s="421"/>
      <c r="F3100" s="508">
        <f>$I$3</f>
        <v>0</v>
      </c>
      <c r="G3100" s="423"/>
      <c r="H3100" s="424">
        <f>ROUND(H3099*F3100,2)</f>
        <v>0</v>
      </c>
    </row>
    <row r="3101" spans="3:8" x14ac:dyDescent="0.3">
      <c r="C3101" s="290" t="s">
        <v>379</v>
      </c>
      <c r="D3101" s="253"/>
      <c r="E3101" s="285"/>
      <c r="F3101" s="285"/>
      <c r="G3101" s="328"/>
      <c r="H3101" s="329">
        <f>SUM(H3097:H3100)</f>
        <v>0</v>
      </c>
    </row>
    <row r="3102" spans="3:8" ht="15" thickBot="1" x14ac:dyDescent="0.35">
      <c r="C3102" s="509"/>
      <c r="D3102" s="510"/>
      <c r="E3102" s="504"/>
      <c r="F3102" s="505" t="s">
        <v>381</v>
      </c>
      <c r="G3102" s="511">
        <f>H3101+H3095</f>
        <v>0</v>
      </c>
      <c r="H3102" s="507">
        <f>IF($A$3=2,ROUND((H3095+H3101),2),IF($A$3=3,ROUND((H3095+H3101),-1),ROUND((H3095+H3101),0)))</f>
        <v>0</v>
      </c>
    </row>
    <row r="3103" spans="3:8" ht="15" thickTop="1" x14ac:dyDescent="0.3">
      <c r="C3103" s="519"/>
      <c r="D3103" s="519"/>
      <c r="E3103" s="519"/>
      <c r="F3103" s="519"/>
      <c r="G3103" s="519"/>
      <c r="H3103" s="519"/>
    </row>
    <row r="3104" spans="3:8" ht="15" thickBot="1" x14ac:dyDescent="0.35">
      <c r="C3104" s="519"/>
      <c r="D3104" s="519"/>
      <c r="E3104" s="519"/>
      <c r="F3104" s="519"/>
      <c r="G3104" s="519"/>
      <c r="H3104" s="519"/>
    </row>
    <row r="3105" spans="3:8" ht="15" thickTop="1" x14ac:dyDescent="0.3">
      <c r="C3105" s="946" t="s">
        <v>1058</v>
      </c>
      <c r="D3105" s="947"/>
      <c r="E3105" s="947"/>
      <c r="F3105" s="947"/>
      <c r="G3105" s="514"/>
      <c r="H3105" s="489" t="s">
        <v>383</v>
      </c>
    </row>
    <row r="3106" spans="3:8" x14ac:dyDescent="0.3">
      <c r="C3106" s="948"/>
      <c r="D3106" s="949"/>
      <c r="E3106" s="949"/>
      <c r="F3106" s="949"/>
      <c r="G3106" s="515"/>
      <c r="H3106" s="867" t="str">
        <f>"ITEM:   "&amp;[2]PRESUPUESTO!$B$13</f>
        <v>ITEM:   0</v>
      </c>
    </row>
    <row r="3107" spans="3:8" x14ac:dyDescent="0.3">
      <c r="C3107" s="492" t="s">
        <v>72</v>
      </c>
      <c r="D3107" s="493" t="s">
        <v>73</v>
      </c>
      <c r="E3107" s="494" t="s">
        <v>74</v>
      </c>
      <c r="F3107" s="494" t="s">
        <v>313</v>
      </c>
      <c r="G3107" s="495" t="s">
        <v>314</v>
      </c>
      <c r="H3107" s="496" t="s">
        <v>315</v>
      </c>
    </row>
    <row r="3108" spans="3:8" x14ac:dyDescent="0.3">
      <c r="C3108" s="284"/>
      <c r="D3108" s="253"/>
      <c r="E3108" s="285"/>
      <c r="F3108" s="285"/>
      <c r="G3108" s="286"/>
      <c r="H3108" s="287"/>
    </row>
    <row r="3109" spans="3:8" x14ac:dyDescent="0.3">
      <c r="C3109" s="290" t="s">
        <v>317</v>
      </c>
      <c r="D3109" s="253"/>
      <c r="E3109" s="285"/>
      <c r="F3109" s="285"/>
      <c r="G3109" s="286"/>
      <c r="H3109" s="287"/>
    </row>
    <row r="3110" spans="3:8" x14ac:dyDescent="0.3">
      <c r="C3110" s="419"/>
      <c r="D3110" s="521"/>
      <c r="E3110" s="517"/>
      <c r="F3110" s="518"/>
      <c r="G3110" s="495"/>
      <c r="H3110" s="496">
        <f t="shared" ref="H3110:H3126" si="17">TRUNC(E3110* (1 + F3110 / 100) * G3110,2)</f>
        <v>0</v>
      </c>
    </row>
    <row r="3111" spans="3:8" x14ac:dyDescent="0.3">
      <c r="C3111" s="419"/>
      <c r="D3111" s="521"/>
      <c r="E3111" s="517"/>
      <c r="F3111" s="518"/>
      <c r="G3111" s="495"/>
      <c r="H3111" s="496">
        <f t="shared" si="17"/>
        <v>0</v>
      </c>
    </row>
    <row r="3112" spans="3:8" x14ac:dyDescent="0.3">
      <c r="C3112" s="419"/>
      <c r="D3112" s="521"/>
      <c r="E3112" s="517"/>
      <c r="F3112" s="518"/>
      <c r="G3112" s="495"/>
      <c r="H3112" s="496">
        <f t="shared" si="17"/>
        <v>0</v>
      </c>
    </row>
    <row r="3113" spans="3:8" x14ac:dyDescent="0.3">
      <c r="C3113" s="419"/>
      <c r="D3113" s="521"/>
      <c r="E3113" s="517"/>
      <c r="F3113" s="518"/>
      <c r="G3113" s="495"/>
      <c r="H3113" s="496">
        <f t="shared" si="17"/>
        <v>0</v>
      </c>
    </row>
    <row r="3114" spans="3:8" x14ac:dyDescent="0.3">
      <c r="C3114" s="419"/>
      <c r="D3114" s="521"/>
      <c r="E3114" s="517"/>
      <c r="F3114" s="518"/>
      <c r="G3114" s="495"/>
      <c r="H3114" s="496">
        <f t="shared" si="17"/>
        <v>0</v>
      </c>
    </row>
    <row r="3115" spans="3:8" x14ac:dyDescent="0.3">
      <c r="C3115" s="419"/>
      <c r="D3115" s="521"/>
      <c r="E3115" s="517"/>
      <c r="F3115" s="518"/>
      <c r="G3115" s="495"/>
      <c r="H3115" s="496">
        <f t="shared" si="17"/>
        <v>0</v>
      </c>
    </row>
    <row r="3116" spans="3:8" x14ac:dyDescent="0.3">
      <c r="C3116" s="419"/>
      <c r="D3116" s="521"/>
      <c r="E3116" s="517"/>
      <c r="F3116" s="518"/>
      <c r="G3116" s="495"/>
      <c r="H3116" s="496">
        <f t="shared" si="17"/>
        <v>0</v>
      </c>
    </row>
    <row r="3117" spans="3:8" x14ac:dyDescent="0.3">
      <c r="C3117" s="419"/>
      <c r="D3117" s="521"/>
      <c r="E3117" s="517"/>
      <c r="F3117" s="518"/>
      <c r="G3117" s="495"/>
      <c r="H3117" s="496">
        <f t="shared" si="17"/>
        <v>0</v>
      </c>
    </row>
    <row r="3118" spans="3:8" x14ac:dyDescent="0.3">
      <c r="C3118" s="419"/>
      <c r="D3118" s="521"/>
      <c r="E3118" s="517"/>
      <c r="F3118" s="518"/>
      <c r="G3118" s="495"/>
      <c r="H3118" s="496">
        <f t="shared" si="17"/>
        <v>0</v>
      </c>
    </row>
    <row r="3119" spans="3:8" x14ac:dyDescent="0.3">
      <c r="C3119" s="419"/>
      <c r="D3119" s="521"/>
      <c r="E3119" s="517"/>
      <c r="F3119" s="518"/>
      <c r="G3119" s="495"/>
      <c r="H3119" s="496">
        <f t="shared" si="17"/>
        <v>0</v>
      </c>
    </row>
    <row r="3120" spans="3:8" x14ac:dyDescent="0.3">
      <c r="C3120" s="419"/>
      <c r="D3120" s="521"/>
      <c r="E3120" s="517"/>
      <c r="F3120" s="518"/>
      <c r="G3120" s="495"/>
      <c r="H3120" s="496">
        <f t="shared" si="17"/>
        <v>0</v>
      </c>
    </row>
    <row r="3121" spans="3:8" x14ac:dyDescent="0.3">
      <c r="C3121" s="419"/>
      <c r="D3121" s="521"/>
      <c r="E3121" s="517"/>
      <c r="F3121" s="518"/>
      <c r="G3121" s="495"/>
      <c r="H3121" s="496">
        <f t="shared" si="17"/>
        <v>0</v>
      </c>
    </row>
    <row r="3122" spans="3:8" x14ac:dyDescent="0.3">
      <c r="C3122" s="419"/>
      <c r="D3122" s="521"/>
      <c r="E3122" s="517"/>
      <c r="F3122" s="518"/>
      <c r="G3122" s="495"/>
      <c r="H3122" s="496">
        <f t="shared" si="17"/>
        <v>0</v>
      </c>
    </row>
    <row r="3123" spans="3:8" x14ac:dyDescent="0.3">
      <c r="C3123" s="419"/>
      <c r="D3123" s="521"/>
      <c r="E3123" s="517"/>
      <c r="F3123" s="518"/>
      <c r="G3123" s="495"/>
      <c r="H3123" s="496">
        <f t="shared" si="17"/>
        <v>0</v>
      </c>
    </row>
    <row r="3124" spans="3:8" x14ac:dyDescent="0.3">
      <c r="C3124" s="419"/>
      <c r="D3124" s="521"/>
      <c r="E3124" s="517"/>
      <c r="F3124" s="518"/>
      <c r="G3124" s="495"/>
      <c r="H3124" s="496">
        <f t="shared" si="17"/>
        <v>0</v>
      </c>
    </row>
    <row r="3125" spans="3:8" x14ac:dyDescent="0.3">
      <c r="C3125" s="419"/>
      <c r="D3125" s="521"/>
      <c r="E3125" s="517"/>
      <c r="F3125" s="518"/>
      <c r="G3125" s="495"/>
      <c r="H3125" s="496">
        <f t="shared" si="17"/>
        <v>0</v>
      </c>
    </row>
    <row r="3126" spans="3:8" x14ac:dyDescent="0.3">
      <c r="C3126" s="419"/>
      <c r="D3126" s="521"/>
      <c r="E3126" s="517"/>
      <c r="F3126" s="518"/>
      <c r="G3126" s="495"/>
      <c r="H3126" s="496">
        <f t="shared" si="17"/>
        <v>0</v>
      </c>
    </row>
    <row r="3127" spans="3:8" x14ac:dyDescent="0.3">
      <c r="C3127" s="284"/>
      <c r="D3127" s="253"/>
      <c r="E3127" s="285"/>
      <c r="F3127" s="285"/>
      <c r="G3127" s="286" t="s">
        <v>331</v>
      </c>
      <c r="H3127" s="292">
        <f>SUM(H3109:H3126)</f>
        <v>0</v>
      </c>
    </row>
    <row r="3128" spans="3:8" x14ac:dyDescent="0.3">
      <c r="C3128" s="294" t="s">
        <v>333</v>
      </c>
      <c r="D3128" s="253" t="s">
        <v>334</v>
      </c>
      <c r="E3128" s="253" t="s">
        <v>335</v>
      </c>
      <c r="F3128" s="253" t="s">
        <v>336</v>
      </c>
      <c r="G3128" s="295" t="s">
        <v>337</v>
      </c>
      <c r="H3128" s="296" t="s">
        <v>338</v>
      </c>
    </row>
    <row r="3129" spans="3:8" x14ac:dyDescent="0.3">
      <c r="C3129" s="492"/>
      <c r="D3129" s="497"/>
      <c r="E3129" s="498"/>
      <c r="F3129" s="499"/>
      <c r="G3129" s="500"/>
      <c r="H3129" s="496"/>
    </row>
    <row r="3130" spans="3:8" x14ac:dyDescent="0.3">
      <c r="C3130" s="492"/>
      <c r="D3130" s="497"/>
      <c r="E3130" s="498"/>
      <c r="F3130" s="522"/>
      <c r="G3130" s="500"/>
      <c r="H3130" s="496"/>
    </row>
    <row r="3131" spans="3:8" x14ac:dyDescent="0.3">
      <c r="C3131" s="284"/>
      <c r="D3131" s="253"/>
      <c r="E3131" s="285"/>
      <c r="F3131" s="285"/>
      <c r="G3131" s="286" t="s">
        <v>341</v>
      </c>
      <c r="H3131" s="292">
        <f>SUM(H3128:H3130)</f>
        <v>0</v>
      </c>
    </row>
    <row r="3132" spans="3:8" x14ac:dyDescent="0.3">
      <c r="C3132" s="301" t="s">
        <v>343</v>
      </c>
      <c r="D3132" s="253"/>
      <c r="E3132" s="285"/>
      <c r="F3132" s="285"/>
      <c r="G3132" s="286"/>
      <c r="H3132" s="287"/>
    </row>
    <row r="3133" spans="3:8" x14ac:dyDescent="0.3">
      <c r="C3133" s="492"/>
      <c r="D3133" s="493"/>
      <c r="E3133" s="422"/>
      <c r="F3133" s="494"/>
      <c r="G3133" s="495"/>
      <c r="H3133" s="496"/>
    </row>
    <row r="3134" spans="3:8" x14ac:dyDescent="0.3">
      <c r="C3134" s="492"/>
      <c r="D3134" s="493"/>
      <c r="E3134" s="422"/>
      <c r="F3134" s="494"/>
      <c r="G3134" s="495"/>
      <c r="H3134" s="496"/>
    </row>
    <row r="3135" spans="3:8" x14ac:dyDescent="0.3">
      <c r="C3135" s="492"/>
      <c r="D3135" s="493"/>
      <c r="E3135" s="501"/>
      <c r="F3135" s="494"/>
      <c r="G3135" s="495"/>
      <c r="H3135" s="496"/>
    </row>
    <row r="3136" spans="3:8" x14ac:dyDescent="0.3">
      <c r="C3136" s="284"/>
      <c r="D3136" s="253"/>
      <c r="E3136" s="285"/>
      <c r="F3136" s="285"/>
      <c r="G3136" s="286" t="s">
        <v>349</v>
      </c>
      <c r="H3136" s="292">
        <f>SUM(H3132:H3135)</f>
        <v>0</v>
      </c>
    </row>
    <row r="3137" spans="3:8" x14ac:dyDescent="0.3">
      <c r="C3137" s="290" t="s">
        <v>351</v>
      </c>
      <c r="D3137" s="253"/>
      <c r="E3137" s="285"/>
      <c r="F3137" s="285"/>
      <c r="G3137" s="286"/>
      <c r="H3137" s="287"/>
    </row>
    <row r="3138" spans="3:8" x14ac:dyDescent="0.3">
      <c r="C3138" s="492"/>
      <c r="D3138" s="493"/>
      <c r="E3138" s="494"/>
      <c r="F3138" s="494"/>
      <c r="G3138" s="495"/>
      <c r="H3138" s="496"/>
    </row>
    <row r="3139" spans="3:8" x14ac:dyDescent="0.3">
      <c r="C3139" s="284"/>
      <c r="D3139" s="253"/>
      <c r="E3139" s="285"/>
      <c r="F3139" s="285"/>
      <c r="G3139" s="286" t="s">
        <v>353</v>
      </c>
      <c r="H3139" s="496">
        <f>SUM(H3137:H3138)</f>
        <v>0</v>
      </c>
    </row>
    <row r="3140" spans="3:8" x14ac:dyDescent="0.3">
      <c r="C3140" s="284"/>
      <c r="D3140" s="253"/>
      <c r="E3140" s="285"/>
      <c r="F3140" s="285"/>
      <c r="G3140" s="286"/>
      <c r="H3140" s="287"/>
    </row>
    <row r="3141" spans="3:8" ht="15" thickBot="1" x14ac:dyDescent="0.35">
      <c r="C3141" s="502"/>
      <c r="D3141" s="503"/>
      <c r="E3141" s="504"/>
      <c r="F3141" s="505" t="s">
        <v>354</v>
      </c>
      <c r="G3141" s="506">
        <f>SUM(H3107:H3140)/2</f>
        <v>0</v>
      </c>
      <c r="H3141" s="507">
        <f>IF($A$2="CD",IF($A$3=1,ROUND(SUM(H3107:H3140)/2,0),IF($A$3=3,ROUND(SUM(H3107:H3140)/2,-1),SUM(H3107:H3140)/2)),SUM(H3107:H3140)/2)</f>
        <v>0</v>
      </c>
    </row>
    <row r="3142" spans="3:8" ht="15" thickTop="1" x14ac:dyDescent="0.3">
      <c r="C3142" s="316" t="s">
        <v>280</v>
      </c>
      <c r="D3142" s="317"/>
      <c r="E3142" s="318"/>
      <c r="F3142" s="318"/>
      <c r="G3142" s="319"/>
      <c r="H3142" s="320"/>
    </row>
    <row r="3143" spans="3:8" x14ac:dyDescent="0.3">
      <c r="C3143" s="419" t="s">
        <v>258</v>
      </c>
      <c r="D3143" s="420"/>
      <c r="E3143" s="421"/>
      <c r="F3143" s="508">
        <f>$F$3</f>
        <v>0</v>
      </c>
      <c r="G3143" s="423"/>
      <c r="H3143" s="424">
        <f>ROUND(H3141*F3143,2)</f>
        <v>0</v>
      </c>
    </row>
    <row r="3144" spans="3:8" x14ac:dyDescent="0.3">
      <c r="C3144" s="419" t="s">
        <v>260</v>
      </c>
      <c r="D3144" s="420"/>
      <c r="E3144" s="421"/>
      <c r="F3144" s="508">
        <f>$G$3</f>
        <v>0</v>
      </c>
      <c r="G3144" s="423"/>
      <c r="H3144" s="424">
        <f>ROUND(H3141*F3144,2)</f>
        <v>0</v>
      </c>
    </row>
    <row r="3145" spans="3:8" x14ac:dyDescent="0.3">
      <c r="C3145" s="419" t="s">
        <v>262</v>
      </c>
      <c r="D3145" s="420"/>
      <c r="E3145" s="421"/>
      <c r="F3145" s="508">
        <f>$H$3</f>
        <v>0</v>
      </c>
      <c r="G3145" s="423"/>
      <c r="H3145" s="424">
        <f>ROUND(H3141*F3145,2)</f>
        <v>0</v>
      </c>
    </row>
    <row r="3146" spans="3:8" x14ac:dyDescent="0.3">
      <c r="C3146" s="419" t="s">
        <v>266</v>
      </c>
      <c r="D3146" s="420"/>
      <c r="E3146" s="421"/>
      <c r="F3146" s="508">
        <f>$I$3</f>
        <v>0</v>
      </c>
      <c r="G3146" s="423"/>
      <c r="H3146" s="424">
        <f>ROUND(H3145*F3146,2)</f>
        <v>0</v>
      </c>
    </row>
    <row r="3147" spans="3:8" x14ac:dyDescent="0.3">
      <c r="C3147" s="290" t="s">
        <v>379</v>
      </c>
      <c r="D3147" s="253"/>
      <c r="E3147" s="285"/>
      <c r="F3147" s="285"/>
      <c r="G3147" s="328"/>
      <c r="H3147" s="329">
        <f>SUM(H3143:H3146)</f>
        <v>0</v>
      </c>
    </row>
    <row r="3148" spans="3:8" ht="15" thickBot="1" x14ac:dyDescent="0.35">
      <c r="C3148" s="509"/>
      <c r="D3148" s="510"/>
      <c r="E3148" s="504"/>
      <c r="F3148" s="505" t="s">
        <v>381</v>
      </c>
      <c r="G3148" s="511">
        <f>H3147+H3141</f>
        <v>0</v>
      </c>
      <c r="H3148" s="507">
        <f>IF($A$3=2,ROUND((H3141+H3147),2),IF($A$3=3,ROUND((H3141+H3147),-1),ROUND((H3141+H3147),0)))</f>
        <v>0</v>
      </c>
    </row>
    <row r="3149" spans="3:8" ht="15" thickTop="1" x14ac:dyDescent="0.3">
      <c r="C3149" s="519"/>
      <c r="D3149" s="519"/>
      <c r="E3149" s="519"/>
      <c r="F3149" s="519"/>
      <c r="G3149" s="519"/>
      <c r="H3149" s="519"/>
    </row>
    <row r="3150" spans="3:8" ht="15" thickBot="1" x14ac:dyDescent="0.35">
      <c r="C3150" s="519"/>
      <c r="D3150" s="519"/>
      <c r="E3150" s="519"/>
      <c r="F3150" s="519"/>
      <c r="G3150" s="519"/>
      <c r="H3150" s="519"/>
    </row>
    <row r="3151" spans="3:8" ht="15" thickTop="1" x14ac:dyDescent="0.3">
      <c r="C3151" s="946" t="s">
        <v>1059</v>
      </c>
      <c r="D3151" s="947"/>
      <c r="E3151" s="947"/>
      <c r="F3151" s="947"/>
      <c r="G3151" s="514"/>
      <c r="H3151" s="489" t="s">
        <v>383</v>
      </c>
    </row>
    <row r="3152" spans="3:8" x14ac:dyDescent="0.3">
      <c r="C3152" s="948"/>
      <c r="D3152" s="949"/>
      <c r="E3152" s="949"/>
      <c r="F3152" s="949"/>
      <c r="G3152" s="515"/>
      <c r="H3152" s="491" t="str">
        <f>"ITEM:   "&amp;[2]PRESUPUESTO!$B$13</f>
        <v>ITEM:   0</v>
      </c>
    </row>
    <row r="3153" spans="3:8" x14ac:dyDescent="0.3">
      <c r="C3153" s="492" t="s">
        <v>72</v>
      </c>
      <c r="D3153" s="493" t="s">
        <v>73</v>
      </c>
      <c r="E3153" s="494" t="s">
        <v>74</v>
      </c>
      <c r="F3153" s="494" t="s">
        <v>313</v>
      </c>
      <c r="G3153" s="495" t="s">
        <v>314</v>
      </c>
      <c r="H3153" s="496" t="s">
        <v>315</v>
      </c>
    </row>
    <row r="3154" spans="3:8" x14ac:dyDescent="0.3">
      <c r="C3154" s="284"/>
      <c r="D3154" s="253"/>
      <c r="E3154" s="285"/>
      <c r="F3154" s="285"/>
      <c r="G3154" s="286"/>
      <c r="H3154" s="287"/>
    </row>
    <row r="3155" spans="3:8" x14ac:dyDescent="0.3">
      <c r="C3155" s="290" t="s">
        <v>317</v>
      </c>
      <c r="D3155" s="253"/>
      <c r="E3155" s="285"/>
      <c r="F3155" s="285"/>
      <c r="G3155" s="286"/>
      <c r="H3155" s="287"/>
    </row>
    <row r="3156" spans="3:8" x14ac:dyDescent="0.3">
      <c r="C3156" s="419"/>
      <c r="D3156" s="521"/>
      <c r="E3156" s="517"/>
      <c r="F3156" s="518"/>
      <c r="G3156" s="495"/>
      <c r="H3156" s="496">
        <f t="shared" ref="H3156:H3163" si="18">TRUNC(E3156* (1 + F3156 / 100) * G3156,2)</f>
        <v>0</v>
      </c>
    </row>
    <row r="3157" spans="3:8" x14ac:dyDescent="0.3">
      <c r="C3157" s="419"/>
      <c r="D3157" s="521"/>
      <c r="E3157" s="517"/>
      <c r="F3157" s="518"/>
      <c r="G3157" s="495"/>
      <c r="H3157" s="496">
        <f t="shared" si="18"/>
        <v>0</v>
      </c>
    </row>
    <row r="3158" spans="3:8" x14ac:dyDescent="0.3">
      <c r="C3158" s="419"/>
      <c r="D3158" s="521"/>
      <c r="E3158" s="517"/>
      <c r="F3158" s="518"/>
      <c r="G3158" s="495"/>
      <c r="H3158" s="496">
        <f t="shared" si="18"/>
        <v>0</v>
      </c>
    </row>
    <row r="3159" spans="3:8" x14ac:dyDescent="0.3">
      <c r="C3159" s="419"/>
      <c r="D3159" s="521"/>
      <c r="E3159" s="517"/>
      <c r="F3159" s="518"/>
      <c r="G3159" s="495"/>
      <c r="H3159" s="496">
        <f t="shared" si="18"/>
        <v>0</v>
      </c>
    </row>
    <row r="3160" spans="3:8" x14ac:dyDescent="0.3">
      <c r="C3160" s="419"/>
      <c r="D3160" s="521"/>
      <c r="E3160" s="517"/>
      <c r="F3160" s="518"/>
      <c r="G3160" s="495"/>
      <c r="H3160" s="496">
        <f t="shared" si="18"/>
        <v>0</v>
      </c>
    </row>
    <row r="3161" spans="3:8" x14ac:dyDescent="0.3">
      <c r="C3161" s="419"/>
      <c r="D3161" s="521"/>
      <c r="E3161" s="517"/>
      <c r="F3161" s="518"/>
      <c r="G3161" s="495"/>
      <c r="H3161" s="496">
        <f t="shared" si="18"/>
        <v>0</v>
      </c>
    </row>
    <row r="3162" spans="3:8" x14ac:dyDescent="0.3">
      <c r="C3162" s="419"/>
      <c r="D3162" s="521"/>
      <c r="E3162" s="517"/>
      <c r="F3162" s="518"/>
      <c r="G3162" s="495"/>
      <c r="H3162" s="496">
        <f t="shared" si="18"/>
        <v>0</v>
      </c>
    </row>
    <row r="3163" spans="3:8" x14ac:dyDescent="0.3">
      <c r="C3163" s="523"/>
      <c r="D3163" s="521"/>
      <c r="E3163" s="517"/>
      <c r="F3163" s="518"/>
      <c r="G3163" s="495"/>
      <c r="H3163" s="496">
        <f t="shared" si="18"/>
        <v>0</v>
      </c>
    </row>
    <row r="3164" spans="3:8" x14ac:dyDescent="0.3">
      <c r="C3164" s="284"/>
      <c r="D3164" s="253"/>
      <c r="E3164" s="285"/>
      <c r="F3164" s="285"/>
      <c r="G3164" s="286" t="s">
        <v>331</v>
      </c>
      <c r="H3164" s="292">
        <f>SUM(H3155:H3163)</f>
        <v>0</v>
      </c>
    </row>
    <row r="3165" spans="3:8" x14ac:dyDescent="0.3">
      <c r="C3165" s="294" t="s">
        <v>333</v>
      </c>
      <c r="D3165" s="253" t="s">
        <v>334</v>
      </c>
      <c r="E3165" s="253" t="s">
        <v>335</v>
      </c>
      <c r="F3165" s="253" t="s">
        <v>336</v>
      </c>
      <c r="G3165" s="295" t="s">
        <v>337</v>
      </c>
      <c r="H3165" s="296" t="s">
        <v>338</v>
      </c>
    </row>
    <row r="3166" spans="3:8" x14ac:dyDescent="0.3">
      <c r="C3166" s="492"/>
      <c r="D3166" s="497"/>
      <c r="E3166" s="498"/>
      <c r="F3166" s="499"/>
      <c r="G3166" s="500"/>
      <c r="H3166" s="496"/>
    </row>
    <row r="3167" spans="3:8" x14ac:dyDescent="0.3">
      <c r="C3167" s="492"/>
      <c r="D3167" s="497"/>
      <c r="E3167" s="498"/>
      <c r="F3167" s="522"/>
      <c r="G3167" s="500"/>
      <c r="H3167" s="496"/>
    </row>
    <row r="3168" spans="3:8" x14ac:dyDescent="0.3">
      <c r="C3168" s="284"/>
      <c r="D3168" s="253"/>
      <c r="E3168" s="285"/>
      <c r="F3168" s="285"/>
      <c r="G3168" s="286" t="s">
        <v>341</v>
      </c>
      <c r="H3168" s="292">
        <f>SUM(H3165:H3167)</f>
        <v>0</v>
      </c>
    </row>
    <row r="3169" spans="3:8" x14ac:dyDescent="0.3">
      <c r="C3169" s="301" t="s">
        <v>343</v>
      </c>
      <c r="D3169" s="253"/>
      <c r="E3169" s="285"/>
      <c r="F3169" s="285"/>
      <c r="G3169" s="286"/>
      <c r="H3169" s="287"/>
    </row>
    <row r="3170" spans="3:8" x14ac:dyDescent="0.3">
      <c r="C3170" s="492"/>
      <c r="D3170" s="493"/>
      <c r="E3170" s="422"/>
      <c r="F3170" s="494"/>
      <c r="G3170" s="495"/>
      <c r="H3170" s="496">
        <f>TRUNC(E3170* (1 + F3170 / 100) * G3170,2)</f>
        <v>0</v>
      </c>
    </row>
    <row r="3171" spans="3:8" x14ac:dyDescent="0.3">
      <c r="C3171" s="284"/>
      <c r="D3171" s="253"/>
      <c r="E3171" s="285"/>
      <c r="F3171" s="285"/>
      <c r="G3171" s="286" t="s">
        <v>349</v>
      </c>
      <c r="H3171" s="292">
        <f>SUM(H3169:H3170)</f>
        <v>0</v>
      </c>
    </row>
    <row r="3172" spans="3:8" x14ac:dyDescent="0.3">
      <c r="C3172" s="290" t="s">
        <v>351</v>
      </c>
      <c r="D3172" s="253"/>
      <c r="E3172" s="285"/>
      <c r="F3172" s="285"/>
      <c r="G3172" s="286"/>
      <c r="H3172" s="287"/>
    </row>
    <row r="3173" spans="3:8" x14ac:dyDescent="0.3">
      <c r="C3173" s="492"/>
      <c r="D3173" s="493"/>
      <c r="E3173" s="494"/>
      <c r="F3173" s="494"/>
      <c r="G3173" s="495"/>
      <c r="H3173" s="496"/>
    </row>
    <row r="3174" spans="3:8" x14ac:dyDescent="0.3">
      <c r="C3174" s="284"/>
      <c r="D3174" s="253"/>
      <c r="E3174" s="285"/>
      <c r="F3174" s="285"/>
      <c r="G3174" s="286" t="s">
        <v>353</v>
      </c>
      <c r="H3174" s="496">
        <f>SUM(H3172:H3173)</f>
        <v>0</v>
      </c>
    </row>
    <row r="3175" spans="3:8" x14ac:dyDescent="0.3">
      <c r="C3175" s="284"/>
      <c r="D3175" s="253"/>
      <c r="E3175" s="285"/>
      <c r="F3175" s="285"/>
      <c r="G3175" s="286"/>
      <c r="H3175" s="287"/>
    </row>
    <row r="3176" spans="3:8" ht="15" thickBot="1" x14ac:dyDescent="0.35">
      <c r="C3176" s="502"/>
      <c r="D3176" s="503"/>
      <c r="E3176" s="504"/>
      <c r="F3176" s="505" t="s">
        <v>354</v>
      </c>
      <c r="G3176" s="506">
        <f>SUM(H3153:H3175)/2</f>
        <v>0</v>
      </c>
      <c r="H3176" s="507">
        <f>IF($A$2="CD",IF($A$3=1,ROUND(SUM(H3153:H3175)/2,0),IF($A$3=3,ROUND(SUM(H3153:H3175)/2,-1),SUM(H3153:H3175)/2)),SUM(H3153:H3175)/2)</f>
        <v>0</v>
      </c>
    </row>
    <row r="3177" spans="3:8" ht="15" thickTop="1" x14ac:dyDescent="0.3">
      <c r="C3177" s="316" t="s">
        <v>280</v>
      </c>
      <c r="D3177" s="317"/>
      <c r="E3177" s="318"/>
      <c r="F3177" s="318"/>
      <c r="G3177" s="319"/>
      <c r="H3177" s="320"/>
    </row>
    <row r="3178" spans="3:8" x14ac:dyDescent="0.3">
      <c r="C3178" s="419" t="s">
        <v>258</v>
      </c>
      <c r="D3178" s="420"/>
      <c r="E3178" s="421"/>
      <c r="F3178" s="508">
        <f>$F$3</f>
        <v>0</v>
      </c>
      <c r="G3178" s="423"/>
      <c r="H3178" s="424">
        <f>ROUND(H3176*F3178,2)</f>
        <v>0</v>
      </c>
    </row>
    <row r="3179" spans="3:8" x14ac:dyDescent="0.3">
      <c r="C3179" s="419" t="s">
        <v>260</v>
      </c>
      <c r="D3179" s="420"/>
      <c r="E3179" s="421"/>
      <c r="F3179" s="508">
        <f>$G$3</f>
        <v>0</v>
      </c>
      <c r="G3179" s="423"/>
      <c r="H3179" s="424">
        <f>ROUND(H3176*F3179,2)</f>
        <v>0</v>
      </c>
    </row>
    <row r="3180" spans="3:8" x14ac:dyDescent="0.3">
      <c r="C3180" s="419" t="s">
        <v>262</v>
      </c>
      <c r="D3180" s="420"/>
      <c r="E3180" s="421"/>
      <c r="F3180" s="508">
        <f>$H$3</f>
        <v>0</v>
      </c>
      <c r="G3180" s="423"/>
      <c r="H3180" s="424">
        <f>ROUND(H3176*F3180,2)</f>
        <v>0</v>
      </c>
    </row>
    <row r="3181" spans="3:8" x14ac:dyDescent="0.3">
      <c r="C3181" s="419" t="s">
        <v>266</v>
      </c>
      <c r="D3181" s="420"/>
      <c r="E3181" s="421"/>
      <c r="F3181" s="508">
        <f>$I$3</f>
        <v>0</v>
      </c>
      <c r="G3181" s="423"/>
      <c r="H3181" s="424">
        <f>ROUND(H3180*F3181,2)</f>
        <v>0</v>
      </c>
    </row>
    <row r="3182" spans="3:8" x14ac:dyDescent="0.3">
      <c r="C3182" s="290" t="s">
        <v>379</v>
      </c>
      <c r="D3182" s="253"/>
      <c r="E3182" s="285"/>
      <c r="F3182" s="285"/>
      <c r="G3182" s="328"/>
      <c r="H3182" s="329">
        <f>SUM(H3178:H3181)</f>
        <v>0</v>
      </c>
    </row>
    <row r="3183" spans="3:8" ht="15" thickBot="1" x14ac:dyDescent="0.35">
      <c r="C3183" s="509"/>
      <c r="D3183" s="510"/>
      <c r="E3183" s="504"/>
      <c r="F3183" s="505" t="s">
        <v>381</v>
      </c>
      <c r="G3183" s="511">
        <f>H3182+H3176</f>
        <v>0</v>
      </c>
      <c r="H3183" s="507">
        <f>IF($A$3=2,ROUND((H3176+H3182),2),IF($A$3=3,ROUND((H3176+H3182),-1),ROUND((H3176+H3182),0)))</f>
        <v>0</v>
      </c>
    </row>
    <row r="3184" spans="3:8" ht="15" thickTop="1" x14ac:dyDescent="0.3">
      <c r="C3184" s="519"/>
      <c r="D3184" s="519"/>
      <c r="E3184" s="519"/>
      <c r="F3184" s="519"/>
      <c r="G3184" s="519"/>
      <c r="H3184" s="519"/>
    </row>
    <row r="3185" spans="3:8" ht="15" thickBot="1" x14ac:dyDescent="0.35">
      <c r="C3185" s="519"/>
      <c r="D3185" s="519"/>
      <c r="E3185" s="519"/>
      <c r="F3185" s="519"/>
      <c r="G3185" s="519"/>
      <c r="H3185" s="519"/>
    </row>
    <row r="3186" spans="3:8" ht="15" thickTop="1" x14ac:dyDescent="0.3">
      <c r="C3186" s="946" t="s">
        <v>1060</v>
      </c>
      <c r="D3186" s="947"/>
      <c r="E3186" s="947"/>
      <c r="F3186" s="947"/>
      <c r="G3186" s="514"/>
      <c r="H3186" s="489" t="s">
        <v>383</v>
      </c>
    </row>
    <row r="3187" spans="3:8" x14ac:dyDescent="0.3">
      <c r="C3187" s="948"/>
      <c r="D3187" s="949"/>
      <c r="E3187" s="949"/>
      <c r="F3187" s="949"/>
      <c r="G3187" s="515"/>
      <c r="H3187" s="491" t="str">
        <f>"ITEM:   "&amp;[2]PRESUPUESTO!$B$13</f>
        <v>ITEM:   0</v>
      </c>
    </row>
    <row r="3188" spans="3:8" x14ac:dyDescent="0.3">
      <c r="C3188" s="492" t="s">
        <v>72</v>
      </c>
      <c r="D3188" s="493" t="s">
        <v>73</v>
      </c>
      <c r="E3188" s="494" t="s">
        <v>74</v>
      </c>
      <c r="F3188" s="494" t="s">
        <v>313</v>
      </c>
      <c r="G3188" s="495" t="s">
        <v>314</v>
      </c>
      <c r="H3188" s="496" t="s">
        <v>315</v>
      </c>
    </row>
    <row r="3189" spans="3:8" x14ac:dyDescent="0.3">
      <c r="C3189" s="284"/>
      <c r="D3189" s="253"/>
      <c r="E3189" s="285"/>
      <c r="F3189" s="285"/>
      <c r="G3189" s="286"/>
      <c r="H3189" s="287"/>
    </row>
    <row r="3190" spans="3:8" x14ac:dyDescent="0.3">
      <c r="C3190" s="290" t="s">
        <v>317</v>
      </c>
      <c r="D3190" s="253"/>
      <c r="E3190" s="285"/>
      <c r="F3190" s="285"/>
      <c r="G3190" s="286"/>
      <c r="H3190" s="287"/>
    </row>
    <row r="3191" spans="3:8" x14ac:dyDescent="0.3">
      <c r="C3191" s="419"/>
      <c r="D3191" s="520"/>
      <c r="E3191" s="517"/>
      <c r="F3191" s="518"/>
      <c r="G3191" s="495"/>
      <c r="H3191" s="496">
        <f t="shared" ref="H3191:H3197" si="19">TRUNC(E3191* (1 + F3191 / 100) * G3191,2)</f>
        <v>0</v>
      </c>
    </row>
    <row r="3192" spans="3:8" x14ac:dyDescent="0.3">
      <c r="C3192" s="419"/>
      <c r="D3192" s="520"/>
      <c r="E3192" s="517"/>
      <c r="F3192" s="518"/>
      <c r="G3192" s="495"/>
      <c r="H3192" s="496">
        <f t="shared" si="19"/>
        <v>0</v>
      </c>
    </row>
    <row r="3193" spans="3:8" x14ac:dyDescent="0.3">
      <c r="C3193" s="419"/>
      <c r="D3193" s="520"/>
      <c r="E3193" s="517"/>
      <c r="F3193" s="518"/>
      <c r="G3193" s="495"/>
      <c r="H3193" s="496">
        <f t="shared" si="19"/>
        <v>0</v>
      </c>
    </row>
    <row r="3194" spans="3:8" x14ac:dyDescent="0.3">
      <c r="C3194" s="419"/>
      <c r="D3194" s="520"/>
      <c r="E3194" s="517"/>
      <c r="F3194" s="518"/>
      <c r="G3194" s="495"/>
      <c r="H3194" s="496">
        <f t="shared" si="19"/>
        <v>0</v>
      </c>
    </row>
    <row r="3195" spans="3:8" x14ac:dyDescent="0.3">
      <c r="C3195" s="419"/>
      <c r="D3195" s="520"/>
      <c r="E3195" s="517"/>
      <c r="F3195" s="518"/>
      <c r="G3195" s="495"/>
      <c r="H3195" s="496">
        <f t="shared" si="19"/>
        <v>0</v>
      </c>
    </row>
    <row r="3196" spans="3:8" x14ac:dyDescent="0.3">
      <c r="C3196" s="419"/>
      <c r="D3196" s="520"/>
      <c r="E3196" s="517"/>
      <c r="F3196" s="518"/>
      <c r="G3196" s="495"/>
      <c r="H3196" s="496">
        <f t="shared" si="19"/>
        <v>0</v>
      </c>
    </row>
    <row r="3197" spans="3:8" x14ac:dyDescent="0.3">
      <c r="C3197" s="419"/>
      <c r="D3197" s="520"/>
      <c r="E3197" s="517"/>
      <c r="F3197" s="518"/>
      <c r="G3197" s="495"/>
      <c r="H3197" s="496">
        <f t="shared" si="19"/>
        <v>0</v>
      </c>
    </row>
    <row r="3198" spans="3:8" x14ac:dyDescent="0.3">
      <c r="C3198" s="284"/>
      <c r="D3198" s="253"/>
      <c r="E3198" s="285"/>
      <c r="F3198" s="285"/>
      <c r="G3198" s="286" t="s">
        <v>331</v>
      </c>
      <c r="H3198" s="292">
        <f>SUM(H3190:H3197)</f>
        <v>0</v>
      </c>
    </row>
    <row r="3199" spans="3:8" x14ac:dyDescent="0.3">
      <c r="C3199" s="294" t="s">
        <v>333</v>
      </c>
      <c r="D3199" s="253" t="s">
        <v>334</v>
      </c>
      <c r="E3199" s="253" t="s">
        <v>335</v>
      </c>
      <c r="F3199" s="253" t="s">
        <v>336</v>
      </c>
      <c r="G3199" s="295" t="s">
        <v>337</v>
      </c>
      <c r="H3199" s="296" t="s">
        <v>338</v>
      </c>
    </row>
    <row r="3200" spans="3:8" x14ac:dyDescent="0.3">
      <c r="C3200" s="492"/>
      <c r="D3200" s="497"/>
      <c r="E3200" s="498"/>
      <c r="F3200" s="499"/>
      <c r="G3200" s="500"/>
      <c r="H3200" s="496"/>
    </row>
    <row r="3201" spans="3:8" x14ac:dyDescent="0.3">
      <c r="C3201" s="284"/>
      <c r="D3201" s="253"/>
      <c r="E3201" s="285"/>
      <c r="F3201" s="285"/>
      <c r="G3201" s="286" t="s">
        <v>341</v>
      </c>
      <c r="H3201" s="292">
        <f>SUM(H3199:H3200)</f>
        <v>0</v>
      </c>
    </row>
    <row r="3202" spans="3:8" x14ac:dyDescent="0.3">
      <c r="C3202" s="301" t="s">
        <v>343</v>
      </c>
      <c r="D3202" s="253"/>
      <c r="E3202" s="285"/>
      <c r="F3202" s="285"/>
      <c r="G3202" s="286"/>
      <c r="H3202" s="287"/>
    </row>
    <row r="3203" spans="3:8" x14ac:dyDescent="0.3">
      <c r="C3203" s="492"/>
      <c r="D3203" s="493"/>
      <c r="E3203" s="422"/>
      <c r="F3203" s="494">
        <v>0</v>
      </c>
      <c r="G3203" s="495"/>
      <c r="H3203" s="496">
        <f>TRUNC(E3203* (1 + F3203 / 100) * G3203,2)</f>
        <v>0</v>
      </c>
    </row>
    <row r="3204" spans="3:8" x14ac:dyDescent="0.3">
      <c r="C3204" s="284"/>
      <c r="D3204" s="253"/>
      <c r="E3204" s="285"/>
      <c r="F3204" s="285"/>
      <c r="G3204" s="286" t="s">
        <v>349</v>
      </c>
      <c r="H3204" s="292">
        <f>SUM(H3202:H3203)</f>
        <v>0</v>
      </c>
    </row>
    <row r="3205" spans="3:8" x14ac:dyDescent="0.3">
      <c r="C3205" s="290" t="s">
        <v>351</v>
      </c>
      <c r="D3205" s="253"/>
      <c r="E3205" s="285"/>
      <c r="F3205" s="285"/>
      <c r="G3205" s="286"/>
      <c r="H3205" s="287"/>
    </row>
    <row r="3206" spans="3:8" x14ac:dyDescent="0.3">
      <c r="C3206" s="492"/>
      <c r="D3206" s="493"/>
      <c r="E3206" s="494"/>
      <c r="F3206" s="494"/>
      <c r="G3206" s="495"/>
      <c r="H3206" s="496"/>
    </row>
    <row r="3207" spans="3:8" x14ac:dyDescent="0.3">
      <c r="C3207" s="284"/>
      <c r="D3207" s="253"/>
      <c r="E3207" s="285"/>
      <c r="F3207" s="285"/>
      <c r="G3207" s="286" t="s">
        <v>353</v>
      </c>
      <c r="H3207" s="496">
        <f>SUM(H3205:H3206)</f>
        <v>0</v>
      </c>
    </row>
    <row r="3208" spans="3:8" x14ac:dyDescent="0.3">
      <c r="C3208" s="284"/>
      <c r="D3208" s="253"/>
      <c r="E3208" s="285"/>
      <c r="F3208" s="285"/>
      <c r="G3208" s="286"/>
      <c r="H3208" s="287"/>
    </row>
    <row r="3209" spans="3:8" ht="15" thickBot="1" x14ac:dyDescent="0.35">
      <c r="C3209" s="502"/>
      <c r="D3209" s="503"/>
      <c r="E3209" s="504"/>
      <c r="F3209" s="505" t="s">
        <v>354</v>
      </c>
      <c r="G3209" s="506">
        <f>SUM(H3188:H3208)/2</f>
        <v>0</v>
      </c>
      <c r="H3209" s="507">
        <f>IF($A$2="CD",IF($A$3=1,ROUND(SUM(H3188:H3208)/2,0),IF($A$3=3,ROUND(SUM(H3188:H3208)/2,-1),SUM(H3188:H3208)/2)),SUM(H3188:H3208)/2)</f>
        <v>0</v>
      </c>
    </row>
    <row r="3210" spans="3:8" ht="15" thickTop="1" x14ac:dyDescent="0.3">
      <c r="C3210" s="316" t="s">
        <v>280</v>
      </c>
      <c r="D3210" s="317"/>
      <c r="E3210" s="318"/>
      <c r="F3210" s="318"/>
      <c r="G3210" s="319"/>
      <c r="H3210" s="320"/>
    </row>
    <row r="3211" spans="3:8" x14ac:dyDescent="0.3">
      <c r="C3211" s="419" t="s">
        <v>258</v>
      </c>
      <c r="D3211" s="420"/>
      <c r="E3211" s="421"/>
      <c r="F3211" s="508">
        <f>$F$3</f>
        <v>0</v>
      </c>
      <c r="G3211" s="423"/>
      <c r="H3211" s="424">
        <f>ROUND(H3209*F3211,2)</f>
        <v>0</v>
      </c>
    </row>
    <row r="3212" spans="3:8" x14ac:dyDescent="0.3">
      <c r="C3212" s="419" t="s">
        <v>260</v>
      </c>
      <c r="D3212" s="420"/>
      <c r="E3212" s="421"/>
      <c r="F3212" s="508">
        <f>$G$3</f>
        <v>0</v>
      </c>
      <c r="G3212" s="423"/>
      <c r="H3212" s="424">
        <f>ROUND(H3209*F3212,2)</f>
        <v>0</v>
      </c>
    </row>
    <row r="3213" spans="3:8" x14ac:dyDescent="0.3">
      <c r="C3213" s="419" t="s">
        <v>262</v>
      </c>
      <c r="D3213" s="420"/>
      <c r="E3213" s="421"/>
      <c r="F3213" s="508">
        <f>$H$3</f>
        <v>0</v>
      </c>
      <c r="G3213" s="423"/>
      <c r="H3213" s="424">
        <f>ROUND(H3209*F3213,2)</f>
        <v>0</v>
      </c>
    </row>
    <row r="3214" spans="3:8" x14ac:dyDescent="0.3">
      <c r="C3214" s="419" t="s">
        <v>266</v>
      </c>
      <c r="D3214" s="420"/>
      <c r="E3214" s="421"/>
      <c r="F3214" s="508">
        <f>$I$3</f>
        <v>0</v>
      </c>
      <c r="G3214" s="423"/>
      <c r="H3214" s="424">
        <f>ROUND(H3213*F3214,2)</f>
        <v>0</v>
      </c>
    </row>
    <row r="3215" spans="3:8" x14ac:dyDescent="0.3">
      <c r="C3215" s="290" t="s">
        <v>379</v>
      </c>
      <c r="D3215" s="253"/>
      <c r="E3215" s="285"/>
      <c r="F3215" s="285"/>
      <c r="G3215" s="328"/>
      <c r="H3215" s="329">
        <f>SUM(H3211:H3214)</f>
        <v>0</v>
      </c>
    </row>
    <row r="3216" spans="3:8" ht="15" thickBot="1" x14ac:dyDescent="0.35">
      <c r="C3216" s="509"/>
      <c r="D3216" s="510"/>
      <c r="E3216" s="504"/>
      <c r="F3216" s="505" t="s">
        <v>381</v>
      </c>
      <c r="G3216" s="511">
        <f>H3215+H3209</f>
        <v>0</v>
      </c>
      <c r="H3216" s="507">
        <f>IF($A$3=2,ROUND((H3209+H3215),2),IF($A$3=3,ROUND((H3209+H3215),-1),ROUND((H3209+H3215),0)))</f>
        <v>0</v>
      </c>
    </row>
    <row r="3217" spans="3:8" ht="15" thickTop="1" x14ac:dyDescent="0.3">
      <c r="C3217" s="519"/>
      <c r="D3217" s="519"/>
      <c r="E3217" s="519"/>
      <c r="F3217" s="519"/>
      <c r="G3217" s="519"/>
      <c r="H3217" s="519"/>
    </row>
    <row r="3218" spans="3:8" ht="15" thickBot="1" x14ac:dyDescent="0.35">
      <c r="C3218" s="519"/>
      <c r="D3218" s="519"/>
      <c r="E3218" s="519"/>
      <c r="F3218" s="519"/>
      <c r="G3218" s="519"/>
      <c r="H3218" s="519"/>
    </row>
    <row r="3219" spans="3:8" ht="15" thickTop="1" x14ac:dyDescent="0.3">
      <c r="C3219" s="946" t="s">
        <v>1061</v>
      </c>
      <c r="D3219" s="947"/>
      <c r="E3219" s="947"/>
      <c r="F3219" s="947"/>
      <c r="G3219" s="514"/>
      <c r="H3219" s="489" t="s">
        <v>383</v>
      </c>
    </row>
    <row r="3220" spans="3:8" x14ac:dyDescent="0.3">
      <c r="C3220" s="948"/>
      <c r="D3220" s="949"/>
      <c r="E3220" s="949"/>
      <c r="F3220" s="949"/>
      <c r="G3220" s="515"/>
      <c r="H3220" s="491" t="str">
        <f>"ITEM:   "&amp;[2]PRESUPUESTO!$B$13</f>
        <v>ITEM:   0</v>
      </c>
    </row>
    <row r="3221" spans="3:8" x14ac:dyDescent="0.3">
      <c r="C3221" s="492" t="s">
        <v>72</v>
      </c>
      <c r="D3221" s="493" t="s">
        <v>73</v>
      </c>
      <c r="E3221" s="494" t="s">
        <v>74</v>
      </c>
      <c r="F3221" s="494" t="s">
        <v>313</v>
      </c>
      <c r="G3221" s="495" t="s">
        <v>314</v>
      </c>
      <c r="H3221" s="496" t="s">
        <v>315</v>
      </c>
    </row>
    <row r="3222" spans="3:8" x14ac:dyDescent="0.3">
      <c r="C3222" s="284"/>
      <c r="D3222" s="253"/>
      <c r="E3222" s="285"/>
      <c r="F3222" s="285"/>
      <c r="G3222" s="286"/>
      <c r="H3222" s="287"/>
    </row>
    <row r="3223" spans="3:8" x14ac:dyDescent="0.3">
      <c r="C3223" s="290" t="s">
        <v>317</v>
      </c>
      <c r="D3223" s="253"/>
      <c r="E3223" s="285"/>
      <c r="F3223" s="285"/>
      <c r="G3223" s="286"/>
      <c r="H3223" s="287"/>
    </row>
    <row r="3224" spans="3:8" x14ac:dyDescent="0.3">
      <c r="C3224" s="419"/>
      <c r="D3224" s="521"/>
      <c r="E3224" s="517"/>
      <c r="F3224" s="518"/>
      <c r="G3224" s="495"/>
      <c r="H3224" s="496">
        <f t="shared" ref="H3224:H3230" si="20">TRUNC(E3224* (1 + F3224 / 100) * G3224,2)</f>
        <v>0</v>
      </c>
    </row>
    <row r="3225" spans="3:8" x14ac:dyDescent="0.3">
      <c r="C3225" s="419"/>
      <c r="D3225" s="521"/>
      <c r="E3225" s="517"/>
      <c r="F3225" s="518"/>
      <c r="G3225" s="495"/>
      <c r="H3225" s="496">
        <f t="shared" si="20"/>
        <v>0</v>
      </c>
    </row>
    <row r="3226" spans="3:8" x14ac:dyDescent="0.3">
      <c r="C3226" s="419"/>
      <c r="D3226" s="521"/>
      <c r="E3226" s="517"/>
      <c r="F3226" s="518"/>
      <c r="G3226" s="495"/>
      <c r="H3226" s="496">
        <f t="shared" si="20"/>
        <v>0</v>
      </c>
    </row>
    <row r="3227" spans="3:8" x14ac:dyDescent="0.3">
      <c r="C3227" s="419"/>
      <c r="D3227" s="521"/>
      <c r="E3227" s="517"/>
      <c r="F3227" s="518"/>
      <c r="G3227" s="495"/>
      <c r="H3227" s="496">
        <f t="shared" si="20"/>
        <v>0</v>
      </c>
    </row>
    <row r="3228" spans="3:8" x14ac:dyDescent="0.3">
      <c r="C3228" s="419"/>
      <c r="D3228" s="521"/>
      <c r="E3228" s="517"/>
      <c r="F3228" s="518"/>
      <c r="G3228" s="495"/>
      <c r="H3228" s="496">
        <f t="shared" si="20"/>
        <v>0</v>
      </c>
    </row>
    <row r="3229" spans="3:8" x14ac:dyDescent="0.3">
      <c r="C3229" s="419"/>
      <c r="D3229" s="521"/>
      <c r="E3229" s="517"/>
      <c r="F3229" s="518"/>
      <c r="G3229" s="495"/>
      <c r="H3229" s="496">
        <f t="shared" si="20"/>
        <v>0</v>
      </c>
    </row>
    <row r="3230" spans="3:8" x14ac:dyDescent="0.3">
      <c r="C3230" s="419"/>
      <c r="D3230" s="521"/>
      <c r="E3230" s="517"/>
      <c r="F3230" s="518"/>
      <c r="G3230" s="495"/>
      <c r="H3230" s="496">
        <f t="shared" si="20"/>
        <v>0</v>
      </c>
    </row>
    <row r="3231" spans="3:8" x14ac:dyDescent="0.3">
      <c r="C3231" s="284"/>
      <c r="D3231" s="253"/>
      <c r="E3231" s="285"/>
      <c r="F3231" s="285"/>
      <c r="G3231" s="286" t="s">
        <v>331</v>
      </c>
      <c r="H3231" s="292">
        <f>SUM(H3223:H3230)</f>
        <v>0</v>
      </c>
    </row>
    <row r="3232" spans="3:8" x14ac:dyDescent="0.3">
      <c r="C3232" s="294" t="s">
        <v>333</v>
      </c>
      <c r="D3232" s="253" t="s">
        <v>334</v>
      </c>
      <c r="E3232" s="253" t="s">
        <v>335</v>
      </c>
      <c r="F3232" s="253" t="s">
        <v>336</v>
      </c>
      <c r="G3232" s="295" t="s">
        <v>337</v>
      </c>
      <c r="H3232" s="296" t="s">
        <v>338</v>
      </c>
    </row>
    <row r="3233" spans="3:8" x14ac:dyDescent="0.3">
      <c r="C3233" s="492"/>
      <c r="D3233" s="497"/>
      <c r="E3233" s="498"/>
      <c r="F3233" s="499"/>
      <c r="G3233" s="500"/>
      <c r="H3233" s="496"/>
    </row>
    <row r="3234" spans="3:8" x14ac:dyDescent="0.3">
      <c r="C3234" s="284"/>
      <c r="D3234" s="253"/>
      <c r="E3234" s="285"/>
      <c r="F3234" s="285"/>
      <c r="G3234" s="286" t="s">
        <v>341</v>
      </c>
      <c r="H3234" s="292">
        <f>SUM(H3232:H3233)</f>
        <v>0</v>
      </c>
    </row>
    <row r="3235" spans="3:8" x14ac:dyDescent="0.3">
      <c r="C3235" s="301" t="s">
        <v>343</v>
      </c>
      <c r="D3235" s="253"/>
      <c r="E3235" s="285"/>
      <c r="F3235" s="285"/>
      <c r="G3235" s="286"/>
      <c r="H3235" s="287"/>
    </row>
    <row r="3236" spans="3:8" x14ac:dyDescent="0.3">
      <c r="C3236" s="492"/>
      <c r="D3236" s="493"/>
      <c r="E3236" s="422"/>
      <c r="F3236" s="494">
        <v>0</v>
      </c>
      <c r="G3236" s="495"/>
      <c r="H3236" s="496">
        <f>TRUNC(E3236* (1 + F3236 / 100) * G3236,2)</f>
        <v>0</v>
      </c>
    </row>
    <row r="3237" spans="3:8" x14ac:dyDescent="0.3">
      <c r="C3237" s="284"/>
      <c r="D3237" s="253"/>
      <c r="E3237" s="285"/>
      <c r="F3237" s="285"/>
      <c r="G3237" s="286" t="s">
        <v>349</v>
      </c>
      <c r="H3237" s="292">
        <f>SUM(H3235:H3236)</f>
        <v>0</v>
      </c>
    </row>
    <row r="3238" spans="3:8" x14ac:dyDescent="0.3">
      <c r="C3238" s="290" t="s">
        <v>351</v>
      </c>
      <c r="D3238" s="253"/>
      <c r="E3238" s="285"/>
      <c r="F3238" s="285"/>
      <c r="G3238" s="286"/>
      <c r="H3238" s="287"/>
    </row>
    <row r="3239" spans="3:8" x14ac:dyDescent="0.3">
      <c r="C3239" s="492"/>
      <c r="D3239" s="493"/>
      <c r="E3239" s="494"/>
      <c r="F3239" s="494"/>
      <c r="G3239" s="495"/>
      <c r="H3239" s="496"/>
    </row>
    <row r="3240" spans="3:8" x14ac:dyDescent="0.3">
      <c r="C3240" s="284"/>
      <c r="D3240" s="253"/>
      <c r="E3240" s="285"/>
      <c r="F3240" s="285"/>
      <c r="G3240" s="286" t="s">
        <v>353</v>
      </c>
      <c r="H3240" s="496">
        <f>SUM(H3238:H3239)</f>
        <v>0</v>
      </c>
    </row>
    <row r="3241" spans="3:8" x14ac:dyDescent="0.3">
      <c r="C3241" s="284"/>
      <c r="D3241" s="253"/>
      <c r="E3241" s="285"/>
      <c r="F3241" s="285"/>
      <c r="G3241" s="286"/>
      <c r="H3241" s="287"/>
    </row>
    <row r="3242" spans="3:8" ht="15" thickBot="1" x14ac:dyDescent="0.35">
      <c r="C3242" s="502"/>
      <c r="D3242" s="503"/>
      <c r="E3242" s="504"/>
      <c r="F3242" s="505" t="s">
        <v>354</v>
      </c>
      <c r="G3242" s="506">
        <f>SUM(H3221:H3241)/2</f>
        <v>0</v>
      </c>
      <c r="H3242" s="507">
        <f>IF($A$2="CD",IF($A$3=1,ROUND(SUM(H3221:H3241)/2,0),IF($A$3=3,ROUND(SUM(H3221:H3241)/2,-1),SUM(H3221:H3241)/2)),SUM(H3221:H3241)/2)</f>
        <v>0</v>
      </c>
    </row>
    <row r="3243" spans="3:8" ht="15" thickTop="1" x14ac:dyDescent="0.3">
      <c r="C3243" s="316" t="s">
        <v>280</v>
      </c>
      <c r="D3243" s="317"/>
      <c r="E3243" s="318"/>
      <c r="F3243" s="318"/>
      <c r="G3243" s="319"/>
      <c r="H3243" s="320"/>
    </row>
    <row r="3244" spans="3:8" x14ac:dyDescent="0.3">
      <c r="C3244" s="419" t="s">
        <v>258</v>
      </c>
      <c r="D3244" s="420"/>
      <c r="E3244" s="421"/>
      <c r="F3244" s="508">
        <f>$F$3</f>
        <v>0</v>
      </c>
      <c r="G3244" s="423"/>
      <c r="H3244" s="424">
        <f>ROUND(H3242*F3244,2)</f>
        <v>0</v>
      </c>
    </row>
    <row r="3245" spans="3:8" x14ac:dyDescent="0.3">
      <c r="C3245" s="419" t="s">
        <v>260</v>
      </c>
      <c r="D3245" s="420"/>
      <c r="E3245" s="421"/>
      <c r="F3245" s="508">
        <f>$G$3</f>
        <v>0</v>
      </c>
      <c r="G3245" s="423"/>
      <c r="H3245" s="424">
        <f>ROUND(H3242*F3245,2)</f>
        <v>0</v>
      </c>
    </row>
    <row r="3246" spans="3:8" x14ac:dyDescent="0.3">
      <c r="C3246" s="419" t="s">
        <v>262</v>
      </c>
      <c r="D3246" s="420"/>
      <c r="E3246" s="421"/>
      <c r="F3246" s="508">
        <f>$H$3</f>
        <v>0</v>
      </c>
      <c r="G3246" s="423"/>
      <c r="H3246" s="424">
        <f>ROUND(H3242*F3246,2)</f>
        <v>0</v>
      </c>
    </row>
    <row r="3247" spans="3:8" x14ac:dyDescent="0.3">
      <c r="C3247" s="419" t="s">
        <v>266</v>
      </c>
      <c r="D3247" s="420"/>
      <c r="E3247" s="421"/>
      <c r="F3247" s="508">
        <f>$I$3</f>
        <v>0</v>
      </c>
      <c r="G3247" s="423"/>
      <c r="H3247" s="424">
        <f>ROUND(H3246*F3247,2)</f>
        <v>0</v>
      </c>
    </row>
    <row r="3248" spans="3:8" x14ac:dyDescent="0.3">
      <c r="C3248" s="290" t="s">
        <v>379</v>
      </c>
      <c r="D3248" s="253"/>
      <c r="E3248" s="285"/>
      <c r="F3248" s="285"/>
      <c r="G3248" s="328"/>
      <c r="H3248" s="329">
        <f>SUM(H3244:H3247)</f>
        <v>0</v>
      </c>
    </row>
    <row r="3249" spans="3:8" ht="15" thickBot="1" x14ac:dyDescent="0.35">
      <c r="C3249" s="509"/>
      <c r="D3249" s="510"/>
      <c r="E3249" s="504"/>
      <c r="F3249" s="505" t="s">
        <v>381</v>
      </c>
      <c r="G3249" s="511">
        <f>H3248+H3242</f>
        <v>0</v>
      </c>
      <c r="H3249" s="507">
        <f>IF($A$3=2,ROUND((H3242+H3248),2),IF($A$3=3,ROUND((H3242+H3248),-1),ROUND((H3242+H3248),0)))</f>
        <v>0</v>
      </c>
    </row>
    <row r="3250" spans="3:8" ht="15" thickTop="1" x14ac:dyDescent="0.3">
      <c r="C3250" s="519"/>
      <c r="D3250" s="519"/>
      <c r="E3250" s="519"/>
      <c r="F3250" s="519"/>
      <c r="G3250" s="519"/>
      <c r="H3250" s="519"/>
    </row>
    <row r="3251" spans="3:8" ht="15" thickBot="1" x14ac:dyDescent="0.35">
      <c r="C3251" s="519"/>
      <c r="D3251" s="519"/>
      <c r="E3251" s="519"/>
      <c r="F3251" s="519"/>
      <c r="G3251" s="519"/>
      <c r="H3251" s="519"/>
    </row>
    <row r="3252" spans="3:8" ht="15" thickTop="1" x14ac:dyDescent="0.3">
      <c r="C3252" s="946" t="s">
        <v>1062</v>
      </c>
      <c r="D3252" s="947"/>
      <c r="E3252" s="947"/>
      <c r="F3252" s="947"/>
      <c r="G3252" s="514"/>
      <c r="H3252" s="489" t="s">
        <v>383</v>
      </c>
    </row>
    <row r="3253" spans="3:8" x14ac:dyDescent="0.3">
      <c r="C3253" s="948"/>
      <c r="D3253" s="949"/>
      <c r="E3253" s="949"/>
      <c r="F3253" s="949"/>
      <c r="G3253" s="515"/>
      <c r="H3253" s="491" t="str">
        <f>"ITEM:   "&amp;[2]PRESUPUESTO!$B$13</f>
        <v>ITEM:   0</v>
      </c>
    </row>
    <row r="3254" spans="3:8" x14ac:dyDescent="0.3">
      <c r="C3254" s="492" t="s">
        <v>72</v>
      </c>
      <c r="D3254" s="493" t="s">
        <v>73</v>
      </c>
      <c r="E3254" s="494" t="s">
        <v>74</v>
      </c>
      <c r="F3254" s="494" t="s">
        <v>313</v>
      </c>
      <c r="G3254" s="495" t="s">
        <v>314</v>
      </c>
      <c r="H3254" s="496" t="s">
        <v>315</v>
      </c>
    </row>
    <row r="3255" spans="3:8" x14ac:dyDescent="0.3">
      <c r="C3255" s="284"/>
      <c r="D3255" s="253"/>
      <c r="E3255" s="285"/>
      <c r="F3255" s="285"/>
      <c r="G3255" s="286"/>
      <c r="H3255" s="287"/>
    </row>
    <row r="3256" spans="3:8" x14ac:dyDescent="0.3">
      <c r="C3256" s="290" t="s">
        <v>317</v>
      </c>
      <c r="D3256" s="253"/>
      <c r="E3256" s="285"/>
      <c r="F3256" s="285"/>
      <c r="G3256" s="286"/>
      <c r="H3256" s="287"/>
    </row>
    <row r="3257" spans="3:8" x14ac:dyDescent="0.3">
      <c r="C3257" s="419"/>
      <c r="D3257" s="521"/>
      <c r="E3257" s="517"/>
      <c r="F3257" s="518"/>
      <c r="G3257" s="495"/>
      <c r="H3257" s="496">
        <f t="shared" ref="H3257:H3263" si="21">TRUNC(E3257* (1 + F3257 / 100) * G3257,2)</f>
        <v>0</v>
      </c>
    </row>
    <row r="3258" spans="3:8" x14ac:dyDescent="0.3">
      <c r="C3258" s="419"/>
      <c r="D3258" s="521"/>
      <c r="E3258" s="517"/>
      <c r="F3258" s="518"/>
      <c r="G3258" s="495"/>
      <c r="H3258" s="496">
        <f t="shared" si="21"/>
        <v>0</v>
      </c>
    </row>
    <row r="3259" spans="3:8" x14ac:dyDescent="0.3">
      <c r="C3259" s="419"/>
      <c r="D3259" s="521"/>
      <c r="E3259" s="517"/>
      <c r="F3259" s="518"/>
      <c r="G3259" s="495"/>
      <c r="H3259" s="496">
        <f t="shared" si="21"/>
        <v>0</v>
      </c>
    </row>
    <row r="3260" spans="3:8" x14ac:dyDescent="0.3">
      <c r="C3260" s="419"/>
      <c r="D3260" s="521"/>
      <c r="E3260" s="517"/>
      <c r="F3260" s="518"/>
      <c r="G3260" s="495"/>
      <c r="H3260" s="496">
        <f t="shared" si="21"/>
        <v>0</v>
      </c>
    </row>
    <row r="3261" spans="3:8" x14ac:dyDescent="0.3">
      <c r="C3261" s="419"/>
      <c r="D3261" s="521"/>
      <c r="E3261" s="517"/>
      <c r="F3261" s="518"/>
      <c r="G3261" s="495"/>
      <c r="H3261" s="496">
        <f t="shared" si="21"/>
        <v>0</v>
      </c>
    </row>
    <row r="3262" spans="3:8" x14ac:dyDescent="0.3">
      <c r="C3262" s="419"/>
      <c r="D3262" s="521"/>
      <c r="E3262" s="517"/>
      <c r="F3262" s="518"/>
      <c r="G3262" s="495"/>
      <c r="H3262" s="496">
        <f t="shared" si="21"/>
        <v>0</v>
      </c>
    </row>
    <row r="3263" spans="3:8" x14ac:dyDescent="0.3">
      <c r="C3263" s="419"/>
      <c r="D3263" s="521"/>
      <c r="E3263" s="517"/>
      <c r="F3263" s="518"/>
      <c r="G3263" s="495"/>
      <c r="H3263" s="496">
        <f t="shared" si="21"/>
        <v>0</v>
      </c>
    </row>
    <row r="3264" spans="3:8" x14ac:dyDescent="0.3">
      <c r="C3264" s="284"/>
      <c r="D3264" s="253"/>
      <c r="E3264" s="285"/>
      <c r="F3264" s="285"/>
      <c r="G3264" s="286" t="s">
        <v>331</v>
      </c>
      <c r="H3264" s="292">
        <f>SUM(H3256:H3263)</f>
        <v>0</v>
      </c>
    </row>
    <row r="3265" spans="3:8" x14ac:dyDescent="0.3">
      <c r="C3265" s="294" t="s">
        <v>333</v>
      </c>
      <c r="D3265" s="253" t="s">
        <v>334</v>
      </c>
      <c r="E3265" s="253" t="s">
        <v>335</v>
      </c>
      <c r="F3265" s="253" t="s">
        <v>336</v>
      </c>
      <c r="G3265" s="295" t="s">
        <v>337</v>
      </c>
      <c r="H3265" s="296" t="s">
        <v>338</v>
      </c>
    </row>
    <row r="3266" spans="3:8" x14ac:dyDescent="0.3">
      <c r="C3266" s="492"/>
      <c r="D3266" s="497"/>
      <c r="E3266" s="498"/>
      <c r="F3266" s="499"/>
      <c r="G3266" s="500"/>
      <c r="H3266" s="496"/>
    </row>
    <row r="3267" spans="3:8" x14ac:dyDescent="0.3">
      <c r="C3267" s="284"/>
      <c r="D3267" s="253"/>
      <c r="E3267" s="285"/>
      <c r="F3267" s="285"/>
      <c r="G3267" s="286" t="s">
        <v>341</v>
      </c>
      <c r="H3267" s="292">
        <f>SUM(H3265:H3266)</f>
        <v>0</v>
      </c>
    </row>
    <row r="3268" spans="3:8" x14ac:dyDescent="0.3">
      <c r="C3268" s="301" t="s">
        <v>343</v>
      </c>
      <c r="D3268" s="253"/>
      <c r="E3268" s="285"/>
      <c r="F3268" s="285"/>
      <c r="G3268" s="286"/>
      <c r="H3268" s="287"/>
    </row>
    <row r="3269" spans="3:8" x14ac:dyDescent="0.3">
      <c r="C3269" s="492"/>
      <c r="D3269" s="493" t="s">
        <v>347</v>
      </c>
      <c r="E3269" s="422"/>
      <c r="F3269" s="494"/>
      <c r="G3269" s="495"/>
      <c r="H3269" s="496">
        <f>TRUNC(E3269* (1 + F3269 / 100) * G3269,2)</f>
        <v>0</v>
      </c>
    </row>
    <row r="3270" spans="3:8" x14ac:dyDescent="0.3">
      <c r="C3270" s="284"/>
      <c r="D3270" s="253"/>
      <c r="E3270" s="285"/>
      <c r="F3270" s="285"/>
      <c r="G3270" s="286" t="s">
        <v>349</v>
      </c>
      <c r="H3270" s="292">
        <f>SUM(H3268:H3269)</f>
        <v>0</v>
      </c>
    </row>
    <row r="3271" spans="3:8" x14ac:dyDescent="0.3">
      <c r="C3271" s="290" t="s">
        <v>351</v>
      </c>
      <c r="D3271" s="253"/>
      <c r="E3271" s="285"/>
      <c r="F3271" s="285"/>
      <c r="G3271" s="286"/>
      <c r="H3271" s="287"/>
    </row>
    <row r="3272" spans="3:8" x14ac:dyDescent="0.3">
      <c r="C3272" s="492"/>
      <c r="D3272" s="493"/>
      <c r="E3272" s="494"/>
      <c r="F3272" s="494"/>
      <c r="G3272" s="495"/>
      <c r="H3272" s="496"/>
    </row>
    <row r="3273" spans="3:8" x14ac:dyDescent="0.3">
      <c r="C3273" s="284"/>
      <c r="D3273" s="253"/>
      <c r="E3273" s="285"/>
      <c r="F3273" s="285"/>
      <c r="G3273" s="286" t="s">
        <v>353</v>
      </c>
      <c r="H3273" s="496">
        <f>SUM(H3271:H3272)</f>
        <v>0</v>
      </c>
    </row>
    <row r="3274" spans="3:8" x14ac:dyDescent="0.3">
      <c r="C3274" s="284"/>
      <c r="D3274" s="253"/>
      <c r="E3274" s="285"/>
      <c r="F3274" s="285"/>
      <c r="G3274" s="286"/>
      <c r="H3274" s="287"/>
    </row>
    <row r="3275" spans="3:8" ht="15" thickBot="1" x14ac:dyDescent="0.35">
      <c r="C3275" s="502"/>
      <c r="D3275" s="503"/>
      <c r="E3275" s="504"/>
      <c r="F3275" s="505" t="s">
        <v>354</v>
      </c>
      <c r="G3275" s="506">
        <f>SUM(H3254:H3274)/2</f>
        <v>0</v>
      </c>
      <c r="H3275" s="507">
        <f>IF($A$2="CD",IF($A$3=1,ROUND(SUM(H3254:H3274)/2,0),IF($A$3=3,ROUND(SUM(H3254:H3274)/2,-1),SUM(H3254:H3274)/2)),SUM(H3254:H3274)/2)</f>
        <v>0</v>
      </c>
    </row>
    <row r="3276" spans="3:8" ht="15" thickTop="1" x14ac:dyDescent="0.3">
      <c r="C3276" s="316" t="s">
        <v>280</v>
      </c>
      <c r="D3276" s="317"/>
      <c r="E3276" s="318"/>
      <c r="F3276" s="318"/>
      <c r="G3276" s="319"/>
      <c r="H3276" s="320"/>
    </row>
    <row r="3277" spans="3:8" x14ac:dyDescent="0.3">
      <c r="C3277" s="419" t="s">
        <v>258</v>
      </c>
      <c r="D3277" s="420"/>
      <c r="E3277" s="421"/>
      <c r="F3277" s="508">
        <f>$F$3</f>
        <v>0</v>
      </c>
      <c r="G3277" s="423"/>
      <c r="H3277" s="424">
        <f>ROUND(H3275*F3277,2)</f>
        <v>0</v>
      </c>
    </row>
    <row r="3278" spans="3:8" x14ac:dyDescent="0.3">
      <c r="C3278" s="419" t="s">
        <v>260</v>
      </c>
      <c r="D3278" s="420"/>
      <c r="E3278" s="421"/>
      <c r="F3278" s="508">
        <f>$G$3</f>
        <v>0</v>
      </c>
      <c r="G3278" s="423"/>
      <c r="H3278" s="424">
        <f>ROUND(H3275*F3278,2)</f>
        <v>0</v>
      </c>
    </row>
    <row r="3279" spans="3:8" x14ac:dyDescent="0.3">
      <c r="C3279" s="419" t="s">
        <v>262</v>
      </c>
      <c r="D3279" s="420"/>
      <c r="E3279" s="421"/>
      <c r="F3279" s="508">
        <f>$H$3</f>
        <v>0</v>
      </c>
      <c r="G3279" s="423"/>
      <c r="H3279" s="424">
        <f>ROUND(H3275*F3279,2)</f>
        <v>0</v>
      </c>
    </row>
    <row r="3280" spans="3:8" x14ac:dyDescent="0.3">
      <c r="C3280" s="419" t="s">
        <v>266</v>
      </c>
      <c r="D3280" s="420"/>
      <c r="E3280" s="421"/>
      <c r="F3280" s="508">
        <f>$I$3</f>
        <v>0</v>
      </c>
      <c r="G3280" s="423"/>
      <c r="H3280" s="424">
        <f>ROUND(H3279*F3280,2)</f>
        <v>0</v>
      </c>
    </row>
    <row r="3281" spans="3:8" x14ac:dyDescent="0.3">
      <c r="C3281" s="290" t="s">
        <v>379</v>
      </c>
      <c r="D3281" s="253"/>
      <c r="E3281" s="285"/>
      <c r="F3281" s="285"/>
      <c r="G3281" s="328"/>
      <c r="H3281" s="329">
        <f>SUM(H3277:H3280)</f>
        <v>0</v>
      </c>
    </row>
    <row r="3282" spans="3:8" ht="15" thickBot="1" x14ac:dyDescent="0.35">
      <c r="C3282" s="509"/>
      <c r="D3282" s="510"/>
      <c r="E3282" s="504"/>
      <c r="F3282" s="505" t="s">
        <v>381</v>
      </c>
      <c r="G3282" s="511">
        <f>H3281+H3275</f>
        <v>0</v>
      </c>
      <c r="H3282" s="507">
        <f>IF($A$3=2,ROUND((H3275+H3281),2),IF($A$3=3,ROUND((H3275+H3281),-1),ROUND((H3275+H3281),0)))</f>
        <v>0</v>
      </c>
    </row>
    <row r="3283" spans="3:8" ht="15" thickTop="1" x14ac:dyDescent="0.3">
      <c r="C3283" s="519"/>
      <c r="D3283" s="519"/>
      <c r="E3283" s="519"/>
      <c r="F3283" s="519"/>
      <c r="G3283" s="519"/>
      <c r="H3283" s="519"/>
    </row>
    <row r="3284" spans="3:8" ht="15" thickBot="1" x14ac:dyDescent="0.35">
      <c r="C3284" s="519"/>
      <c r="D3284" s="519"/>
      <c r="E3284" s="519"/>
      <c r="F3284" s="519"/>
      <c r="G3284" s="519"/>
      <c r="H3284" s="519"/>
    </row>
    <row r="3285" spans="3:8" ht="15" thickTop="1" x14ac:dyDescent="0.3">
      <c r="C3285" s="946" t="s">
        <v>1063</v>
      </c>
      <c r="D3285" s="947"/>
      <c r="E3285" s="947"/>
      <c r="F3285" s="947"/>
      <c r="G3285" s="514"/>
      <c r="H3285" s="489" t="s">
        <v>383</v>
      </c>
    </row>
    <row r="3286" spans="3:8" x14ac:dyDescent="0.3">
      <c r="C3286" s="948"/>
      <c r="D3286" s="949"/>
      <c r="E3286" s="949"/>
      <c r="F3286" s="949"/>
      <c r="G3286" s="515"/>
      <c r="H3286" s="491" t="str">
        <f>"ITEM:   "&amp;[2]PRESUPUESTO!$B$13</f>
        <v>ITEM:   0</v>
      </c>
    </row>
    <row r="3287" spans="3:8" x14ac:dyDescent="0.3">
      <c r="C3287" s="492" t="s">
        <v>72</v>
      </c>
      <c r="D3287" s="493" t="s">
        <v>73</v>
      </c>
      <c r="E3287" s="494" t="s">
        <v>74</v>
      </c>
      <c r="F3287" s="494" t="s">
        <v>313</v>
      </c>
      <c r="G3287" s="495" t="s">
        <v>314</v>
      </c>
      <c r="H3287" s="496" t="s">
        <v>315</v>
      </c>
    </row>
    <row r="3288" spans="3:8" x14ac:dyDescent="0.3">
      <c r="C3288" s="284"/>
      <c r="D3288" s="253"/>
      <c r="E3288" s="285"/>
      <c r="F3288" s="285"/>
      <c r="G3288" s="286"/>
      <c r="H3288" s="287"/>
    </row>
    <row r="3289" spans="3:8" x14ac:dyDescent="0.3">
      <c r="C3289" s="290" t="s">
        <v>317</v>
      </c>
      <c r="D3289" s="253"/>
      <c r="E3289" s="285"/>
      <c r="F3289" s="285"/>
      <c r="G3289" s="286"/>
      <c r="H3289" s="287"/>
    </row>
    <row r="3290" spans="3:8" x14ac:dyDescent="0.3">
      <c r="C3290" s="419"/>
      <c r="D3290" s="521"/>
      <c r="E3290" s="517"/>
      <c r="F3290" s="518"/>
      <c r="G3290" s="495"/>
      <c r="H3290" s="496">
        <f t="shared" ref="H3290:H3295" si="22">TRUNC(E3290* (1 + F3290 / 100) * G3290,2)</f>
        <v>0</v>
      </c>
    </row>
    <row r="3291" spans="3:8" x14ac:dyDescent="0.3">
      <c r="C3291" s="419"/>
      <c r="D3291" s="521"/>
      <c r="E3291" s="517"/>
      <c r="F3291" s="518"/>
      <c r="G3291" s="495"/>
      <c r="H3291" s="496">
        <f t="shared" si="22"/>
        <v>0</v>
      </c>
    </row>
    <row r="3292" spans="3:8" x14ac:dyDescent="0.3">
      <c r="C3292" s="419"/>
      <c r="D3292" s="521"/>
      <c r="E3292" s="517"/>
      <c r="F3292" s="518"/>
      <c r="G3292" s="495"/>
      <c r="H3292" s="496">
        <f t="shared" si="22"/>
        <v>0</v>
      </c>
    </row>
    <row r="3293" spans="3:8" x14ac:dyDescent="0.3">
      <c r="C3293" s="419"/>
      <c r="D3293" s="521"/>
      <c r="E3293" s="517"/>
      <c r="F3293" s="518"/>
      <c r="G3293" s="495"/>
      <c r="H3293" s="496">
        <f t="shared" si="22"/>
        <v>0</v>
      </c>
    </row>
    <row r="3294" spans="3:8" x14ac:dyDescent="0.3">
      <c r="C3294" s="419"/>
      <c r="D3294" s="521"/>
      <c r="E3294" s="517"/>
      <c r="F3294" s="518"/>
      <c r="G3294" s="495"/>
      <c r="H3294" s="496">
        <f t="shared" si="22"/>
        <v>0</v>
      </c>
    </row>
    <row r="3295" spans="3:8" x14ac:dyDescent="0.3">
      <c r="C3295" s="419"/>
      <c r="D3295" s="521"/>
      <c r="E3295" s="517"/>
      <c r="F3295" s="518"/>
      <c r="G3295" s="495"/>
      <c r="H3295" s="496">
        <f t="shared" si="22"/>
        <v>0</v>
      </c>
    </row>
    <row r="3296" spans="3:8" x14ac:dyDescent="0.3">
      <c r="C3296" s="284"/>
      <c r="D3296" s="253"/>
      <c r="E3296" s="285"/>
      <c r="F3296" s="285"/>
      <c r="G3296" s="286" t="s">
        <v>331</v>
      </c>
      <c r="H3296" s="292">
        <f>SUM(H3289:H3295)</f>
        <v>0</v>
      </c>
    </row>
    <row r="3297" spans="3:8" x14ac:dyDescent="0.3">
      <c r="C3297" s="294" t="s">
        <v>333</v>
      </c>
      <c r="D3297" s="253" t="s">
        <v>334</v>
      </c>
      <c r="E3297" s="253" t="s">
        <v>335</v>
      </c>
      <c r="F3297" s="253" t="s">
        <v>336</v>
      </c>
      <c r="G3297" s="295" t="s">
        <v>337</v>
      </c>
      <c r="H3297" s="296" t="s">
        <v>338</v>
      </c>
    </row>
    <row r="3298" spans="3:8" x14ac:dyDescent="0.3">
      <c r="C3298" s="492"/>
      <c r="D3298" s="497"/>
      <c r="E3298" s="498"/>
      <c r="F3298" s="499"/>
      <c r="G3298" s="500"/>
      <c r="H3298" s="496"/>
    </row>
    <row r="3299" spans="3:8" x14ac:dyDescent="0.3">
      <c r="C3299" s="284"/>
      <c r="D3299" s="253"/>
      <c r="E3299" s="285"/>
      <c r="F3299" s="285"/>
      <c r="G3299" s="286" t="s">
        <v>341</v>
      </c>
      <c r="H3299" s="292">
        <f>SUM(H3297:H3298)</f>
        <v>0</v>
      </c>
    </row>
    <row r="3300" spans="3:8" x14ac:dyDescent="0.3">
      <c r="C3300" s="301" t="s">
        <v>343</v>
      </c>
      <c r="D3300" s="253"/>
      <c r="E3300" s="285"/>
      <c r="F3300" s="285"/>
      <c r="G3300" s="286"/>
      <c r="H3300" s="287"/>
    </row>
    <row r="3301" spans="3:8" x14ac:dyDescent="0.3">
      <c r="C3301" s="492"/>
      <c r="D3301" s="493"/>
      <c r="E3301" s="422"/>
      <c r="F3301" s="494"/>
      <c r="G3301" s="495"/>
      <c r="H3301" s="496">
        <f>TRUNC(E3301* (1 + F3301 / 100) * G3301,2)</f>
        <v>0</v>
      </c>
    </row>
    <row r="3302" spans="3:8" x14ac:dyDescent="0.3">
      <c r="C3302" s="284"/>
      <c r="D3302" s="253"/>
      <c r="E3302" s="285"/>
      <c r="F3302" s="285"/>
      <c r="G3302" s="286" t="s">
        <v>349</v>
      </c>
      <c r="H3302" s="292">
        <f>SUM(H3300:H3301)</f>
        <v>0</v>
      </c>
    </row>
    <row r="3303" spans="3:8" x14ac:dyDescent="0.3">
      <c r="C3303" s="290" t="s">
        <v>351</v>
      </c>
      <c r="D3303" s="253"/>
      <c r="E3303" s="285"/>
      <c r="F3303" s="285"/>
      <c r="G3303" s="286"/>
      <c r="H3303" s="287"/>
    </row>
    <row r="3304" spans="3:8" x14ac:dyDescent="0.3">
      <c r="C3304" s="492"/>
      <c r="D3304" s="493"/>
      <c r="E3304" s="494"/>
      <c r="F3304" s="494"/>
      <c r="G3304" s="495"/>
      <c r="H3304" s="496"/>
    </row>
    <row r="3305" spans="3:8" x14ac:dyDescent="0.3">
      <c r="C3305" s="284"/>
      <c r="D3305" s="253"/>
      <c r="E3305" s="285"/>
      <c r="F3305" s="285"/>
      <c r="G3305" s="286" t="s">
        <v>353</v>
      </c>
      <c r="H3305" s="496">
        <f>SUM(H3303:H3304)</f>
        <v>0</v>
      </c>
    </row>
    <row r="3306" spans="3:8" x14ac:dyDescent="0.3">
      <c r="C3306" s="284"/>
      <c r="D3306" s="253"/>
      <c r="E3306" s="285"/>
      <c r="F3306" s="285"/>
      <c r="G3306" s="286"/>
      <c r="H3306" s="287"/>
    </row>
    <row r="3307" spans="3:8" ht="15" thickBot="1" x14ac:dyDescent="0.35">
      <c r="C3307" s="502"/>
      <c r="D3307" s="503"/>
      <c r="E3307" s="504"/>
      <c r="F3307" s="505" t="s">
        <v>354</v>
      </c>
      <c r="G3307" s="506">
        <f>SUM(H3287:H3306)/2</f>
        <v>0</v>
      </c>
      <c r="H3307" s="507">
        <f>IF($A$2="CD",IF($A$3=1,ROUND(SUM(H3287:H3306)/2,0),IF($A$3=3,ROUND(SUM(H3287:H3306)/2,-1),SUM(H3287:H3306)/2)),SUM(H3287:H3306)/2)</f>
        <v>0</v>
      </c>
    </row>
    <row r="3308" spans="3:8" ht="15" thickTop="1" x14ac:dyDescent="0.3">
      <c r="C3308" s="316" t="s">
        <v>280</v>
      </c>
      <c r="D3308" s="317"/>
      <c r="E3308" s="318"/>
      <c r="F3308" s="318"/>
      <c r="G3308" s="319"/>
      <c r="H3308" s="320"/>
    </row>
    <row r="3309" spans="3:8" x14ac:dyDescent="0.3">
      <c r="C3309" s="419" t="s">
        <v>258</v>
      </c>
      <c r="D3309" s="420"/>
      <c r="E3309" s="421"/>
      <c r="F3309" s="508">
        <f>$F$3</f>
        <v>0</v>
      </c>
      <c r="G3309" s="423"/>
      <c r="H3309" s="424">
        <f>ROUND(H3307*F3309,2)</f>
        <v>0</v>
      </c>
    </row>
    <row r="3310" spans="3:8" x14ac:dyDescent="0.3">
      <c r="C3310" s="419" t="s">
        <v>260</v>
      </c>
      <c r="D3310" s="420"/>
      <c r="E3310" s="421"/>
      <c r="F3310" s="508">
        <f>$G$3</f>
        <v>0</v>
      </c>
      <c r="G3310" s="423"/>
      <c r="H3310" s="424">
        <f>ROUND(H3307*F3310,2)</f>
        <v>0</v>
      </c>
    </row>
    <row r="3311" spans="3:8" x14ac:dyDescent="0.3">
      <c r="C3311" s="419" t="s">
        <v>262</v>
      </c>
      <c r="D3311" s="420"/>
      <c r="E3311" s="421"/>
      <c r="F3311" s="508">
        <f>$H$3</f>
        <v>0</v>
      </c>
      <c r="G3311" s="423"/>
      <c r="H3311" s="424">
        <f>ROUND(H3307*F3311,2)</f>
        <v>0</v>
      </c>
    </row>
    <row r="3312" spans="3:8" x14ac:dyDescent="0.3">
      <c r="C3312" s="419" t="s">
        <v>266</v>
      </c>
      <c r="D3312" s="420"/>
      <c r="E3312" s="421"/>
      <c r="F3312" s="508">
        <f>$I$3</f>
        <v>0</v>
      </c>
      <c r="G3312" s="423"/>
      <c r="H3312" s="424">
        <f>ROUND(H3311*F3312,2)</f>
        <v>0</v>
      </c>
    </row>
    <row r="3313" spans="3:8" x14ac:dyDescent="0.3">
      <c r="C3313" s="290" t="s">
        <v>379</v>
      </c>
      <c r="D3313" s="253"/>
      <c r="E3313" s="285"/>
      <c r="F3313" s="285"/>
      <c r="G3313" s="328"/>
      <c r="H3313" s="329">
        <f>SUM(H3309:H3312)</f>
        <v>0</v>
      </c>
    </row>
    <row r="3314" spans="3:8" ht="15" thickBot="1" x14ac:dyDescent="0.35">
      <c r="C3314" s="509"/>
      <c r="D3314" s="510"/>
      <c r="E3314" s="504"/>
      <c r="F3314" s="505" t="s">
        <v>381</v>
      </c>
      <c r="G3314" s="511">
        <f>H3313+H3307</f>
        <v>0</v>
      </c>
      <c r="H3314" s="507">
        <f>IF($A$3=2,ROUND((H3307+H3313),2),IF($A$3=3,ROUND((H3307+H3313),-1),ROUND((H3307+H3313),0)))</f>
        <v>0</v>
      </c>
    </row>
    <row r="3315" spans="3:8" ht="15" thickTop="1" x14ac:dyDescent="0.3">
      <c r="C3315" s="519"/>
      <c r="D3315" s="519"/>
      <c r="E3315" s="519"/>
      <c r="F3315" s="519"/>
      <c r="G3315" s="519"/>
      <c r="H3315" s="519"/>
    </row>
    <row r="3316" spans="3:8" ht="15" thickBot="1" x14ac:dyDescent="0.35">
      <c r="C3316" s="519"/>
      <c r="D3316" s="519"/>
      <c r="E3316" s="519"/>
      <c r="F3316" s="519"/>
      <c r="G3316" s="519"/>
      <c r="H3316" s="519"/>
    </row>
    <row r="3317" spans="3:8" ht="15" thickTop="1" x14ac:dyDescent="0.3">
      <c r="C3317" s="946" t="s">
        <v>1064</v>
      </c>
      <c r="D3317" s="947"/>
      <c r="E3317" s="947"/>
      <c r="F3317" s="947"/>
      <c r="G3317" s="514"/>
      <c r="H3317" s="489" t="s">
        <v>383</v>
      </c>
    </row>
    <row r="3318" spans="3:8" x14ac:dyDescent="0.3">
      <c r="C3318" s="948"/>
      <c r="D3318" s="949"/>
      <c r="E3318" s="949"/>
      <c r="F3318" s="949"/>
      <c r="G3318" s="515"/>
      <c r="H3318" s="491" t="str">
        <f>"ITEM:   "&amp;[2]PRESUPUESTO!$B$13</f>
        <v>ITEM:   0</v>
      </c>
    </row>
    <row r="3319" spans="3:8" x14ac:dyDescent="0.3">
      <c r="C3319" s="492" t="s">
        <v>72</v>
      </c>
      <c r="D3319" s="493" t="s">
        <v>73</v>
      </c>
      <c r="E3319" s="494" t="s">
        <v>74</v>
      </c>
      <c r="F3319" s="494" t="s">
        <v>313</v>
      </c>
      <c r="G3319" s="495" t="s">
        <v>314</v>
      </c>
      <c r="H3319" s="496" t="s">
        <v>315</v>
      </c>
    </row>
    <row r="3320" spans="3:8" x14ac:dyDescent="0.3">
      <c r="C3320" s="284"/>
      <c r="D3320" s="253"/>
      <c r="E3320" s="285"/>
      <c r="F3320" s="285"/>
      <c r="G3320" s="286"/>
      <c r="H3320" s="287"/>
    </row>
    <row r="3321" spans="3:8" x14ac:dyDescent="0.3">
      <c r="C3321" s="290" t="s">
        <v>317</v>
      </c>
      <c r="D3321" s="253"/>
      <c r="E3321" s="285"/>
      <c r="F3321" s="285"/>
      <c r="G3321" s="286"/>
      <c r="H3321" s="287"/>
    </row>
    <row r="3322" spans="3:8" x14ac:dyDescent="0.3">
      <c r="C3322" s="419"/>
      <c r="D3322" s="521"/>
      <c r="E3322" s="517"/>
      <c r="F3322" s="518"/>
      <c r="G3322" s="495"/>
      <c r="H3322" s="496">
        <f t="shared" ref="H3322:H3332" si="23">TRUNC(E3322* (1 + F3322 / 100) * G3322,2)</f>
        <v>0</v>
      </c>
    </row>
    <row r="3323" spans="3:8" x14ac:dyDescent="0.3">
      <c r="C3323" s="419"/>
      <c r="D3323" s="521"/>
      <c r="E3323" s="517"/>
      <c r="F3323" s="518"/>
      <c r="G3323" s="495"/>
      <c r="H3323" s="496">
        <f t="shared" si="23"/>
        <v>0</v>
      </c>
    </row>
    <row r="3324" spans="3:8" x14ac:dyDescent="0.3">
      <c r="C3324" s="419"/>
      <c r="D3324" s="521"/>
      <c r="E3324" s="517"/>
      <c r="F3324" s="518"/>
      <c r="G3324" s="495"/>
      <c r="H3324" s="496">
        <f t="shared" si="23"/>
        <v>0</v>
      </c>
    </row>
    <row r="3325" spans="3:8" x14ac:dyDescent="0.3">
      <c r="C3325" s="419"/>
      <c r="D3325" s="521"/>
      <c r="E3325" s="517"/>
      <c r="F3325" s="518"/>
      <c r="G3325" s="495"/>
      <c r="H3325" s="496">
        <f t="shared" si="23"/>
        <v>0</v>
      </c>
    </row>
    <row r="3326" spans="3:8" x14ac:dyDescent="0.3">
      <c r="C3326" s="419"/>
      <c r="D3326" s="521"/>
      <c r="E3326" s="517"/>
      <c r="F3326" s="518"/>
      <c r="G3326" s="495"/>
      <c r="H3326" s="496">
        <f t="shared" si="23"/>
        <v>0</v>
      </c>
    </row>
    <row r="3327" spans="3:8" x14ac:dyDescent="0.3">
      <c r="C3327" s="419"/>
      <c r="D3327" s="521"/>
      <c r="E3327" s="517"/>
      <c r="F3327" s="518"/>
      <c r="G3327" s="495"/>
      <c r="H3327" s="496">
        <f t="shared" si="23"/>
        <v>0</v>
      </c>
    </row>
    <row r="3328" spans="3:8" x14ac:dyDescent="0.3">
      <c r="C3328" s="419"/>
      <c r="D3328" s="521"/>
      <c r="E3328" s="517"/>
      <c r="F3328" s="518"/>
      <c r="G3328" s="495"/>
      <c r="H3328" s="496">
        <f t="shared" si="23"/>
        <v>0</v>
      </c>
    </row>
    <row r="3329" spans="3:8" x14ac:dyDescent="0.3">
      <c r="C3329" s="419"/>
      <c r="D3329" s="521"/>
      <c r="E3329" s="517"/>
      <c r="F3329" s="518"/>
      <c r="G3329" s="495"/>
      <c r="H3329" s="496">
        <f t="shared" si="23"/>
        <v>0</v>
      </c>
    </row>
    <row r="3330" spans="3:8" x14ac:dyDescent="0.3">
      <c r="C3330" s="419"/>
      <c r="D3330" s="521"/>
      <c r="E3330" s="517"/>
      <c r="F3330" s="518"/>
      <c r="G3330" s="495"/>
      <c r="H3330" s="496">
        <f t="shared" si="23"/>
        <v>0</v>
      </c>
    </row>
    <row r="3331" spans="3:8" x14ac:dyDescent="0.3">
      <c r="C3331" s="419"/>
      <c r="D3331" s="521"/>
      <c r="E3331" s="517"/>
      <c r="F3331" s="518"/>
      <c r="G3331" s="495"/>
      <c r="H3331" s="496">
        <f t="shared" si="23"/>
        <v>0</v>
      </c>
    </row>
    <row r="3332" spans="3:8" x14ac:dyDescent="0.3">
      <c r="C3332" s="419"/>
      <c r="D3332" s="521"/>
      <c r="E3332" s="517"/>
      <c r="F3332" s="518"/>
      <c r="G3332" s="495"/>
      <c r="H3332" s="496">
        <f t="shared" si="23"/>
        <v>0</v>
      </c>
    </row>
    <row r="3333" spans="3:8" x14ac:dyDescent="0.3">
      <c r="C3333" s="284"/>
      <c r="D3333" s="253"/>
      <c r="E3333" s="285"/>
      <c r="F3333" s="285"/>
      <c r="G3333" s="286" t="s">
        <v>331</v>
      </c>
      <c r="H3333" s="292">
        <f>SUM(H3321:H3332)</f>
        <v>0</v>
      </c>
    </row>
    <row r="3334" spans="3:8" x14ac:dyDescent="0.3">
      <c r="C3334" s="294" t="s">
        <v>333</v>
      </c>
      <c r="D3334" s="253" t="s">
        <v>334</v>
      </c>
      <c r="E3334" s="253" t="s">
        <v>335</v>
      </c>
      <c r="F3334" s="253" t="s">
        <v>336</v>
      </c>
      <c r="G3334" s="295" t="s">
        <v>337</v>
      </c>
      <c r="H3334" s="296" t="s">
        <v>338</v>
      </c>
    </row>
    <row r="3335" spans="3:8" x14ac:dyDescent="0.3">
      <c r="C3335" s="492"/>
      <c r="D3335" s="497"/>
      <c r="E3335" s="498"/>
      <c r="F3335" s="499"/>
      <c r="G3335" s="500"/>
      <c r="H3335" s="496"/>
    </row>
    <row r="3336" spans="3:8" x14ac:dyDescent="0.3">
      <c r="C3336" s="284"/>
      <c r="D3336" s="253"/>
      <c r="E3336" s="285"/>
      <c r="F3336" s="285"/>
      <c r="G3336" s="286" t="s">
        <v>341</v>
      </c>
      <c r="H3336" s="292">
        <f>SUM(H3334:H3335)</f>
        <v>0</v>
      </c>
    </row>
    <row r="3337" spans="3:8" x14ac:dyDescent="0.3">
      <c r="C3337" s="301" t="s">
        <v>343</v>
      </c>
      <c r="D3337" s="253"/>
      <c r="E3337" s="285"/>
      <c r="F3337" s="285"/>
      <c r="G3337" s="286"/>
      <c r="H3337" s="287"/>
    </row>
    <row r="3338" spans="3:8" x14ac:dyDescent="0.3">
      <c r="C3338" s="492"/>
      <c r="D3338" s="493"/>
      <c r="E3338" s="422"/>
      <c r="F3338" s="494"/>
      <c r="G3338" s="495"/>
      <c r="H3338" s="496">
        <f>TRUNC(E3338* (1 + F3338 / 100) * G3338,2)</f>
        <v>0</v>
      </c>
    </row>
    <row r="3339" spans="3:8" x14ac:dyDescent="0.3">
      <c r="C3339" s="284"/>
      <c r="D3339" s="253"/>
      <c r="E3339" s="285"/>
      <c r="F3339" s="285"/>
      <c r="G3339" s="286" t="s">
        <v>349</v>
      </c>
      <c r="H3339" s="292">
        <f>SUM(H3337:H3338)</f>
        <v>0</v>
      </c>
    </row>
    <row r="3340" spans="3:8" x14ac:dyDescent="0.3">
      <c r="C3340" s="290" t="s">
        <v>351</v>
      </c>
      <c r="D3340" s="253"/>
      <c r="E3340" s="285"/>
      <c r="F3340" s="285"/>
      <c r="G3340" s="286"/>
      <c r="H3340" s="287"/>
    </row>
    <row r="3341" spans="3:8" x14ac:dyDescent="0.3">
      <c r="C3341" s="492"/>
      <c r="D3341" s="493"/>
      <c r="E3341" s="494"/>
      <c r="F3341" s="494"/>
      <c r="G3341" s="495"/>
      <c r="H3341" s="496"/>
    </row>
    <row r="3342" spans="3:8" x14ac:dyDescent="0.3">
      <c r="C3342" s="284"/>
      <c r="D3342" s="253"/>
      <c r="E3342" s="285"/>
      <c r="F3342" s="285"/>
      <c r="G3342" s="286" t="s">
        <v>353</v>
      </c>
      <c r="H3342" s="496">
        <f>SUM(H3340:H3341)</f>
        <v>0</v>
      </c>
    </row>
    <row r="3343" spans="3:8" x14ac:dyDescent="0.3">
      <c r="C3343" s="284"/>
      <c r="D3343" s="253"/>
      <c r="E3343" s="285"/>
      <c r="F3343" s="285"/>
      <c r="G3343" s="286"/>
      <c r="H3343" s="287"/>
    </row>
    <row r="3344" spans="3:8" ht="15" thickBot="1" x14ac:dyDescent="0.35">
      <c r="C3344" s="502"/>
      <c r="D3344" s="503"/>
      <c r="E3344" s="504"/>
      <c r="F3344" s="505" t="s">
        <v>354</v>
      </c>
      <c r="G3344" s="506">
        <f>SUM(H3319:H3343)/2</f>
        <v>0</v>
      </c>
      <c r="H3344" s="507">
        <f>IF($A$2="CD",IF($A$3=1,ROUND(SUM(H3319:H3343)/2,0),IF($A$3=3,ROUND(SUM(H3319:H3343)/2,-1),SUM(H3319:H3343)/2)),SUM(H3319:H3343)/2)</f>
        <v>0</v>
      </c>
    </row>
    <row r="3345" spans="3:8" ht="15" thickTop="1" x14ac:dyDescent="0.3">
      <c r="C3345" s="316" t="s">
        <v>280</v>
      </c>
      <c r="D3345" s="317"/>
      <c r="E3345" s="318"/>
      <c r="F3345" s="318"/>
      <c r="G3345" s="319"/>
      <c r="H3345" s="320"/>
    </row>
    <row r="3346" spans="3:8" x14ac:dyDescent="0.3">
      <c r="C3346" s="419" t="s">
        <v>258</v>
      </c>
      <c r="D3346" s="420"/>
      <c r="E3346" s="421"/>
      <c r="F3346" s="508">
        <f>$F$3</f>
        <v>0</v>
      </c>
      <c r="G3346" s="423"/>
      <c r="H3346" s="424">
        <f>ROUND(H3344*F3346,2)</f>
        <v>0</v>
      </c>
    </row>
    <row r="3347" spans="3:8" x14ac:dyDescent="0.3">
      <c r="C3347" s="419" t="s">
        <v>260</v>
      </c>
      <c r="D3347" s="420"/>
      <c r="E3347" s="421"/>
      <c r="F3347" s="508">
        <f>$G$3</f>
        <v>0</v>
      </c>
      <c r="G3347" s="423"/>
      <c r="H3347" s="424">
        <f>ROUND(H3344*F3347,2)</f>
        <v>0</v>
      </c>
    </row>
    <row r="3348" spans="3:8" x14ac:dyDescent="0.3">
      <c r="C3348" s="419" t="s">
        <v>262</v>
      </c>
      <c r="D3348" s="420"/>
      <c r="E3348" s="421"/>
      <c r="F3348" s="508">
        <f>$H$3</f>
        <v>0</v>
      </c>
      <c r="G3348" s="423"/>
      <c r="H3348" s="424">
        <f>ROUND(H3344*F3348,2)</f>
        <v>0</v>
      </c>
    </row>
    <row r="3349" spans="3:8" x14ac:dyDescent="0.3">
      <c r="C3349" s="419" t="s">
        <v>266</v>
      </c>
      <c r="D3349" s="420"/>
      <c r="E3349" s="421"/>
      <c r="F3349" s="508">
        <f>$I$3</f>
        <v>0</v>
      </c>
      <c r="G3349" s="423"/>
      <c r="H3349" s="424">
        <f>ROUND(H3348*F3349,2)</f>
        <v>0</v>
      </c>
    </row>
    <row r="3350" spans="3:8" x14ac:dyDescent="0.3">
      <c r="C3350" s="290" t="s">
        <v>379</v>
      </c>
      <c r="D3350" s="253"/>
      <c r="E3350" s="285"/>
      <c r="F3350" s="285"/>
      <c r="G3350" s="328"/>
      <c r="H3350" s="329">
        <f>SUM(H3346:H3349)</f>
        <v>0</v>
      </c>
    </row>
    <row r="3351" spans="3:8" ht="15" thickBot="1" x14ac:dyDescent="0.35">
      <c r="C3351" s="509"/>
      <c r="D3351" s="510"/>
      <c r="E3351" s="504"/>
      <c r="F3351" s="505" t="s">
        <v>381</v>
      </c>
      <c r="G3351" s="511">
        <f>H3350+H3344</f>
        <v>0</v>
      </c>
      <c r="H3351" s="507">
        <f>IF($A$3=2,ROUND((H3344+H3350),2),IF($A$3=3,ROUND((H3344+H3350),-1),ROUND((H3344+H3350),0)))</f>
        <v>0</v>
      </c>
    </row>
    <row r="3352" spans="3:8" ht="15" thickTop="1" x14ac:dyDescent="0.3">
      <c r="C3352" s="519"/>
      <c r="D3352" s="519"/>
      <c r="E3352" s="519"/>
      <c r="F3352" s="519"/>
      <c r="G3352" s="519"/>
      <c r="H3352" s="519"/>
    </row>
    <row r="3353" spans="3:8" ht="15" thickBot="1" x14ac:dyDescent="0.35">
      <c r="C3353" s="519"/>
      <c r="D3353" s="519"/>
      <c r="E3353" s="519"/>
      <c r="F3353" s="519"/>
      <c r="G3353" s="519"/>
      <c r="H3353" s="519"/>
    </row>
    <row r="3354" spans="3:8" ht="15" thickTop="1" x14ac:dyDescent="0.3">
      <c r="C3354" s="946" t="s">
        <v>1065</v>
      </c>
      <c r="D3354" s="947"/>
      <c r="E3354" s="947"/>
      <c r="F3354" s="947"/>
      <c r="G3354" s="514"/>
      <c r="H3354" s="489" t="s">
        <v>383</v>
      </c>
    </row>
    <row r="3355" spans="3:8" x14ac:dyDescent="0.3">
      <c r="C3355" s="948"/>
      <c r="D3355" s="949"/>
      <c r="E3355" s="949"/>
      <c r="F3355" s="949"/>
      <c r="G3355" s="515"/>
      <c r="H3355" s="491" t="str">
        <f>"ITEM:   "&amp;[2]PRESUPUESTO!$B$13</f>
        <v>ITEM:   0</v>
      </c>
    </row>
    <row r="3356" spans="3:8" x14ac:dyDescent="0.3">
      <c r="C3356" s="492" t="s">
        <v>72</v>
      </c>
      <c r="D3356" s="493" t="s">
        <v>73</v>
      </c>
      <c r="E3356" s="494" t="s">
        <v>74</v>
      </c>
      <c r="F3356" s="494" t="s">
        <v>313</v>
      </c>
      <c r="G3356" s="495" t="s">
        <v>314</v>
      </c>
      <c r="H3356" s="496" t="s">
        <v>315</v>
      </c>
    </row>
    <row r="3357" spans="3:8" x14ac:dyDescent="0.3">
      <c r="C3357" s="284"/>
      <c r="D3357" s="253"/>
      <c r="E3357" s="285"/>
      <c r="F3357" s="285"/>
      <c r="G3357" s="286"/>
      <c r="H3357" s="287"/>
    </row>
    <row r="3358" spans="3:8" x14ac:dyDescent="0.3">
      <c r="C3358" s="290" t="s">
        <v>317</v>
      </c>
      <c r="D3358" s="253"/>
      <c r="E3358" s="285"/>
      <c r="F3358" s="285"/>
      <c r="G3358" s="286"/>
      <c r="H3358" s="287"/>
    </row>
    <row r="3359" spans="3:8" x14ac:dyDescent="0.3">
      <c r="C3359" s="419"/>
      <c r="D3359" s="521"/>
      <c r="E3359" s="517"/>
      <c r="F3359" s="518"/>
      <c r="G3359" s="495"/>
      <c r="H3359" s="496">
        <f t="shared" ref="H3359:H3369" si="24">TRUNC(E3359* (1 + F3359 / 100) * G3359,2)</f>
        <v>0</v>
      </c>
    </row>
    <row r="3360" spans="3:8" x14ac:dyDescent="0.3">
      <c r="C3360" s="419"/>
      <c r="D3360" s="521"/>
      <c r="E3360" s="517"/>
      <c r="F3360" s="518"/>
      <c r="G3360" s="495"/>
      <c r="H3360" s="496">
        <f t="shared" si="24"/>
        <v>0</v>
      </c>
    </row>
    <row r="3361" spans="3:8" x14ac:dyDescent="0.3">
      <c r="C3361" s="419"/>
      <c r="D3361" s="521"/>
      <c r="E3361" s="517"/>
      <c r="F3361" s="518"/>
      <c r="G3361" s="495"/>
      <c r="H3361" s="496">
        <f t="shared" si="24"/>
        <v>0</v>
      </c>
    </row>
    <row r="3362" spans="3:8" x14ac:dyDescent="0.3">
      <c r="C3362" s="419"/>
      <c r="D3362" s="521"/>
      <c r="E3362" s="517"/>
      <c r="F3362" s="518"/>
      <c r="G3362" s="495"/>
      <c r="H3362" s="496">
        <f t="shared" si="24"/>
        <v>0</v>
      </c>
    </row>
    <row r="3363" spans="3:8" x14ac:dyDescent="0.3">
      <c r="C3363" s="419"/>
      <c r="D3363" s="521"/>
      <c r="E3363" s="517"/>
      <c r="F3363" s="518"/>
      <c r="G3363" s="495"/>
      <c r="H3363" s="496">
        <f t="shared" si="24"/>
        <v>0</v>
      </c>
    </row>
    <row r="3364" spans="3:8" x14ac:dyDescent="0.3">
      <c r="C3364" s="419"/>
      <c r="D3364" s="521"/>
      <c r="E3364" s="517"/>
      <c r="F3364" s="518"/>
      <c r="G3364" s="495"/>
      <c r="H3364" s="496">
        <f t="shared" si="24"/>
        <v>0</v>
      </c>
    </row>
    <row r="3365" spans="3:8" x14ac:dyDescent="0.3">
      <c r="C3365" s="419"/>
      <c r="D3365" s="521"/>
      <c r="E3365" s="517"/>
      <c r="F3365" s="518"/>
      <c r="G3365" s="495"/>
      <c r="H3365" s="496">
        <f t="shared" si="24"/>
        <v>0</v>
      </c>
    </row>
    <row r="3366" spans="3:8" x14ac:dyDescent="0.3">
      <c r="C3366" s="419"/>
      <c r="D3366" s="521"/>
      <c r="E3366" s="517"/>
      <c r="F3366" s="518"/>
      <c r="G3366" s="495"/>
      <c r="H3366" s="496">
        <f t="shared" si="24"/>
        <v>0</v>
      </c>
    </row>
    <row r="3367" spans="3:8" x14ac:dyDescent="0.3">
      <c r="C3367" s="419"/>
      <c r="D3367" s="521"/>
      <c r="E3367" s="517"/>
      <c r="F3367" s="518"/>
      <c r="G3367" s="495"/>
      <c r="H3367" s="496">
        <f t="shared" si="24"/>
        <v>0</v>
      </c>
    </row>
    <row r="3368" spans="3:8" x14ac:dyDescent="0.3">
      <c r="C3368" s="419"/>
      <c r="D3368" s="521"/>
      <c r="E3368" s="517"/>
      <c r="F3368" s="518"/>
      <c r="G3368" s="495"/>
      <c r="H3368" s="496">
        <f t="shared" si="24"/>
        <v>0</v>
      </c>
    </row>
    <row r="3369" spans="3:8" x14ac:dyDescent="0.3">
      <c r="C3369" s="419"/>
      <c r="D3369" s="521"/>
      <c r="E3369" s="517"/>
      <c r="F3369" s="518"/>
      <c r="G3369" s="495"/>
      <c r="H3369" s="496">
        <f t="shared" si="24"/>
        <v>0</v>
      </c>
    </row>
    <row r="3370" spans="3:8" x14ac:dyDescent="0.3">
      <c r="C3370" s="284"/>
      <c r="D3370" s="253"/>
      <c r="E3370" s="285"/>
      <c r="F3370" s="285"/>
      <c r="G3370" s="286" t="s">
        <v>331</v>
      </c>
      <c r="H3370" s="292">
        <f>SUM(H3358:H3369)</f>
        <v>0</v>
      </c>
    </row>
    <row r="3371" spans="3:8" x14ac:dyDescent="0.3">
      <c r="C3371" s="294" t="s">
        <v>333</v>
      </c>
      <c r="D3371" s="253" t="s">
        <v>334</v>
      </c>
      <c r="E3371" s="253" t="s">
        <v>335</v>
      </c>
      <c r="F3371" s="253" t="s">
        <v>336</v>
      </c>
      <c r="G3371" s="295" t="s">
        <v>337</v>
      </c>
      <c r="H3371" s="296" t="s">
        <v>338</v>
      </c>
    </row>
    <row r="3372" spans="3:8" x14ac:dyDescent="0.3">
      <c r="C3372" s="492"/>
      <c r="D3372" s="497"/>
      <c r="E3372" s="498"/>
      <c r="F3372" s="499"/>
      <c r="G3372" s="500"/>
      <c r="H3372" s="496"/>
    </row>
    <row r="3373" spans="3:8" x14ac:dyDescent="0.3">
      <c r="C3373" s="284"/>
      <c r="D3373" s="253"/>
      <c r="E3373" s="285"/>
      <c r="F3373" s="285"/>
      <c r="G3373" s="286" t="s">
        <v>341</v>
      </c>
      <c r="H3373" s="292">
        <f>SUM(H3371:H3372)</f>
        <v>0</v>
      </c>
    </row>
    <row r="3374" spans="3:8" x14ac:dyDescent="0.3">
      <c r="C3374" s="301" t="s">
        <v>343</v>
      </c>
      <c r="D3374" s="253"/>
      <c r="E3374" s="285"/>
      <c r="F3374" s="285"/>
      <c r="G3374" s="286"/>
      <c r="H3374" s="287"/>
    </row>
    <row r="3375" spans="3:8" x14ac:dyDescent="0.3">
      <c r="C3375" s="492"/>
      <c r="D3375" s="493" t="s">
        <v>347</v>
      </c>
      <c r="E3375" s="422"/>
      <c r="F3375" s="494"/>
      <c r="G3375" s="495"/>
      <c r="H3375" s="496">
        <f>TRUNC(E3375* (1 + F3375 / 100) * G3375,2)</f>
        <v>0</v>
      </c>
    </row>
    <row r="3376" spans="3:8" x14ac:dyDescent="0.3">
      <c r="C3376" s="284"/>
      <c r="D3376" s="253"/>
      <c r="E3376" s="285"/>
      <c r="F3376" s="285"/>
      <c r="G3376" s="286" t="s">
        <v>349</v>
      </c>
      <c r="H3376" s="292">
        <f>SUM(H3374:H3375)</f>
        <v>0</v>
      </c>
    </row>
    <row r="3377" spans="3:8" x14ac:dyDescent="0.3">
      <c r="C3377" s="290" t="s">
        <v>351</v>
      </c>
      <c r="D3377" s="253"/>
      <c r="E3377" s="285"/>
      <c r="F3377" s="285"/>
      <c r="G3377" s="286"/>
      <c r="H3377" s="287"/>
    </row>
    <row r="3378" spans="3:8" x14ac:dyDescent="0.3">
      <c r="C3378" s="492"/>
      <c r="D3378" s="493"/>
      <c r="E3378" s="494"/>
      <c r="F3378" s="494"/>
      <c r="G3378" s="495"/>
      <c r="H3378" s="496"/>
    </row>
    <row r="3379" spans="3:8" x14ac:dyDescent="0.3">
      <c r="C3379" s="284"/>
      <c r="D3379" s="253"/>
      <c r="E3379" s="285"/>
      <c r="F3379" s="285"/>
      <c r="G3379" s="286" t="s">
        <v>353</v>
      </c>
      <c r="H3379" s="496">
        <f>SUM(H3377:H3378)</f>
        <v>0</v>
      </c>
    </row>
    <row r="3380" spans="3:8" x14ac:dyDescent="0.3">
      <c r="C3380" s="284"/>
      <c r="D3380" s="253"/>
      <c r="E3380" s="285"/>
      <c r="F3380" s="285"/>
      <c r="G3380" s="286"/>
      <c r="H3380" s="287"/>
    </row>
    <row r="3381" spans="3:8" ht="15" thickBot="1" x14ac:dyDescent="0.35">
      <c r="C3381" s="502"/>
      <c r="D3381" s="503"/>
      <c r="E3381" s="504"/>
      <c r="F3381" s="505" t="s">
        <v>354</v>
      </c>
      <c r="G3381" s="506">
        <f>SUM(H3356:H3380)/2</f>
        <v>0</v>
      </c>
      <c r="H3381" s="507">
        <f>IF($A$2="CD",IF($A$3=1,ROUND(SUM(H3356:H3380)/2,0),IF($A$3=3,ROUND(SUM(H3356:H3380)/2,-1),SUM(H3356:H3380)/2)),SUM(H3356:H3380)/2)</f>
        <v>0</v>
      </c>
    </row>
    <row r="3382" spans="3:8" ht="15" thickTop="1" x14ac:dyDescent="0.3">
      <c r="C3382" s="316" t="s">
        <v>280</v>
      </c>
      <c r="D3382" s="317"/>
      <c r="E3382" s="318"/>
      <c r="F3382" s="318"/>
      <c r="G3382" s="319"/>
      <c r="H3382" s="320"/>
    </row>
    <row r="3383" spans="3:8" x14ac:dyDescent="0.3">
      <c r="C3383" s="419" t="s">
        <v>258</v>
      </c>
      <c r="D3383" s="420"/>
      <c r="E3383" s="421"/>
      <c r="F3383" s="508">
        <f>$F$3</f>
        <v>0</v>
      </c>
      <c r="G3383" s="423"/>
      <c r="H3383" s="424">
        <f>ROUND(H3381*F3383,2)</f>
        <v>0</v>
      </c>
    </row>
    <row r="3384" spans="3:8" x14ac:dyDescent="0.3">
      <c r="C3384" s="419" t="s">
        <v>260</v>
      </c>
      <c r="D3384" s="420"/>
      <c r="E3384" s="421"/>
      <c r="F3384" s="508">
        <f>$G$3</f>
        <v>0</v>
      </c>
      <c r="G3384" s="423"/>
      <c r="H3384" s="424">
        <f>ROUND(H3381*F3384,2)</f>
        <v>0</v>
      </c>
    </row>
    <row r="3385" spans="3:8" x14ac:dyDescent="0.3">
      <c r="C3385" s="419" t="s">
        <v>262</v>
      </c>
      <c r="D3385" s="420"/>
      <c r="E3385" s="421"/>
      <c r="F3385" s="508">
        <f>$H$3</f>
        <v>0</v>
      </c>
      <c r="G3385" s="423"/>
      <c r="H3385" s="424">
        <f>ROUND(H3381*F3385,2)</f>
        <v>0</v>
      </c>
    </row>
    <row r="3386" spans="3:8" x14ac:dyDescent="0.3">
      <c r="C3386" s="419" t="s">
        <v>266</v>
      </c>
      <c r="D3386" s="420"/>
      <c r="E3386" s="421"/>
      <c r="F3386" s="508">
        <f>$I$3</f>
        <v>0</v>
      </c>
      <c r="G3386" s="423"/>
      <c r="H3386" s="424">
        <f>ROUND(H3385*F3386,2)</f>
        <v>0</v>
      </c>
    </row>
    <row r="3387" spans="3:8" x14ac:dyDescent="0.3">
      <c r="C3387" s="290" t="s">
        <v>379</v>
      </c>
      <c r="D3387" s="253"/>
      <c r="E3387" s="285"/>
      <c r="F3387" s="285"/>
      <c r="G3387" s="328"/>
      <c r="H3387" s="329">
        <f>SUM(H3383:H3386)</f>
        <v>0</v>
      </c>
    </row>
    <row r="3388" spans="3:8" ht="15" thickBot="1" x14ac:dyDescent="0.35">
      <c r="C3388" s="509"/>
      <c r="D3388" s="510"/>
      <c r="E3388" s="504"/>
      <c r="F3388" s="505" t="s">
        <v>381</v>
      </c>
      <c r="G3388" s="511">
        <f>H3387+H3381</f>
        <v>0</v>
      </c>
      <c r="H3388" s="507">
        <f>IF($A$3=2,ROUND((H3381+H3387),2),IF($A$3=3,ROUND((H3381+H3387),-1),ROUND((H3381+H3387),0)))</f>
        <v>0</v>
      </c>
    </row>
    <row r="3389" spans="3:8" ht="15" thickTop="1" x14ac:dyDescent="0.3">
      <c r="C3389" s="519"/>
      <c r="D3389" s="519"/>
      <c r="E3389" s="519"/>
      <c r="F3389" s="519"/>
      <c r="G3389" s="519"/>
      <c r="H3389" s="519"/>
    </row>
    <row r="3390" spans="3:8" ht="15" thickBot="1" x14ac:dyDescent="0.35">
      <c r="C3390" s="519"/>
      <c r="D3390" s="519"/>
      <c r="E3390" s="519"/>
      <c r="F3390" s="519"/>
      <c r="G3390" s="519"/>
      <c r="H3390" s="519"/>
    </row>
    <row r="3391" spans="3:8" ht="15" thickTop="1" x14ac:dyDescent="0.3">
      <c r="C3391" s="946" t="s">
        <v>1066</v>
      </c>
      <c r="D3391" s="947"/>
      <c r="E3391" s="947"/>
      <c r="F3391" s="947"/>
      <c r="G3391" s="514"/>
      <c r="H3391" s="489" t="s">
        <v>383</v>
      </c>
    </row>
    <row r="3392" spans="3:8" x14ac:dyDescent="0.3">
      <c r="C3392" s="948"/>
      <c r="D3392" s="949"/>
      <c r="E3392" s="949"/>
      <c r="F3392" s="949"/>
      <c r="G3392" s="515"/>
      <c r="H3392" s="491" t="str">
        <f>"ITEM:   "&amp;[2]PRESUPUESTO!$B$13</f>
        <v>ITEM:   0</v>
      </c>
    </row>
    <row r="3393" spans="3:8" x14ac:dyDescent="0.3">
      <c r="C3393" s="492" t="s">
        <v>72</v>
      </c>
      <c r="D3393" s="493" t="s">
        <v>73</v>
      </c>
      <c r="E3393" s="494" t="s">
        <v>74</v>
      </c>
      <c r="F3393" s="494" t="s">
        <v>313</v>
      </c>
      <c r="G3393" s="495" t="s">
        <v>314</v>
      </c>
      <c r="H3393" s="496" t="s">
        <v>315</v>
      </c>
    </row>
    <row r="3394" spans="3:8" x14ac:dyDescent="0.3">
      <c r="C3394" s="284"/>
      <c r="D3394" s="253"/>
      <c r="E3394" s="285"/>
      <c r="F3394" s="285"/>
      <c r="G3394" s="286"/>
      <c r="H3394" s="287"/>
    </row>
    <row r="3395" spans="3:8" x14ac:dyDescent="0.3">
      <c r="C3395" s="290" t="s">
        <v>317</v>
      </c>
      <c r="D3395" s="253"/>
      <c r="E3395" s="285"/>
      <c r="F3395" s="285"/>
      <c r="G3395" s="286"/>
      <c r="H3395" s="287"/>
    </row>
    <row r="3396" spans="3:8" x14ac:dyDescent="0.3">
      <c r="C3396" s="419"/>
      <c r="D3396" s="521"/>
      <c r="E3396" s="517"/>
      <c r="F3396" s="518"/>
      <c r="G3396" s="495"/>
      <c r="H3396" s="496">
        <f t="shared" ref="H3396:H3406" si="25">TRUNC(E3396* (1 + F3396 / 100) * G3396,2)</f>
        <v>0</v>
      </c>
    </row>
    <row r="3397" spans="3:8" x14ac:dyDescent="0.3">
      <c r="C3397" s="419"/>
      <c r="D3397" s="521"/>
      <c r="E3397" s="517"/>
      <c r="F3397" s="518"/>
      <c r="G3397" s="495"/>
      <c r="H3397" s="496">
        <f t="shared" si="25"/>
        <v>0</v>
      </c>
    </row>
    <row r="3398" spans="3:8" x14ac:dyDescent="0.3">
      <c r="C3398" s="419"/>
      <c r="D3398" s="521"/>
      <c r="E3398" s="517"/>
      <c r="F3398" s="518"/>
      <c r="G3398" s="495"/>
      <c r="H3398" s="496">
        <f t="shared" si="25"/>
        <v>0</v>
      </c>
    </row>
    <row r="3399" spans="3:8" x14ac:dyDescent="0.3">
      <c r="C3399" s="419"/>
      <c r="D3399" s="521"/>
      <c r="E3399" s="517"/>
      <c r="F3399" s="518"/>
      <c r="G3399" s="495"/>
      <c r="H3399" s="496">
        <f t="shared" si="25"/>
        <v>0</v>
      </c>
    </row>
    <row r="3400" spans="3:8" x14ac:dyDescent="0.3">
      <c r="C3400" s="419"/>
      <c r="D3400" s="521"/>
      <c r="E3400" s="517"/>
      <c r="F3400" s="518"/>
      <c r="G3400" s="495"/>
      <c r="H3400" s="496">
        <f t="shared" si="25"/>
        <v>0</v>
      </c>
    </row>
    <row r="3401" spans="3:8" x14ac:dyDescent="0.3">
      <c r="C3401" s="419"/>
      <c r="D3401" s="521"/>
      <c r="E3401" s="517"/>
      <c r="F3401" s="518"/>
      <c r="G3401" s="495"/>
      <c r="H3401" s="496">
        <f t="shared" si="25"/>
        <v>0</v>
      </c>
    </row>
    <row r="3402" spans="3:8" x14ac:dyDescent="0.3">
      <c r="C3402" s="419"/>
      <c r="D3402" s="521"/>
      <c r="E3402" s="517"/>
      <c r="F3402" s="518"/>
      <c r="G3402" s="495"/>
      <c r="H3402" s="496">
        <f t="shared" si="25"/>
        <v>0</v>
      </c>
    </row>
    <row r="3403" spans="3:8" x14ac:dyDescent="0.3">
      <c r="C3403" s="419"/>
      <c r="D3403" s="521"/>
      <c r="E3403" s="517"/>
      <c r="F3403" s="518"/>
      <c r="G3403" s="495"/>
      <c r="H3403" s="496">
        <f t="shared" si="25"/>
        <v>0</v>
      </c>
    </row>
    <row r="3404" spans="3:8" x14ac:dyDescent="0.3">
      <c r="C3404" s="419"/>
      <c r="D3404" s="521"/>
      <c r="E3404" s="517"/>
      <c r="F3404" s="518"/>
      <c r="G3404" s="495"/>
      <c r="H3404" s="496">
        <f t="shared" si="25"/>
        <v>0</v>
      </c>
    </row>
    <row r="3405" spans="3:8" x14ac:dyDescent="0.3">
      <c r="C3405" s="419"/>
      <c r="D3405" s="521"/>
      <c r="E3405" s="517"/>
      <c r="F3405" s="518"/>
      <c r="G3405" s="495"/>
      <c r="H3405" s="496">
        <f t="shared" si="25"/>
        <v>0</v>
      </c>
    </row>
    <row r="3406" spans="3:8" x14ac:dyDescent="0.3">
      <c r="C3406" s="419"/>
      <c r="D3406" s="521"/>
      <c r="E3406" s="517"/>
      <c r="F3406" s="518"/>
      <c r="G3406" s="495"/>
      <c r="H3406" s="496">
        <f t="shared" si="25"/>
        <v>0</v>
      </c>
    </row>
    <row r="3407" spans="3:8" x14ac:dyDescent="0.3">
      <c r="C3407" s="284"/>
      <c r="D3407" s="253"/>
      <c r="E3407" s="285"/>
      <c r="F3407" s="285"/>
      <c r="G3407" s="286" t="s">
        <v>331</v>
      </c>
      <c r="H3407" s="292">
        <f>SUM(H3395:H3406)</f>
        <v>0</v>
      </c>
    </row>
    <row r="3408" spans="3:8" x14ac:dyDescent="0.3">
      <c r="C3408" s="294" t="s">
        <v>333</v>
      </c>
      <c r="D3408" s="253" t="s">
        <v>334</v>
      </c>
      <c r="E3408" s="253" t="s">
        <v>335</v>
      </c>
      <c r="F3408" s="253" t="s">
        <v>336</v>
      </c>
      <c r="G3408" s="295" t="s">
        <v>337</v>
      </c>
      <c r="H3408" s="296" t="s">
        <v>338</v>
      </c>
    </row>
    <row r="3409" spans="3:8" x14ac:dyDescent="0.3">
      <c r="C3409" s="492"/>
      <c r="D3409" s="497"/>
      <c r="E3409" s="498"/>
      <c r="F3409" s="499"/>
      <c r="G3409" s="500"/>
      <c r="H3409" s="496"/>
    </row>
    <row r="3410" spans="3:8" x14ac:dyDescent="0.3">
      <c r="C3410" s="284"/>
      <c r="D3410" s="253"/>
      <c r="E3410" s="285"/>
      <c r="F3410" s="285"/>
      <c r="G3410" s="286" t="s">
        <v>341</v>
      </c>
      <c r="H3410" s="292">
        <f>SUM(H3408:H3409)</f>
        <v>0</v>
      </c>
    </row>
    <row r="3411" spans="3:8" x14ac:dyDescent="0.3">
      <c r="C3411" s="301" t="s">
        <v>343</v>
      </c>
      <c r="D3411" s="253"/>
      <c r="E3411" s="285"/>
      <c r="F3411" s="285"/>
      <c r="G3411" s="286"/>
      <c r="H3411" s="287"/>
    </row>
    <row r="3412" spans="3:8" x14ac:dyDescent="0.3">
      <c r="C3412" s="492"/>
      <c r="D3412" s="493"/>
      <c r="E3412" s="422"/>
      <c r="F3412" s="494"/>
      <c r="G3412" s="495"/>
      <c r="H3412" s="496">
        <f>TRUNC(E3412* (1 + F3412 / 100) * G3412,2)</f>
        <v>0</v>
      </c>
    </row>
    <row r="3413" spans="3:8" x14ac:dyDescent="0.3">
      <c r="C3413" s="284"/>
      <c r="D3413" s="253"/>
      <c r="E3413" s="285"/>
      <c r="F3413" s="285"/>
      <c r="G3413" s="286" t="s">
        <v>349</v>
      </c>
      <c r="H3413" s="292">
        <f>SUM(H3411:H3412)</f>
        <v>0</v>
      </c>
    </row>
    <row r="3414" spans="3:8" x14ac:dyDescent="0.3">
      <c r="C3414" s="290" t="s">
        <v>351</v>
      </c>
      <c r="D3414" s="253"/>
      <c r="E3414" s="285"/>
      <c r="F3414" s="285"/>
      <c r="G3414" s="286"/>
      <c r="H3414" s="287"/>
    </row>
    <row r="3415" spans="3:8" x14ac:dyDescent="0.3">
      <c r="C3415" s="492"/>
      <c r="D3415" s="493"/>
      <c r="E3415" s="494"/>
      <c r="F3415" s="494"/>
      <c r="G3415" s="495"/>
      <c r="H3415" s="496"/>
    </row>
    <row r="3416" spans="3:8" x14ac:dyDescent="0.3">
      <c r="C3416" s="284"/>
      <c r="D3416" s="253"/>
      <c r="E3416" s="285"/>
      <c r="F3416" s="285"/>
      <c r="G3416" s="286" t="s">
        <v>353</v>
      </c>
      <c r="H3416" s="496">
        <f>SUM(H3414:H3415)</f>
        <v>0</v>
      </c>
    </row>
    <row r="3417" spans="3:8" x14ac:dyDescent="0.3">
      <c r="C3417" s="284"/>
      <c r="D3417" s="253"/>
      <c r="E3417" s="285"/>
      <c r="F3417" s="285"/>
      <c r="G3417" s="286"/>
      <c r="H3417" s="287"/>
    </row>
    <row r="3418" spans="3:8" ht="15" thickBot="1" x14ac:dyDescent="0.35">
      <c r="C3418" s="502"/>
      <c r="D3418" s="503"/>
      <c r="E3418" s="504"/>
      <c r="F3418" s="505" t="s">
        <v>354</v>
      </c>
      <c r="G3418" s="506">
        <f>SUM(H3393:H3417)/2</f>
        <v>0</v>
      </c>
      <c r="H3418" s="507">
        <f>IF($A$2="CD",IF($A$3=1,ROUND(SUM(H3393:H3417)/2,0),IF($A$3=3,ROUND(SUM(H3393:H3417)/2,-1),SUM(H3393:H3417)/2)),SUM(H3393:H3417)/2)</f>
        <v>0</v>
      </c>
    </row>
    <row r="3419" spans="3:8" ht="15" thickTop="1" x14ac:dyDescent="0.3">
      <c r="C3419" s="316" t="s">
        <v>280</v>
      </c>
      <c r="D3419" s="317"/>
      <c r="E3419" s="318"/>
      <c r="F3419" s="318"/>
      <c r="G3419" s="319"/>
      <c r="H3419" s="320"/>
    </row>
    <row r="3420" spans="3:8" x14ac:dyDescent="0.3">
      <c r="C3420" s="419" t="s">
        <v>258</v>
      </c>
      <c r="D3420" s="420"/>
      <c r="E3420" s="421"/>
      <c r="F3420" s="508">
        <f>$F$3</f>
        <v>0</v>
      </c>
      <c r="G3420" s="423"/>
      <c r="H3420" s="424">
        <f>ROUND(H3418*F3420,2)</f>
        <v>0</v>
      </c>
    </row>
    <row r="3421" spans="3:8" x14ac:dyDescent="0.3">
      <c r="C3421" s="419" t="s">
        <v>260</v>
      </c>
      <c r="D3421" s="420"/>
      <c r="E3421" s="421"/>
      <c r="F3421" s="508">
        <f>$G$3</f>
        <v>0</v>
      </c>
      <c r="G3421" s="423"/>
      <c r="H3421" s="424">
        <f>ROUND(H3418*F3421,2)</f>
        <v>0</v>
      </c>
    </row>
    <row r="3422" spans="3:8" x14ac:dyDescent="0.3">
      <c r="C3422" s="419" t="s">
        <v>262</v>
      </c>
      <c r="D3422" s="420"/>
      <c r="E3422" s="421"/>
      <c r="F3422" s="508">
        <f>$H$3</f>
        <v>0</v>
      </c>
      <c r="G3422" s="423"/>
      <c r="H3422" s="424">
        <f>ROUND(H3418*F3422,2)</f>
        <v>0</v>
      </c>
    </row>
    <row r="3423" spans="3:8" x14ac:dyDescent="0.3">
      <c r="C3423" s="419" t="s">
        <v>266</v>
      </c>
      <c r="D3423" s="420"/>
      <c r="E3423" s="421"/>
      <c r="F3423" s="508">
        <f>$I$3</f>
        <v>0</v>
      </c>
      <c r="G3423" s="423"/>
      <c r="H3423" s="424">
        <f>ROUND(H3422*F3423,2)</f>
        <v>0</v>
      </c>
    </row>
    <row r="3424" spans="3:8" x14ac:dyDescent="0.3">
      <c r="C3424" s="290" t="s">
        <v>379</v>
      </c>
      <c r="D3424" s="253"/>
      <c r="E3424" s="285"/>
      <c r="F3424" s="285"/>
      <c r="G3424" s="328"/>
      <c r="H3424" s="329">
        <f>SUM(H3420:H3423)</f>
        <v>0</v>
      </c>
    </row>
    <row r="3425" spans="3:8" ht="15" thickBot="1" x14ac:dyDescent="0.35">
      <c r="C3425" s="509"/>
      <c r="D3425" s="510"/>
      <c r="E3425" s="504"/>
      <c r="F3425" s="505" t="s">
        <v>381</v>
      </c>
      <c r="G3425" s="511">
        <f>H3424+H3418</f>
        <v>0</v>
      </c>
      <c r="H3425" s="507">
        <f>IF($A$3=2,ROUND((H3418+H3424),2),IF($A$3=3,ROUND((H3418+H3424),-1),ROUND((H3418+H3424),0)))</f>
        <v>0</v>
      </c>
    </row>
    <row r="3426" spans="3:8" ht="15" thickTop="1" x14ac:dyDescent="0.3">
      <c r="C3426" s="519"/>
      <c r="D3426" s="519"/>
      <c r="E3426" s="519"/>
      <c r="F3426" s="519"/>
      <c r="G3426" s="519"/>
      <c r="H3426" s="519"/>
    </row>
    <row r="3427" spans="3:8" ht="15" thickBot="1" x14ac:dyDescent="0.35">
      <c r="C3427" s="519"/>
      <c r="D3427" s="519"/>
      <c r="E3427" s="519"/>
      <c r="F3427" s="519"/>
      <c r="G3427" s="519"/>
      <c r="H3427" s="519"/>
    </row>
    <row r="3428" spans="3:8" ht="15" thickTop="1" x14ac:dyDescent="0.3">
      <c r="C3428" s="946" t="s">
        <v>1067</v>
      </c>
      <c r="D3428" s="947"/>
      <c r="E3428" s="947"/>
      <c r="F3428" s="947"/>
      <c r="G3428" s="514"/>
      <c r="H3428" s="489" t="s">
        <v>383</v>
      </c>
    </row>
    <row r="3429" spans="3:8" x14ac:dyDescent="0.3">
      <c r="C3429" s="948"/>
      <c r="D3429" s="949"/>
      <c r="E3429" s="949"/>
      <c r="F3429" s="949"/>
      <c r="G3429" s="515"/>
      <c r="H3429" s="491" t="str">
        <f>"ITEM:   "&amp;[2]PRESUPUESTO!$B$13</f>
        <v>ITEM:   0</v>
      </c>
    </row>
    <row r="3430" spans="3:8" x14ac:dyDescent="0.3">
      <c r="C3430" s="492" t="s">
        <v>72</v>
      </c>
      <c r="D3430" s="493" t="s">
        <v>73</v>
      </c>
      <c r="E3430" s="494" t="s">
        <v>74</v>
      </c>
      <c r="F3430" s="494" t="s">
        <v>313</v>
      </c>
      <c r="G3430" s="495" t="s">
        <v>314</v>
      </c>
      <c r="H3430" s="496" t="s">
        <v>315</v>
      </c>
    </row>
    <row r="3431" spans="3:8" x14ac:dyDescent="0.3">
      <c r="C3431" s="284"/>
      <c r="D3431" s="253"/>
      <c r="E3431" s="285"/>
      <c r="F3431" s="285"/>
      <c r="G3431" s="286"/>
      <c r="H3431" s="287"/>
    </row>
    <row r="3432" spans="3:8" x14ac:dyDescent="0.3">
      <c r="C3432" s="290" t="s">
        <v>317</v>
      </c>
      <c r="D3432" s="253"/>
      <c r="E3432" s="285"/>
      <c r="F3432" s="285"/>
      <c r="G3432" s="286"/>
      <c r="H3432" s="287"/>
    </row>
    <row r="3433" spans="3:8" x14ac:dyDescent="0.3">
      <c r="C3433" s="419"/>
      <c r="D3433" s="521"/>
      <c r="E3433" s="517"/>
      <c r="F3433" s="518"/>
      <c r="G3433" s="495"/>
      <c r="H3433" s="496">
        <f t="shared" ref="H3433:H3442" si="26">TRUNC(E3433* (1 + F3433 / 100) * G3433,2)</f>
        <v>0</v>
      </c>
    </row>
    <row r="3434" spans="3:8" x14ac:dyDescent="0.3">
      <c r="C3434" s="419"/>
      <c r="D3434" s="521"/>
      <c r="E3434" s="517"/>
      <c r="F3434" s="518"/>
      <c r="G3434" s="495"/>
      <c r="H3434" s="496">
        <f t="shared" si="26"/>
        <v>0</v>
      </c>
    </row>
    <row r="3435" spans="3:8" x14ac:dyDescent="0.3">
      <c r="C3435" s="419"/>
      <c r="D3435" s="521"/>
      <c r="E3435" s="517"/>
      <c r="F3435" s="518"/>
      <c r="G3435" s="495"/>
      <c r="H3435" s="496">
        <f t="shared" si="26"/>
        <v>0</v>
      </c>
    </row>
    <row r="3436" spans="3:8" x14ac:dyDescent="0.3">
      <c r="C3436" s="419"/>
      <c r="D3436" s="521"/>
      <c r="E3436" s="517"/>
      <c r="F3436" s="518"/>
      <c r="G3436" s="495"/>
      <c r="H3436" s="496">
        <f t="shared" si="26"/>
        <v>0</v>
      </c>
    </row>
    <row r="3437" spans="3:8" x14ac:dyDescent="0.3">
      <c r="C3437" s="419"/>
      <c r="D3437" s="521"/>
      <c r="E3437" s="517"/>
      <c r="F3437" s="518"/>
      <c r="G3437" s="495"/>
      <c r="H3437" s="496">
        <f t="shared" si="26"/>
        <v>0</v>
      </c>
    </row>
    <row r="3438" spans="3:8" x14ac:dyDescent="0.3">
      <c r="C3438" s="419"/>
      <c r="D3438" s="521"/>
      <c r="E3438" s="517"/>
      <c r="F3438" s="518"/>
      <c r="G3438" s="495"/>
      <c r="H3438" s="496">
        <f t="shared" si="26"/>
        <v>0</v>
      </c>
    </row>
    <row r="3439" spans="3:8" x14ac:dyDescent="0.3">
      <c r="C3439" s="419"/>
      <c r="D3439" s="521"/>
      <c r="E3439" s="517"/>
      <c r="F3439" s="518"/>
      <c r="G3439" s="495"/>
      <c r="H3439" s="496">
        <f t="shared" si="26"/>
        <v>0</v>
      </c>
    </row>
    <row r="3440" spans="3:8" x14ac:dyDescent="0.3">
      <c r="C3440" s="419"/>
      <c r="D3440" s="521"/>
      <c r="E3440" s="517"/>
      <c r="F3440" s="518"/>
      <c r="G3440" s="495"/>
      <c r="H3440" s="496">
        <f t="shared" si="26"/>
        <v>0</v>
      </c>
    </row>
    <row r="3441" spans="3:8" x14ac:dyDescent="0.3">
      <c r="C3441" s="419"/>
      <c r="D3441" s="521"/>
      <c r="E3441" s="517"/>
      <c r="F3441" s="518"/>
      <c r="G3441" s="495"/>
      <c r="H3441" s="496">
        <f t="shared" si="26"/>
        <v>0</v>
      </c>
    </row>
    <row r="3442" spans="3:8" x14ac:dyDescent="0.3">
      <c r="C3442" s="419"/>
      <c r="D3442" s="521"/>
      <c r="E3442" s="517"/>
      <c r="F3442" s="518"/>
      <c r="G3442" s="495"/>
      <c r="H3442" s="496">
        <f t="shared" si="26"/>
        <v>0</v>
      </c>
    </row>
    <row r="3443" spans="3:8" x14ac:dyDescent="0.3">
      <c r="C3443" s="284"/>
      <c r="D3443" s="253"/>
      <c r="E3443" s="285"/>
      <c r="F3443" s="285"/>
      <c r="G3443" s="286" t="s">
        <v>331</v>
      </c>
      <c r="H3443" s="292">
        <f>SUM(H3432:H3442)</f>
        <v>0</v>
      </c>
    </row>
    <row r="3444" spans="3:8" x14ac:dyDescent="0.3">
      <c r="C3444" s="294" t="s">
        <v>333</v>
      </c>
      <c r="D3444" s="253" t="s">
        <v>334</v>
      </c>
      <c r="E3444" s="253" t="s">
        <v>335</v>
      </c>
      <c r="F3444" s="253" t="s">
        <v>336</v>
      </c>
      <c r="G3444" s="295" t="s">
        <v>337</v>
      </c>
      <c r="H3444" s="296" t="s">
        <v>338</v>
      </c>
    </row>
    <row r="3445" spans="3:8" x14ac:dyDescent="0.3">
      <c r="C3445" s="492"/>
      <c r="D3445" s="497"/>
      <c r="E3445" s="498"/>
      <c r="F3445" s="499"/>
      <c r="G3445" s="500"/>
      <c r="H3445" s="496"/>
    </row>
    <row r="3446" spans="3:8" x14ac:dyDescent="0.3">
      <c r="C3446" s="284"/>
      <c r="D3446" s="253"/>
      <c r="E3446" s="285"/>
      <c r="F3446" s="285"/>
      <c r="G3446" s="286" t="s">
        <v>341</v>
      </c>
      <c r="H3446" s="292">
        <f>SUM(H3444:H3445)</f>
        <v>0</v>
      </c>
    </row>
    <row r="3447" spans="3:8" x14ac:dyDescent="0.3">
      <c r="C3447" s="301" t="s">
        <v>343</v>
      </c>
      <c r="D3447" s="253"/>
      <c r="E3447" s="285"/>
      <c r="F3447" s="285"/>
      <c r="G3447" s="286"/>
      <c r="H3447" s="287"/>
    </row>
    <row r="3448" spans="3:8" x14ac:dyDescent="0.3">
      <c r="C3448" s="492"/>
      <c r="D3448" s="493" t="s">
        <v>347</v>
      </c>
      <c r="E3448" s="422"/>
      <c r="F3448" s="494"/>
      <c r="G3448" s="495"/>
      <c r="H3448" s="496">
        <f>TRUNC(E3448* (1 + F3448 / 100) * G3448,2)</f>
        <v>0</v>
      </c>
    </row>
    <row r="3449" spans="3:8" x14ac:dyDescent="0.3">
      <c r="C3449" s="284"/>
      <c r="D3449" s="253"/>
      <c r="E3449" s="285"/>
      <c r="F3449" s="285"/>
      <c r="G3449" s="286" t="s">
        <v>349</v>
      </c>
      <c r="H3449" s="292">
        <f>SUM(H3447:H3448)</f>
        <v>0</v>
      </c>
    </row>
    <row r="3450" spans="3:8" x14ac:dyDescent="0.3">
      <c r="C3450" s="290" t="s">
        <v>351</v>
      </c>
      <c r="D3450" s="253"/>
      <c r="E3450" s="285"/>
      <c r="F3450" s="285"/>
      <c r="G3450" s="286"/>
      <c r="H3450" s="287"/>
    </row>
    <row r="3451" spans="3:8" x14ac:dyDescent="0.3">
      <c r="C3451" s="492"/>
      <c r="D3451" s="493"/>
      <c r="E3451" s="494"/>
      <c r="F3451" s="494"/>
      <c r="G3451" s="495"/>
      <c r="H3451" s="496"/>
    </row>
    <row r="3452" spans="3:8" x14ac:dyDescent="0.3">
      <c r="C3452" s="284"/>
      <c r="D3452" s="253"/>
      <c r="E3452" s="285"/>
      <c r="F3452" s="285"/>
      <c r="G3452" s="286" t="s">
        <v>353</v>
      </c>
      <c r="H3452" s="496">
        <f>SUM(H3450:H3451)</f>
        <v>0</v>
      </c>
    </row>
    <row r="3453" spans="3:8" x14ac:dyDescent="0.3">
      <c r="C3453" s="284"/>
      <c r="D3453" s="253"/>
      <c r="E3453" s="285"/>
      <c r="F3453" s="285"/>
      <c r="G3453" s="286"/>
      <c r="H3453" s="287"/>
    </row>
    <row r="3454" spans="3:8" ht="15" thickBot="1" x14ac:dyDescent="0.35">
      <c r="C3454" s="502"/>
      <c r="D3454" s="503"/>
      <c r="E3454" s="504"/>
      <c r="F3454" s="505" t="s">
        <v>354</v>
      </c>
      <c r="G3454" s="506">
        <f>SUM(H3430:H3453)/2</f>
        <v>0</v>
      </c>
      <c r="H3454" s="507">
        <f>IF($A$2="CD",IF($A$3=1,ROUND(SUM(H3430:H3453)/2,0),IF($A$3=3,ROUND(SUM(H3430:H3453)/2,-1),SUM(H3430:H3453)/2)),SUM(H3430:H3453)/2)</f>
        <v>0</v>
      </c>
    </row>
    <row r="3455" spans="3:8" ht="15" thickTop="1" x14ac:dyDescent="0.3">
      <c r="C3455" s="316" t="s">
        <v>280</v>
      </c>
      <c r="D3455" s="317"/>
      <c r="E3455" s="318"/>
      <c r="F3455" s="318"/>
      <c r="G3455" s="319"/>
      <c r="H3455" s="320"/>
    </row>
    <row r="3456" spans="3:8" x14ac:dyDescent="0.3">
      <c r="C3456" s="419" t="s">
        <v>258</v>
      </c>
      <c r="D3456" s="420"/>
      <c r="E3456" s="421"/>
      <c r="F3456" s="508">
        <f>$F$3</f>
        <v>0</v>
      </c>
      <c r="G3456" s="423"/>
      <c r="H3456" s="424">
        <f>ROUND(H3454*F3456,2)</f>
        <v>0</v>
      </c>
    </row>
    <row r="3457" spans="3:8" x14ac:dyDescent="0.3">
      <c r="C3457" s="419" t="s">
        <v>260</v>
      </c>
      <c r="D3457" s="420"/>
      <c r="E3457" s="421"/>
      <c r="F3457" s="508">
        <f>$G$3</f>
        <v>0</v>
      </c>
      <c r="G3457" s="423"/>
      <c r="H3457" s="424">
        <f>ROUND(H3454*F3457,2)</f>
        <v>0</v>
      </c>
    </row>
    <row r="3458" spans="3:8" x14ac:dyDescent="0.3">
      <c r="C3458" s="419" t="s">
        <v>262</v>
      </c>
      <c r="D3458" s="420"/>
      <c r="E3458" s="421"/>
      <c r="F3458" s="508">
        <f>$H$3</f>
        <v>0</v>
      </c>
      <c r="G3458" s="423"/>
      <c r="H3458" s="424">
        <f>ROUND(H3454*F3458,2)</f>
        <v>0</v>
      </c>
    </row>
    <row r="3459" spans="3:8" x14ac:dyDescent="0.3">
      <c r="C3459" s="419" t="s">
        <v>266</v>
      </c>
      <c r="D3459" s="420"/>
      <c r="E3459" s="421"/>
      <c r="F3459" s="508">
        <f>$I$3</f>
        <v>0</v>
      </c>
      <c r="G3459" s="423"/>
      <c r="H3459" s="424">
        <f>ROUND(H3458*F3459,2)</f>
        <v>0</v>
      </c>
    </row>
    <row r="3460" spans="3:8" x14ac:dyDescent="0.3">
      <c r="C3460" s="290" t="s">
        <v>379</v>
      </c>
      <c r="D3460" s="253"/>
      <c r="E3460" s="285"/>
      <c r="F3460" s="285"/>
      <c r="G3460" s="328"/>
      <c r="H3460" s="329">
        <f>SUM(H3456:H3459)</f>
        <v>0</v>
      </c>
    </row>
    <row r="3461" spans="3:8" ht="15" thickBot="1" x14ac:dyDescent="0.35">
      <c r="C3461" s="509"/>
      <c r="D3461" s="510"/>
      <c r="E3461" s="504"/>
      <c r="F3461" s="505" t="s">
        <v>381</v>
      </c>
      <c r="G3461" s="511">
        <f>H3460+H3454</f>
        <v>0</v>
      </c>
      <c r="H3461" s="507">
        <f>IF($A$3=2,ROUND((H3454+H3460),2),IF($A$3=3,ROUND((H3454+H3460),-1),ROUND((H3454+H3460),0)))</f>
        <v>0</v>
      </c>
    </row>
    <row r="3462" spans="3:8" ht="15" thickTop="1" x14ac:dyDescent="0.3">
      <c r="C3462" s="519"/>
      <c r="D3462" s="519"/>
      <c r="E3462" s="519"/>
      <c r="F3462" s="519"/>
      <c r="G3462" s="519"/>
      <c r="H3462" s="519"/>
    </row>
    <row r="3463" spans="3:8" ht="15" thickBot="1" x14ac:dyDescent="0.35">
      <c r="C3463" s="519"/>
      <c r="D3463" s="519"/>
      <c r="E3463" s="519"/>
      <c r="F3463" s="519"/>
      <c r="G3463" s="519"/>
      <c r="H3463" s="519"/>
    </row>
    <row r="3464" spans="3:8" ht="15" thickTop="1" x14ac:dyDescent="0.3">
      <c r="C3464" s="946" t="s">
        <v>1068</v>
      </c>
      <c r="D3464" s="947"/>
      <c r="E3464" s="947"/>
      <c r="F3464" s="947"/>
      <c r="G3464" s="514"/>
      <c r="H3464" s="489" t="s">
        <v>383</v>
      </c>
    </row>
    <row r="3465" spans="3:8" x14ac:dyDescent="0.3">
      <c r="C3465" s="948"/>
      <c r="D3465" s="949"/>
      <c r="E3465" s="949"/>
      <c r="F3465" s="949"/>
      <c r="G3465" s="515"/>
      <c r="H3465" s="491" t="str">
        <f>"ITEM:   "&amp;[2]PRESUPUESTO!$B$13</f>
        <v>ITEM:   0</v>
      </c>
    </row>
    <row r="3466" spans="3:8" x14ac:dyDescent="0.3">
      <c r="C3466" s="492" t="s">
        <v>72</v>
      </c>
      <c r="D3466" s="493" t="s">
        <v>73</v>
      </c>
      <c r="E3466" s="494" t="s">
        <v>74</v>
      </c>
      <c r="F3466" s="494" t="s">
        <v>313</v>
      </c>
      <c r="G3466" s="495" t="s">
        <v>314</v>
      </c>
      <c r="H3466" s="496" t="s">
        <v>315</v>
      </c>
    </row>
    <row r="3467" spans="3:8" x14ac:dyDescent="0.3">
      <c r="C3467" s="284"/>
      <c r="D3467" s="253"/>
      <c r="E3467" s="285"/>
      <c r="F3467" s="285"/>
      <c r="G3467" s="286"/>
      <c r="H3467" s="287"/>
    </row>
    <row r="3468" spans="3:8" x14ac:dyDescent="0.3">
      <c r="C3468" s="290" t="s">
        <v>317</v>
      </c>
      <c r="D3468" s="253"/>
      <c r="E3468" s="285"/>
      <c r="F3468" s="285"/>
      <c r="G3468" s="286"/>
      <c r="H3468" s="287"/>
    </row>
    <row r="3469" spans="3:8" x14ac:dyDescent="0.3">
      <c r="C3469" s="419"/>
      <c r="D3469" s="521"/>
      <c r="E3469" s="517"/>
      <c r="F3469" s="518"/>
      <c r="G3469" s="495"/>
      <c r="H3469" s="496">
        <f t="shared" ref="H3469:H3478" si="27">TRUNC(E3469* (1 + F3469 / 100) * G3469,2)</f>
        <v>0</v>
      </c>
    </row>
    <row r="3470" spans="3:8" x14ac:dyDescent="0.3">
      <c r="C3470" s="419"/>
      <c r="D3470" s="521"/>
      <c r="E3470" s="517"/>
      <c r="F3470" s="518"/>
      <c r="G3470" s="495"/>
      <c r="H3470" s="496">
        <f t="shared" si="27"/>
        <v>0</v>
      </c>
    </row>
    <row r="3471" spans="3:8" x14ac:dyDescent="0.3">
      <c r="C3471" s="419"/>
      <c r="D3471" s="521"/>
      <c r="E3471" s="517"/>
      <c r="F3471" s="518"/>
      <c r="G3471" s="495"/>
      <c r="H3471" s="496">
        <f t="shared" si="27"/>
        <v>0</v>
      </c>
    </row>
    <row r="3472" spans="3:8" x14ac:dyDescent="0.3">
      <c r="C3472" s="419"/>
      <c r="D3472" s="521"/>
      <c r="E3472" s="517"/>
      <c r="F3472" s="518"/>
      <c r="G3472" s="495"/>
      <c r="H3472" s="496">
        <f t="shared" si="27"/>
        <v>0</v>
      </c>
    </row>
    <row r="3473" spans="3:8" x14ac:dyDescent="0.3">
      <c r="C3473" s="419"/>
      <c r="D3473" s="521"/>
      <c r="E3473" s="517"/>
      <c r="F3473" s="518"/>
      <c r="G3473" s="495"/>
      <c r="H3473" s="496">
        <f t="shared" si="27"/>
        <v>0</v>
      </c>
    </row>
    <row r="3474" spans="3:8" x14ac:dyDescent="0.3">
      <c r="C3474" s="419"/>
      <c r="D3474" s="521"/>
      <c r="E3474" s="517"/>
      <c r="F3474" s="518"/>
      <c r="G3474" s="495"/>
      <c r="H3474" s="496">
        <f t="shared" si="27"/>
        <v>0</v>
      </c>
    </row>
    <row r="3475" spans="3:8" x14ac:dyDescent="0.3">
      <c r="C3475" s="419"/>
      <c r="D3475" s="521"/>
      <c r="E3475" s="517"/>
      <c r="F3475" s="518"/>
      <c r="G3475" s="495"/>
      <c r="H3475" s="496">
        <f t="shared" si="27"/>
        <v>0</v>
      </c>
    </row>
    <row r="3476" spans="3:8" x14ac:dyDescent="0.3">
      <c r="C3476" s="419"/>
      <c r="D3476" s="521"/>
      <c r="E3476" s="517"/>
      <c r="F3476" s="518"/>
      <c r="G3476" s="495"/>
      <c r="H3476" s="496">
        <f t="shared" si="27"/>
        <v>0</v>
      </c>
    </row>
    <row r="3477" spans="3:8" x14ac:dyDescent="0.3">
      <c r="C3477" s="419"/>
      <c r="D3477" s="521"/>
      <c r="E3477" s="517"/>
      <c r="F3477" s="518"/>
      <c r="G3477" s="495"/>
      <c r="H3477" s="496">
        <f t="shared" si="27"/>
        <v>0</v>
      </c>
    </row>
    <row r="3478" spans="3:8" x14ac:dyDescent="0.3">
      <c r="C3478" s="419"/>
      <c r="D3478" s="521"/>
      <c r="E3478" s="517"/>
      <c r="F3478" s="518"/>
      <c r="G3478" s="495"/>
      <c r="H3478" s="496">
        <f t="shared" si="27"/>
        <v>0</v>
      </c>
    </row>
    <row r="3479" spans="3:8" x14ac:dyDescent="0.3">
      <c r="C3479" s="284"/>
      <c r="D3479" s="253"/>
      <c r="E3479" s="285"/>
      <c r="F3479" s="285"/>
      <c r="G3479" s="286" t="s">
        <v>331</v>
      </c>
      <c r="H3479" s="292">
        <f>SUM(H3468:H3478)</f>
        <v>0</v>
      </c>
    </row>
    <row r="3480" spans="3:8" x14ac:dyDescent="0.3">
      <c r="C3480" s="294" t="s">
        <v>333</v>
      </c>
      <c r="D3480" s="253" t="s">
        <v>334</v>
      </c>
      <c r="E3480" s="253" t="s">
        <v>335</v>
      </c>
      <c r="F3480" s="253" t="s">
        <v>336</v>
      </c>
      <c r="G3480" s="295" t="s">
        <v>337</v>
      </c>
      <c r="H3480" s="296" t="s">
        <v>338</v>
      </c>
    </row>
    <row r="3481" spans="3:8" x14ac:dyDescent="0.3">
      <c r="C3481" s="492"/>
      <c r="D3481" s="497"/>
      <c r="E3481" s="498"/>
      <c r="F3481" s="499"/>
      <c r="G3481" s="500"/>
      <c r="H3481" s="496"/>
    </row>
    <row r="3482" spans="3:8" x14ac:dyDescent="0.3">
      <c r="C3482" s="284"/>
      <c r="D3482" s="253"/>
      <c r="E3482" s="285"/>
      <c r="F3482" s="285"/>
      <c r="G3482" s="286" t="s">
        <v>341</v>
      </c>
      <c r="H3482" s="292">
        <f>SUM(H3480:H3481)</f>
        <v>0</v>
      </c>
    </row>
    <row r="3483" spans="3:8" x14ac:dyDescent="0.3">
      <c r="C3483" s="301" t="s">
        <v>343</v>
      </c>
      <c r="D3483" s="253"/>
      <c r="E3483" s="285"/>
      <c r="F3483" s="285"/>
      <c r="G3483" s="286"/>
      <c r="H3483" s="287"/>
    </row>
    <row r="3484" spans="3:8" x14ac:dyDescent="0.3">
      <c r="C3484" s="492"/>
      <c r="D3484" s="493"/>
      <c r="E3484" s="422"/>
      <c r="F3484" s="494"/>
      <c r="G3484" s="495"/>
      <c r="H3484" s="496">
        <f>TRUNC(E3484* (1 + F3484 / 100) * G3484,2)</f>
        <v>0</v>
      </c>
    </row>
    <row r="3485" spans="3:8" x14ac:dyDescent="0.3">
      <c r="C3485" s="284"/>
      <c r="D3485" s="253"/>
      <c r="E3485" s="285"/>
      <c r="F3485" s="285"/>
      <c r="G3485" s="286" t="s">
        <v>349</v>
      </c>
      <c r="H3485" s="292">
        <f>SUM(H3483:H3484)</f>
        <v>0</v>
      </c>
    </row>
    <row r="3486" spans="3:8" x14ac:dyDescent="0.3">
      <c r="C3486" s="290" t="s">
        <v>351</v>
      </c>
      <c r="D3486" s="253"/>
      <c r="E3486" s="285"/>
      <c r="F3486" s="285"/>
      <c r="G3486" s="286"/>
      <c r="H3486" s="287"/>
    </row>
    <row r="3487" spans="3:8" x14ac:dyDescent="0.3">
      <c r="C3487" s="492"/>
      <c r="D3487" s="493"/>
      <c r="E3487" s="494"/>
      <c r="F3487" s="494"/>
      <c r="G3487" s="495"/>
      <c r="H3487" s="496"/>
    </row>
    <row r="3488" spans="3:8" x14ac:dyDescent="0.3">
      <c r="C3488" s="284"/>
      <c r="D3488" s="253"/>
      <c r="E3488" s="285"/>
      <c r="F3488" s="285"/>
      <c r="G3488" s="286" t="s">
        <v>353</v>
      </c>
      <c r="H3488" s="496">
        <f>SUM(H3486:H3487)</f>
        <v>0</v>
      </c>
    </row>
    <row r="3489" spans="3:8" x14ac:dyDescent="0.3">
      <c r="C3489" s="284"/>
      <c r="D3489" s="253"/>
      <c r="E3489" s="285"/>
      <c r="F3489" s="285"/>
      <c r="G3489" s="286"/>
      <c r="H3489" s="287"/>
    </row>
    <row r="3490" spans="3:8" ht="15" thickBot="1" x14ac:dyDescent="0.35">
      <c r="C3490" s="502"/>
      <c r="D3490" s="503"/>
      <c r="E3490" s="504"/>
      <c r="F3490" s="505" t="s">
        <v>354</v>
      </c>
      <c r="G3490" s="506">
        <f>SUM(H3466:H3489)/2</f>
        <v>0</v>
      </c>
      <c r="H3490" s="507">
        <f>IF($A$2="CD",IF($A$3=1,ROUND(SUM(H3466:H3489)/2,0),IF($A$3=3,ROUND(SUM(H3466:H3489)/2,-1),SUM(H3466:H3489)/2)),SUM(H3466:H3489)/2)</f>
        <v>0</v>
      </c>
    </row>
    <row r="3491" spans="3:8" ht="15" thickTop="1" x14ac:dyDescent="0.3">
      <c r="C3491" s="316" t="s">
        <v>280</v>
      </c>
      <c r="D3491" s="317"/>
      <c r="E3491" s="318"/>
      <c r="F3491" s="318"/>
      <c r="G3491" s="319"/>
      <c r="H3491" s="320"/>
    </row>
    <row r="3492" spans="3:8" x14ac:dyDescent="0.3">
      <c r="C3492" s="419" t="s">
        <v>258</v>
      </c>
      <c r="D3492" s="420"/>
      <c r="E3492" s="421"/>
      <c r="F3492" s="508">
        <f>$F$3</f>
        <v>0</v>
      </c>
      <c r="G3492" s="423"/>
      <c r="H3492" s="424">
        <f>ROUND(H3490*F3492,2)</f>
        <v>0</v>
      </c>
    </row>
    <row r="3493" spans="3:8" x14ac:dyDescent="0.3">
      <c r="C3493" s="419" t="s">
        <v>260</v>
      </c>
      <c r="D3493" s="420"/>
      <c r="E3493" s="421"/>
      <c r="F3493" s="508">
        <f>$G$3</f>
        <v>0</v>
      </c>
      <c r="G3493" s="423"/>
      <c r="H3493" s="424">
        <f>ROUND(H3490*F3493,2)</f>
        <v>0</v>
      </c>
    </row>
    <row r="3494" spans="3:8" x14ac:dyDescent="0.3">
      <c r="C3494" s="419" t="s">
        <v>262</v>
      </c>
      <c r="D3494" s="420"/>
      <c r="E3494" s="421"/>
      <c r="F3494" s="508">
        <f>$H$3</f>
        <v>0</v>
      </c>
      <c r="G3494" s="423"/>
      <c r="H3494" s="424">
        <f>ROUND(H3490*F3494,2)</f>
        <v>0</v>
      </c>
    </row>
    <row r="3495" spans="3:8" x14ac:dyDescent="0.3">
      <c r="C3495" s="419" t="s">
        <v>266</v>
      </c>
      <c r="D3495" s="420"/>
      <c r="E3495" s="421"/>
      <c r="F3495" s="508">
        <f>$I$3</f>
        <v>0</v>
      </c>
      <c r="G3495" s="423"/>
      <c r="H3495" s="424">
        <f>ROUND(H3494*F3495,2)</f>
        <v>0</v>
      </c>
    </row>
    <row r="3496" spans="3:8" x14ac:dyDescent="0.3">
      <c r="C3496" s="290" t="s">
        <v>379</v>
      </c>
      <c r="D3496" s="253"/>
      <c r="E3496" s="285"/>
      <c r="F3496" s="285"/>
      <c r="G3496" s="328"/>
      <c r="H3496" s="329">
        <f>SUM(H3492:H3495)</f>
        <v>0</v>
      </c>
    </row>
    <row r="3497" spans="3:8" ht="15" thickBot="1" x14ac:dyDescent="0.35">
      <c r="C3497" s="509"/>
      <c r="D3497" s="510"/>
      <c r="E3497" s="504"/>
      <c r="F3497" s="505" t="s">
        <v>381</v>
      </c>
      <c r="G3497" s="511">
        <f>H3496+H3490</f>
        <v>0</v>
      </c>
      <c r="H3497" s="507">
        <f>IF($A$3=2,ROUND((H3490+H3496),2),IF($A$3=3,ROUND((H3490+H3496),-1),ROUND((H3490+H3496),0)))</f>
        <v>0</v>
      </c>
    </row>
    <row r="3498" spans="3:8" ht="15.6" thickTop="1" thickBot="1" x14ac:dyDescent="0.35"/>
    <row r="3499" spans="3:8" ht="15" thickTop="1" x14ac:dyDescent="0.3">
      <c r="C3499" s="933" t="s">
        <v>790</v>
      </c>
      <c r="D3499" s="934"/>
      <c r="E3499" s="934"/>
      <c r="F3499" s="934"/>
      <c r="G3499" s="314"/>
      <c r="H3499" s="269" t="s">
        <v>383</v>
      </c>
    </row>
    <row r="3500" spans="3:8" x14ac:dyDescent="0.3">
      <c r="C3500" s="935"/>
      <c r="D3500" s="936"/>
      <c r="E3500" s="936"/>
      <c r="F3500" s="936"/>
      <c r="G3500" s="315"/>
      <c r="H3500" s="273"/>
    </row>
    <row r="3501" spans="3:8" x14ac:dyDescent="0.3">
      <c r="C3501" s="277" t="str">
        <f>INSUMOS!$C$300</f>
        <v>DESCRIPCION</v>
      </c>
      <c r="D3501" s="278" t="str">
        <f>INSUMOS!$D$300</f>
        <v>UND</v>
      </c>
      <c r="E3501" s="279" t="s">
        <v>74</v>
      </c>
      <c r="F3501" s="279" t="s">
        <v>313</v>
      </c>
      <c r="G3501" s="280" t="str">
        <f>INSUMOS!$I$300</f>
        <v>VR. UNIT.</v>
      </c>
      <c r="H3501" s="281" t="s">
        <v>315</v>
      </c>
    </row>
    <row r="3502" spans="3:8" x14ac:dyDescent="0.3">
      <c r="C3502" s="284"/>
      <c r="D3502" s="253"/>
      <c r="E3502" s="285"/>
      <c r="F3502" s="285"/>
      <c r="G3502" s="286"/>
      <c r="H3502" s="287"/>
    </row>
    <row r="3503" spans="3:8" x14ac:dyDescent="0.3">
      <c r="C3503" s="290" t="s">
        <v>317</v>
      </c>
      <c r="D3503" s="253"/>
      <c r="E3503" s="285"/>
      <c r="F3503" s="285"/>
      <c r="G3503" s="286"/>
      <c r="H3503" s="287"/>
    </row>
    <row r="3504" spans="3:8" x14ac:dyDescent="0.3">
      <c r="C3504" s="277"/>
      <c r="D3504" s="278" t="s">
        <v>73</v>
      </c>
      <c r="E3504" s="279"/>
      <c r="F3504" s="279"/>
      <c r="G3504" s="280"/>
      <c r="H3504" s="281">
        <f>TRUNC(E3504* (1 + F3504 / 100) * G3504,2)</f>
        <v>0</v>
      </c>
    </row>
    <row r="3505" spans="3:8" x14ac:dyDescent="0.3">
      <c r="C3505" s="284"/>
      <c r="D3505" s="253" t="s">
        <v>73</v>
      </c>
      <c r="E3505" s="285"/>
      <c r="F3505" s="285"/>
      <c r="G3505" s="286"/>
      <c r="H3505" s="281">
        <f t="shared" ref="H3505:H3507" si="28">TRUNC(E3505* (1 + F3505 / 100) * G3505,2)</f>
        <v>0</v>
      </c>
    </row>
    <row r="3506" spans="3:8" x14ac:dyDescent="0.3">
      <c r="C3506" s="284"/>
      <c r="D3506" s="253" t="s">
        <v>73</v>
      </c>
      <c r="E3506" s="285"/>
      <c r="F3506" s="285"/>
      <c r="G3506" s="286"/>
      <c r="H3506" s="281">
        <f t="shared" si="28"/>
        <v>0</v>
      </c>
    </row>
    <row r="3507" spans="3:8" x14ac:dyDescent="0.3">
      <c r="C3507" s="284"/>
      <c r="D3507" s="253" t="s">
        <v>73</v>
      </c>
      <c r="E3507" s="285"/>
      <c r="F3507" s="285"/>
      <c r="G3507" s="286"/>
      <c r="H3507" s="281">
        <f t="shared" si="28"/>
        <v>0</v>
      </c>
    </row>
    <row r="3508" spans="3:8" x14ac:dyDescent="0.3">
      <c r="C3508" s="284"/>
      <c r="D3508" s="253"/>
      <c r="E3508" s="285"/>
      <c r="F3508" s="285"/>
      <c r="G3508" s="286" t="s">
        <v>331</v>
      </c>
      <c r="H3508" s="292">
        <f>SUM(H3504:H3507)</f>
        <v>0</v>
      </c>
    </row>
    <row r="3509" spans="3:8" x14ac:dyDescent="0.3">
      <c r="C3509" s="294" t="s">
        <v>333</v>
      </c>
      <c r="D3509" s="253" t="s">
        <v>334</v>
      </c>
      <c r="E3509" s="253" t="s">
        <v>335</v>
      </c>
      <c r="F3509" s="253" t="s">
        <v>336</v>
      </c>
      <c r="G3509" s="295" t="s">
        <v>337</v>
      </c>
      <c r="H3509" s="296" t="s">
        <v>338</v>
      </c>
    </row>
    <row r="3510" spans="3:8" x14ac:dyDescent="0.3">
      <c r="C3510" s="277"/>
      <c r="D3510" s="297"/>
      <c r="E3510" s="298"/>
      <c r="F3510" s="299"/>
      <c r="G3510" s="300"/>
      <c r="H3510" s="281"/>
    </row>
    <row r="3511" spans="3:8" x14ac:dyDescent="0.3">
      <c r="C3511" s="284"/>
      <c r="D3511" s="253"/>
      <c r="E3511" s="285"/>
      <c r="F3511" s="285"/>
      <c r="G3511" s="286" t="s">
        <v>341</v>
      </c>
      <c r="H3511" s="292">
        <f>SUM(H3509:H3510)</f>
        <v>0</v>
      </c>
    </row>
    <row r="3512" spans="3:8" x14ac:dyDescent="0.3">
      <c r="C3512" s="301" t="s">
        <v>343</v>
      </c>
      <c r="D3512" s="253"/>
      <c r="E3512" s="285"/>
      <c r="F3512" s="285"/>
      <c r="G3512" s="286"/>
      <c r="H3512" s="287"/>
    </row>
    <row r="3513" spans="3:8" x14ac:dyDescent="0.3">
      <c r="C3513" s="277" t="s">
        <v>346</v>
      </c>
      <c r="D3513" s="278" t="s">
        <v>347</v>
      </c>
      <c r="E3513" s="302"/>
      <c r="F3513" s="279"/>
      <c r="G3513" s="280">
        <f>H3511</f>
        <v>0</v>
      </c>
      <c r="H3513" s="281">
        <f>TRUNC(E3513* (1 + F3513 / 100) * G3513,2)</f>
        <v>0</v>
      </c>
    </row>
    <row r="3514" spans="3:8" x14ac:dyDescent="0.3">
      <c r="C3514" s="284"/>
      <c r="D3514" s="253"/>
      <c r="E3514" s="285"/>
      <c r="F3514" s="285"/>
      <c r="G3514" s="286" t="s">
        <v>349</v>
      </c>
      <c r="H3514" s="292">
        <f>SUM(H3512:H3513)</f>
        <v>0</v>
      </c>
    </row>
    <row r="3515" spans="3:8" x14ac:dyDescent="0.3">
      <c r="C3515" s="290" t="s">
        <v>351</v>
      </c>
      <c r="D3515" s="253"/>
      <c r="E3515" s="285"/>
      <c r="F3515" s="285"/>
      <c r="G3515" s="286"/>
      <c r="H3515" s="287"/>
    </row>
    <row r="3516" spans="3:8" x14ac:dyDescent="0.3">
      <c r="C3516" s="277"/>
      <c r="D3516" s="278"/>
      <c r="E3516" s="279"/>
      <c r="F3516" s="279"/>
      <c r="G3516" s="280"/>
      <c r="H3516" s="281"/>
    </row>
    <row r="3517" spans="3:8" x14ac:dyDescent="0.3">
      <c r="C3517" s="284"/>
      <c r="D3517" s="253"/>
      <c r="E3517" s="285"/>
      <c r="F3517" s="285"/>
      <c r="G3517" s="286" t="s">
        <v>353</v>
      </c>
      <c r="H3517" s="281">
        <f>SUM(H3515:H3516)</f>
        <v>0</v>
      </c>
    </row>
    <row r="3518" spans="3:8" x14ac:dyDescent="0.3">
      <c r="C3518" s="284"/>
      <c r="D3518" s="253"/>
      <c r="E3518" s="285"/>
      <c r="F3518" s="285"/>
      <c r="G3518" s="286"/>
      <c r="H3518" s="287"/>
    </row>
    <row r="3519" spans="3:8" ht="15" thickBot="1" x14ac:dyDescent="0.35">
      <c r="C3519" s="305"/>
      <c r="D3519" s="306"/>
      <c r="E3519" s="307"/>
      <c r="F3519" s="308" t="s">
        <v>354</v>
      </c>
      <c r="G3519" s="309">
        <f>SUM(H3501:H3518)/2</f>
        <v>0</v>
      </c>
      <c r="H3519" s="310">
        <f>IF($A$2="CD",IF($A$3=1,ROUND(SUM(H3501:H3518)/2,0),IF($A$3=3,ROUND(SUM(H3501:H3518)/2,-1),SUM(H3501:H3518)/2)),SUM(H3501:H3518)/2)</f>
        <v>0</v>
      </c>
    </row>
    <row r="3520" spans="3:8" ht="15" thickTop="1" x14ac:dyDescent="0.3">
      <c r="C3520" s="316" t="s">
        <v>280</v>
      </c>
      <c r="D3520" s="317"/>
      <c r="E3520" s="318"/>
      <c r="F3520" s="318"/>
      <c r="G3520" s="319"/>
      <c r="H3520" s="320"/>
    </row>
    <row r="3521" spans="3:8" x14ac:dyDescent="0.3">
      <c r="C3521" s="351" t="s">
        <v>258</v>
      </c>
      <c r="D3521" s="352"/>
      <c r="E3521" s="353"/>
      <c r="F3521" s="325">
        <f>$F$3</f>
        <v>0</v>
      </c>
      <c r="G3521" s="354"/>
      <c r="H3521" s="355">
        <f>ROUND(H3519*F3521,2)</f>
        <v>0</v>
      </c>
    </row>
    <row r="3522" spans="3:8" x14ac:dyDescent="0.3">
      <c r="C3522" s="351" t="s">
        <v>260</v>
      </c>
      <c r="D3522" s="352"/>
      <c r="E3522" s="353"/>
      <c r="F3522" s="325">
        <f>$G$3</f>
        <v>0</v>
      </c>
      <c r="G3522" s="354"/>
      <c r="H3522" s="355">
        <f>ROUND(H3519*F3522,2)</f>
        <v>0</v>
      </c>
    </row>
    <row r="3523" spans="3:8" x14ac:dyDescent="0.3">
      <c r="C3523" s="351" t="s">
        <v>262</v>
      </c>
      <c r="D3523" s="352"/>
      <c r="E3523" s="353"/>
      <c r="F3523" s="325">
        <f>$H$3</f>
        <v>0</v>
      </c>
      <c r="G3523" s="354"/>
      <c r="H3523" s="355">
        <f>ROUND(H3519*F3523,2)</f>
        <v>0</v>
      </c>
    </row>
    <row r="3524" spans="3:8" x14ac:dyDescent="0.3">
      <c r="C3524" s="351" t="s">
        <v>266</v>
      </c>
      <c r="D3524" s="352"/>
      <c r="E3524" s="353"/>
      <c r="F3524" s="325">
        <f>$I$3</f>
        <v>0</v>
      </c>
      <c r="G3524" s="354"/>
      <c r="H3524" s="355">
        <f>ROUND(H3523*F3524,2)</f>
        <v>0</v>
      </c>
    </row>
    <row r="3525" spans="3:8" x14ac:dyDescent="0.3">
      <c r="C3525" s="290" t="s">
        <v>379</v>
      </c>
      <c r="D3525" s="253"/>
      <c r="E3525" s="285"/>
      <c r="F3525" s="285"/>
      <c r="G3525" s="328"/>
      <c r="H3525" s="329">
        <f>SUM(H3521:H3524)</f>
        <v>0</v>
      </c>
    </row>
    <row r="3526" spans="3:8" ht="15" thickBot="1" x14ac:dyDescent="0.35">
      <c r="C3526" s="331"/>
      <c r="D3526" s="332"/>
      <c r="E3526" s="307"/>
      <c r="F3526" s="308" t="s">
        <v>381</v>
      </c>
      <c r="G3526" s="333">
        <f>H3525+H3519</f>
        <v>0</v>
      </c>
      <c r="H3526" s="310">
        <f>IF($A$3=2,ROUND((H3519+H3525),2),IF($A$3=3,ROUND((H3519+H3525),-1),ROUND((H3519+H3525),0)))</f>
        <v>0</v>
      </c>
    </row>
    <row r="3527" spans="3:8" ht="15" thickTop="1" x14ac:dyDescent="0.3"/>
    <row r="3529" spans="3:8" ht="15" thickBot="1" x14ac:dyDescent="0.35"/>
    <row r="3530" spans="3:8" ht="15" thickTop="1" x14ac:dyDescent="0.3">
      <c r="C3530" s="946" t="s">
        <v>1069</v>
      </c>
      <c r="D3530" s="947"/>
      <c r="E3530" s="947"/>
      <c r="F3530" s="947"/>
      <c r="G3530" s="514"/>
      <c r="H3530" s="489" t="s">
        <v>383</v>
      </c>
    </row>
    <row r="3531" spans="3:8" x14ac:dyDescent="0.3">
      <c r="C3531" s="948"/>
      <c r="D3531" s="949"/>
      <c r="E3531" s="949"/>
      <c r="F3531" s="949"/>
      <c r="G3531" s="515"/>
      <c r="H3531" s="491" t="str">
        <f>"ITEM:   "&amp;[3]PRESUPUESTO!$B$13</f>
        <v>ITEM:   0</v>
      </c>
    </row>
    <row r="3532" spans="3:8" x14ac:dyDescent="0.3">
      <c r="C3532" s="492" t="s">
        <v>72</v>
      </c>
      <c r="D3532" s="493" t="s">
        <v>73</v>
      </c>
      <c r="E3532" s="494" t="s">
        <v>74</v>
      </c>
      <c r="F3532" s="494" t="s">
        <v>313</v>
      </c>
      <c r="G3532" s="495" t="s">
        <v>314</v>
      </c>
      <c r="H3532" s="496" t="s">
        <v>315</v>
      </c>
    </row>
    <row r="3533" spans="3:8" x14ac:dyDescent="0.3">
      <c r="C3533" s="284"/>
      <c r="D3533" s="253"/>
      <c r="E3533" s="285"/>
      <c r="F3533" s="285"/>
      <c r="G3533" s="286"/>
      <c r="H3533" s="287"/>
    </row>
    <row r="3534" spans="3:8" x14ac:dyDescent="0.3">
      <c r="C3534" s="290" t="s">
        <v>317</v>
      </c>
      <c r="D3534" s="253"/>
      <c r="E3534" s="285"/>
      <c r="F3534" s="285"/>
      <c r="G3534" s="286"/>
      <c r="H3534" s="287"/>
    </row>
    <row r="3535" spans="3:8" x14ac:dyDescent="0.3">
      <c r="C3535" s="620"/>
      <c r="D3535" s="521"/>
      <c r="E3535" s="517"/>
      <c r="F3535" s="628"/>
      <c r="G3535" s="495"/>
      <c r="H3535" s="496">
        <f t="shared" ref="H3535" si="29">TRUNC(E3535* (1 + F3535 / 100) * G3535,2)</f>
        <v>0</v>
      </c>
    </row>
    <row r="3536" spans="3:8" x14ac:dyDescent="0.3">
      <c r="C3536" s="284"/>
      <c r="D3536" s="253"/>
      <c r="E3536" s="285"/>
      <c r="F3536" s="285"/>
      <c r="G3536" s="286" t="s">
        <v>331</v>
      </c>
      <c r="H3536" s="292">
        <f>SUM(H3534:H3535)</f>
        <v>0</v>
      </c>
    </row>
    <row r="3537" spans="3:8" x14ac:dyDescent="0.3">
      <c r="C3537" s="294" t="s">
        <v>333</v>
      </c>
      <c r="D3537" s="253" t="s">
        <v>334</v>
      </c>
      <c r="E3537" s="253" t="s">
        <v>335</v>
      </c>
      <c r="F3537" s="253" t="s">
        <v>336</v>
      </c>
      <c r="G3537" s="295" t="s">
        <v>337</v>
      </c>
      <c r="H3537" s="296" t="s">
        <v>338</v>
      </c>
    </row>
    <row r="3538" spans="3:8" x14ac:dyDescent="0.3">
      <c r="C3538" s="492"/>
      <c r="D3538" s="497"/>
      <c r="E3538" s="498"/>
      <c r="F3538" s="499"/>
      <c r="G3538" s="500"/>
      <c r="H3538" s="496"/>
    </row>
    <row r="3539" spans="3:8" x14ac:dyDescent="0.3">
      <c r="C3539" s="284"/>
      <c r="D3539" s="253"/>
      <c r="E3539" s="285"/>
      <c r="F3539" s="285"/>
      <c r="G3539" s="286" t="s">
        <v>341</v>
      </c>
      <c r="H3539" s="292">
        <f>SUM(H3537:H3538)</f>
        <v>0</v>
      </c>
    </row>
    <row r="3540" spans="3:8" x14ac:dyDescent="0.3">
      <c r="C3540" s="301" t="s">
        <v>343</v>
      </c>
      <c r="D3540" s="253"/>
      <c r="E3540" s="285"/>
      <c r="F3540" s="285"/>
      <c r="G3540" s="286"/>
      <c r="H3540" s="287"/>
    </row>
    <row r="3541" spans="3:8" x14ac:dyDescent="0.3">
      <c r="C3541" s="492"/>
      <c r="D3541" s="493"/>
      <c r="E3541" s="422"/>
      <c r="F3541" s="494"/>
      <c r="G3541" s="495"/>
      <c r="H3541" s="496">
        <f>TRUNC(E3541* (1 + F3541 / 100) * G3541,2)</f>
        <v>0</v>
      </c>
    </row>
    <row r="3542" spans="3:8" x14ac:dyDescent="0.3">
      <c r="C3542" s="284"/>
      <c r="D3542" s="253"/>
      <c r="E3542" s="285"/>
      <c r="F3542" s="285"/>
      <c r="G3542" s="286" t="s">
        <v>349</v>
      </c>
      <c r="H3542" s="292">
        <f>SUM(H3540:H3541)</f>
        <v>0</v>
      </c>
    </row>
    <row r="3543" spans="3:8" x14ac:dyDescent="0.3">
      <c r="C3543" s="290" t="s">
        <v>351</v>
      </c>
      <c r="D3543" s="253"/>
      <c r="E3543" s="285"/>
      <c r="F3543" s="285"/>
      <c r="G3543" s="286"/>
      <c r="H3543" s="287"/>
    </row>
    <row r="3544" spans="3:8" x14ac:dyDescent="0.3">
      <c r="C3544" s="492"/>
      <c r="D3544" s="493"/>
      <c r="E3544" s="494"/>
      <c r="F3544" s="494"/>
      <c r="G3544" s="495"/>
      <c r="H3544" s="496"/>
    </row>
    <row r="3545" spans="3:8" x14ac:dyDescent="0.3">
      <c r="C3545" s="284"/>
      <c r="D3545" s="253"/>
      <c r="E3545" s="285"/>
      <c r="F3545" s="285"/>
      <c r="G3545" s="286" t="s">
        <v>353</v>
      </c>
      <c r="H3545" s="496">
        <f>SUM(H3543:H3544)</f>
        <v>0</v>
      </c>
    </row>
    <row r="3546" spans="3:8" x14ac:dyDescent="0.3">
      <c r="C3546" s="284"/>
      <c r="D3546" s="253"/>
      <c r="E3546" s="285"/>
      <c r="F3546" s="285"/>
      <c r="G3546" s="286"/>
      <c r="H3546" s="287"/>
    </row>
    <row r="3547" spans="3:8" ht="15" thickBot="1" x14ac:dyDescent="0.35">
      <c r="C3547" s="502"/>
      <c r="D3547" s="615"/>
      <c r="E3547" s="616"/>
      <c r="F3547" s="617" t="s">
        <v>354</v>
      </c>
      <c r="G3547" s="618">
        <f>SUM(H3532:H3546)/2</f>
        <v>0</v>
      </c>
      <c r="H3547" s="619">
        <f>IF($A$2="CD",IF($A$3=1,ROUND(SUM(H3532:H3546)/2,0),IF($A$3=3,ROUND(SUM(H3532:H3546)/2,-1),SUM(H3532:H3546)/2)),SUM(H3532:H3546)/2)</f>
        <v>0</v>
      </c>
    </row>
    <row r="3548" spans="3:8" ht="15" thickTop="1" x14ac:dyDescent="0.3">
      <c r="C3548" s="316" t="s">
        <v>280</v>
      </c>
      <c r="D3548" s="317"/>
      <c r="E3548" s="318"/>
      <c r="F3548" s="318"/>
      <c r="G3548" s="319"/>
      <c r="H3548" s="320"/>
    </row>
    <row r="3549" spans="3:8" x14ac:dyDescent="0.3">
      <c r="C3549" s="620" t="s">
        <v>258</v>
      </c>
      <c r="D3549" s="621"/>
      <c r="E3549" s="622"/>
      <c r="F3549" s="508">
        <f>$F$3</f>
        <v>0</v>
      </c>
      <c r="G3549" s="623"/>
      <c r="H3549" s="624">
        <f>ROUND(H3547*F3549,2)</f>
        <v>0</v>
      </c>
    </row>
    <row r="3550" spans="3:8" x14ac:dyDescent="0.3">
      <c r="C3550" s="620" t="s">
        <v>260</v>
      </c>
      <c r="D3550" s="621"/>
      <c r="E3550" s="622"/>
      <c r="F3550" s="508">
        <f>$G$3</f>
        <v>0</v>
      </c>
      <c r="G3550" s="623"/>
      <c r="H3550" s="624">
        <f>ROUND(H3547*F3550,2)</f>
        <v>0</v>
      </c>
    </row>
    <row r="3551" spans="3:8" x14ac:dyDescent="0.3">
      <c r="C3551" s="620" t="s">
        <v>262</v>
      </c>
      <c r="D3551" s="621"/>
      <c r="E3551" s="622"/>
      <c r="F3551" s="508">
        <f>$H$3</f>
        <v>0</v>
      </c>
      <c r="G3551" s="623"/>
      <c r="H3551" s="624">
        <f>ROUND(H3547*F3551,2)</f>
        <v>0</v>
      </c>
    </row>
    <row r="3552" spans="3:8" x14ac:dyDescent="0.3">
      <c r="C3552" s="620" t="s">
        <v>266</v>
      </c>
      <c r="D3552" s="621"/>
      <c r="E3552" s="622"/>
      <c r="F3552" s="508">
        <f>$I$3</f>
        <v>0</v>
      </c>
      <c r="G3552" s="623"/>
      <c r="H3552" s="624">
        <f>ROUND(H3551*F3552,2)</f>
        <v>0</v>
      </c>
    </row>
    <row r="3553" spans="3:8" x14ac:dyDescent="0.3">
      <c r="C3553" s="290" t="s">
        <v>379</v>
      </c>
      <c r="D3553" s="253"/>
      <c r="E3553" s="285"/>
      <c r="F3553" s="285"/>
      <c r="G3553" s="328"/>
      <c r="H3553" s="329">
        <f>SUM(H3549:H3552)</f>
        <v>0</v>
      </c>
    </row>
    <row r="3554" spans="3:8" ht="15" thickBot="1" x14ac:dyDescent="0.35">
      <c r="C3554" s="625"/>
      <c r="D3554" s="626"/>
      <c r="E3554" s="616"/>
      <c r="F3554" s="617" t="s">
        <v>381</v>
      </c>
      <c r="G3554" s="627">
        <f>H3553+H3547</f>
        <v>0</v>
      </c>
      <c r="H3554" s="619">
        <f>IF($A$3=2,ROUND((H3547+H3553),2),IF($A$3=3,ROUND((H3547+H3553),-1),ROUND((H3547+H3553),0)))</f>
        <v>0</v>
      </c>
    </row>
    <row r="3555" spans="3:8" ht="15" thickTop="1" x14ac:dyDescent="0.3">
      <c r="C3555" s="519"/>
      <c r="D3555" s="519"/>
      <c r="E3555" s="519"/>
      <c r="F3555" s="519"/>
      <c r="G3555" s="519"/>
      <c r="H3555" s="519"/>
    </row>
    <row r="3556" spans="3:8" ht="15" thickBot="1" x14ac:dyDescent="0.35">
      <c r="C3556" s="519"/>
      <c r="D3556" s="519"/>
      <c r="E3556" s="519"/>
      <c r="F3556" s="519"/>
      <c r="G3556" s="519"/>
      <c r="H3556" s="519"/>
    </row>
    <row r="3557" spans="3:8" ht="15" thickTop="1" x14ac:dyDescent="0.3">
      <c r="C3557" s="946" t="s">
        <v>1070</v>
      </c>
      <c r="D3557" s="947"/>
      <c r="E3557" s="947"/>
      <c r="F3557" s="947"/>
      <c r="G3557" s="514"/>
      <c r="H3557" s="489" t="s">
        <v>383</v>
      </c>
    </row>
    <row r="3558" spans="3:8" x14ac:dyDescent="0.3">
      <c r="C3558" s="948"/>
      <c r="D3558" s="949"/>
      <c r="E3558" s="949"/>
      <c r="F3558" s="949"/>
      <c r="G3558" s="515"/>
      <c r="H3558" s="491" t="str">
        <f>"ITEM:   "&amp;[3]PRESUPUESTO!$B$13</f>
        <v>ITEM:   0</v>
      </c>
    </row>
    <row r="3559" spans="3:8" x14ac:dyDescent="0.3">
      <c r="C3559" s="492" t="s">
        <v>72</v>
      </c>
      <c r="D3559" s="493" t="s">
        <v>73</v>
      </c>
      <c r="E3559" s="494" t="s">
        <v>74</v>
      </c>
      <c r="F3559" s="494" t="s">
        <v>313</v>
      </c>
      <c r="G3559" s="495" t="s">
        <v>314</v>
      </c>
      <c r="H3559" s="496" t="s">
        <v>315</v>
      </c>
    </row>
    <row r="3560" spans="3:8" x14ac:dyDescent="0.3">
      <c r="C3560" s="284"/>
      <c r="D3560" s="253"/>
      <c r="E3560" s="285"/>
      <c r="F3560" s="285"/>
      <c r="G3560" s="286"/>
      <c r="H3560" s="287"/>
    </row>
    <row r="3561" spans="3:8" x14ac:dyDescent="0.3">
      <c r="C3561" s="290" t="s">
        <v>317</v>
      </c>
      <c r="D3561" s="253"/>
      <c r="E3561" s="285"/>
      <c r="F3561" s="285"/>
      <c r="G3561" s="286"/>
      <c r="H3561" s="287"/>
    </row>
    <row r="3562" spans="3:8" x14ac:dyDescent="0.3">
      <c r="C3562" s="620" t="str">
        <f>[3]INSUMOS!$C$200</f>
        <v>INTERRUPTOR SENCILLO LUMINEX 10A</v>
      </c>
      <c r="D3562" s="521"/>
      <c r="E3562" s="517"/>
      <c r="F3562" s="628"/>
      <c r="G3562" s="495"/>
      <c r="H3562" s="496">
        <f t="shared" ref="H3562" si="30">TRUNC(E3562* (1 + F3562 / 100) * G3562,2)</f>
        <v>0</v>
      </c>
    </row>
    <row r="3563" spans="3:8" x14ac:dyDescent="0.3">
      <c r="C3563" s="284"/>
      <c r="D3563" s="253"/>
      <c r="E3563" s="285"/>
      <c r="F3563" s="285"/>
      <c r="G3563" s="286" t="s">
        <v>331</v>
      </c>
      <c r="H3563" s="292">
        <f>SUM(H3561:H3562)</f>
        <v>0</v>
      </c>
    </row>
    <row r="3564" spans="3:8" x14ac:dyDescent="0.3">
      <c r="C3564" s="294" t="s">
        <v>333</v>
      </c>
      <c r="D3564" s="253" t="s">
        <v>334</v>
      </c>
      <c r="E3564" s="253" t="s">
        <v>335</v>
      </c>
      <c r="F3564" s="253" t="s">
        <v>336</v>
      </c>
      <c r="G3564" s="295" t="s">
        <v>337</v>
      </c>
      <c r="H3564" s="296" t="s">
        <v>338</v>
      </c>
    </row>
    <row r="3565" spans="3:8" x14ac:dyDescent="0.3">
      <c r="C3565" s="492" t="str">
        <f>[3]INSUMOS!$C$232</f>
        <v>M.O. ELECTRICIDAD 1 AYUDANTE ELECTRICISTA</v>
      </c>
      <c r="D3565" s="497"/>
      <c r="E3565" s="498"/>
      <c r="F3565" s="499"/>
      <c r="G3565" s="500"/>
      <c r="H3565" s="496"/>
    </row>
    <row r="3566" spans="3:8" x14ac:dyDescent="0.3">
      <c r="C3566" s="284"/>
      <c r="D3566" s="253"/>
      <c r="E3566" s="285"/>
      <c r="F3566" s="285"/>
      <c r="G3566" s="286" t="s">
        <v>341</v>
      </c>
      <c r="H3566" s="292">
        <f>SUM(H3564:H3565)</f>
        <v>0</v>
      </c>
    </row>
    <row r="3567" spans="3:8" x14ac:dyDescent="0.3">
      <c r="C3567" s="301" t="s">
        <v>343</v>
      </c>
      <c r="D3567" s="253"/>
      <c r="E3567" s="285"/>
      <c r="F3567" s="285"/>
      <c r="G3567" s="286"/>
      <c r="H3567" s="287"/>
    </row>
    <row r="3568" spans="3:8" x14ac:dyDescent="0.3">
      <c r="C3568" s="492" t="str">
        <f>[3]INSUMOS!$C$262</f>
        <v>HERRAMIENTA MENOR ELECTRICISTA</v>
      </c>
      <c r="D3568" s="493"/>
      <c r="E3568" s="422"/>
      <c r="F3568" s="494"/>
      <c r="G3568" s="495"/>
      <c r="H3568" s="496">
        <f>TRUNC(E3568* (1 + F3568 / 100) * G3568,2)</f>
        <v>0</v>
      </c>
    </row>
    <row r="3569" spans="3:8" x14ac:dyDescent="0.3">
      <c r="C3569" s="284"/>
      <c r="D3569" s="253"/>
      <c r="E3569" s="285"/>
      <c r="F3569" s="285"/>
      <c r="G3569" s="286" t="s">
        <v>349</v>
      </c>
      <c r="H3569" s="292">
        <f>SUM(H3567:H3568)</f>
        <v>0</v>
      </c>
    </row>
    <row r="3570" spans="3:8" x14ac:dyDescent="0.3">
      <c r="C3570" s="290" t="s">
        <v>351</v>
      </c>
      <c r="D3570" s="253"/>
      <c r="E3570" s="285"/>
      <c r="F3570" s="285"/>
      <c r="G3570" s="286"/>
      <c r="H3570" s="287"/>
    </row>
    <row r="3571" spans="3:8" x14ac:dyDescent="0.3">
      <c r="C3571" s="492"/>
      <c r="D3571" s="493"/>
      <c r="E3571" s="494"/>
      <c r="F3571" s="494"/>
      <c r="G3571" s="495"/>
      <c r="H3571" s="496"/>
    </row>
    <row r="3572" spans="3:8" x14ac:dyDescent="0.3">
      <c r="C3572" s="284"/>
      <c r="D3572" s="253"/>
      <c r="E3572" s="285"/>
      <c r="F3572" s="285"/>
      <c r="G3572" s="286" t="s">
        <v>353</v>
      </c>
      <c r="H3572" s="496">
        <f>SUM(H3570:H3571)</f>
        <v>0</v>
      </c>
    </row>
    <row r="3573" spans="3:8" x14ac:dyDescent="0.3">
      <c r="C3573" s="284"/>
      <c r="D3573" s="253"/>
      <c r="E3573" s="285"/>
      <c r="F3573" s="285"/>
      <c r="G3573" s="286"/>
      <c r="H3573" s="287"/>
    </row>
    <row r="3574" spans="3:8" ht="15" thickBot="1" x14ac:dyDescent="0.35">
      <c r="C3574" s="502"/>
      <c r="D3574" s="615"/>
      <c r="E3574" s="616"/>
      <c r="F3574" s="617" t="s">
        <v>354</v>
      </c>
      <c r="G3574" s="618">
        <f>SUM(H3559:H3573)/2</f>
        <v>0</v>
      </c>
      <c r="H3574" s="619">
        <f>IF($A$2="CD",IF($A$3=1,ROUND(SUM(H3559:H3573)/2,0),IF($A$3=3,ROUND(SUM(H3559:H3573)/2,-1),SUM(H3559:H3573)/2)),SUM(H3559:H3573)/2)</f>
        <v>0</v>
      </c>
    </row>
    <row r="3575" spans="3:8" ht="15" thickTop="1" x14ac:dyDescent="0.3">
      <c r="C3575" s="316" t="s">
        <v>280</v>
      </c>
      <c r="D3575" s="317"/>
      <c r="E3575" s="318"/>
      <c r="F3575" s="318"/>
      <c r="G3575" s="319"/>
      <c r="H3575" s="320"/>
    </row>
    <row r="3576" spans="3:8" x14ac:dyDescent="0.3">
      <c r="C3576" s="620" t="s">
        <v>258</v>
      </c>
      <c r="D3576" s="621"/>
      <c r="E3576" s="622"/>
      <c r="F3576" s="508">
        <f>$F$3</f>
        <v>0</v>
      </c>
      <c r="G3576" s="623"/>
      <c r="H3576" s="624">
        <f>ROUND(H3574*F3576,2)</f>
        <v>0</v>
      </c>
    </row>
    <row r="3577" spans="3:8" x14ac:dyDescent="0.3">
      <c r="C3577" s="620" t="s">
        <v>260</v>
      </c>
      <c r="D3577" s="621"/>
      <c r="E3577" s="622"/>
      <c r="F3577" s="508">
        <f>$G$3</f>
        <v>0</v>
      </c>
      <c r="G3577" s="623"/>
      <c r="H3577" s="624">
        <f>ROUND(H3574*F3577,2)</f>
        <v>0</v>
      </c>
    </row>
    <row r="3578" spans="3:8" x14ac:dyDescent="0.3">
      <c r="C3578" s="620" t="s">
        <v>262</v>
      </c>
      <c r="D3578" s="621"/>
      <c r="E3578" s="622"/>
      <c r="F3578" s="508">
        <f>$H$3</f>
        <v>0</v>
      </c>
      <c r="G3578" s="623"/>
      <c r="H3578" s="624">
        <f>ROUND(H3574*F3578,2)</f>
        <v>0</v>
      </c>
    </row>
    <row r="3579" spans="3:8" x14ac:dyDescent="0.3">
      <c r="C3579" s="620" t="s">
        <v>266</v>
      </c>
      <c r="D3579" s="621"/>
      <c r="E3579" s="622"/>
      <c r="F3579" s="508">
        <f>$I$3</f>
        <v>0</v>
      </c>
      <c r="G3579" s="623"/>
      <c r="H3579" s="624">
        <f>ROUND(H3578*F3579,2)</f>
        <v>0</v>
      </c>
    </row>
    <row r="3580" spans="3:8" x14ac:dyDescent="0.3">
      <c r="C3580" s="290" t="s">
        <v>379</v>
      </c>
      <c r="D3580" s="253"/>
      <c r="E3580" s="285"/>
      <c r="F3580" s="285"/>
      <c r="G3580" s="328"/>
      <c r="H3580" s="329">
        <f>SUM(H3576:H3579)</f>
        <v>0</v>
      </c>
    </row>
    <row r="3581" spans="3:8" ht="15" thickBot="1" x14ac:dyDescent="0.35">
      <c r="C3581" s="625"/>
      <c r="D3581" s="626"/>
      <c r="E3581" s="616"/>
      <c r="F3581" s="617" t="s">
        <v>381</v>
      </c>
      <c r="G3581" s="627">
        <f>H3580+H3574</f>
        <v>0</v>
      </c>
      <c r="H3581" s="619">
        <f>IF($A$3=2,ROUND((H3574+H3580),2),IF($A$3=3,ROUND((H3574+H3580),-1),ROUND((H3574+H3580),0)))</f>
        <v>0</v>
      </c>
    </row>
    <row r="3582" spans="3:8" ht="15" thickTop="1" x14ac:dyDescent="0.3">
      <c r="C3582" s="519"/>
      <c r="D3582" s="519"/>
      <c r="E3582" s="519"/>
      <c r="F3582" s="519"/>
      <c r="G3582" s="519"/>
      <c r="H3582" s="519"/>
    </row>
    <row r="3583" spans="3:8" ht="15" thickBot="1" x14ac:dyDescent="0.35">
      <c r="C3583" s="519"/>
      <c r="D3583" s="519"/>
      <c r="E3583" s="519"/>
      <c r="F3583" s="519"/>
      <c r="G3583" s="519"/>
      <c r="H3583" s="519"/>
    </row>
    <row r="3584" spans="3:8" ht="15" thickTop="1" x14ac:dyDescent="0.3">
      <c r="C3584" s="946" t="s">
        <v>1071</v>
      </c>
      <c r="D3584" s="947"/>
      <c r="E3584" s="947"/>
      <c r="F3584" s="947"/>
      <c r="G3584" s="514"/>
      <c r="H3584" s="489" t="s">
        <v>383</v>
      </c>
    </row>
    <row r="3585" spans="3:8" x14ac:dyDescent="0.3">
      <c r="C3585" s="948"/>
      <c r="D3585" s="949"/>
      <c r="E3585" s="949"/>
      <c r="F3585" s="949"/>
      <c r="G3585" s="515"/>
      <c r="H3585" s="491" t="str">
        <f>"ITEM:   "&amp;[3]PRESUPUESTO!$B$13</f>
        <v>ITEM:   0</v>
      </c>
    </row>
    <row r="3586" spans="3:8" x14ac:dyDescent="0.3">
      <c r="C3586" s="492" t="s">
        <v>72</v>
      </c>
      <c r="D3586" s="493" t="s">
        <v>73</v>
      </c>
      <c r="E3586" s="494" t="s">
        <v>74</v>
      </c>
      <c r="F3586" s="494" t="s">
        <v>313</v>
      </c>
      <c r="G3586" s="495" t="s">
        <v>314</v>
      </c>
      <c r="H3586" s="496" t="s">
        <v>315</v>
      </c>
    </row>
    <row r="3587" spans="3:8" x14ac:dyDescent="0.3">
      <c r="C3587" s="284"/>
      <c r="D3587" s="253"/>
      <c r="E3587" s="285"/>
      <c r="F3587" s="285"/>
      <c r="G3587" s="286"/>
      <c r="H3587" s="287"/>
    </row>
    <row r="3588" spans="3:8" x14ac:dyDescent="0.3">
      <c r="C3588" s="290" t="s">
        <v>317</v>
      </c>
      <c r="D3588" s="253"/>
      <c r="E3588" s="285"/>
      <c r="F3588" s="285"/>
      <c r="G3588" s="286"/>
      <c r="H3588" s="287"/>
    </row>
    <row r="3589" spans="3:8" x14ac:dyDescent="0.3">
      <c r="C3589" s="620"/>
      <c r="D3589" s="521"/>
      <c r="E3589" s="517"/>
      <c r="F3589" s="628"/>
      <c r="G3589" s="495"/>
      <c r="H3589" s="496">
        <f t="shared" ref="H3589:H3591" si="31">TRUNC(E3589* (1 + F3589 / 100) * G3589,2)</f>
        <v>0</v>
      </c>
    </row>
    <row r="3590" spans="3:8" x14ac:dyDescent="0.3">
      <c r="C3590" s="620"/>
      <c r="D3590" s="521"/>
      <c r="E3590" s="517"/>
      <c r="F3590" s="628"/>
      <c r="G3590" s="495"/>
      <c r="H3590" s="496">
        <f t="shared" si="31"/>
        <v>0</v>
      </c>
    </row>
    <row r="3591" spans="3:8" x14ac:dyDescent="0.3">
      <c r="C3591" s="620"/>
      <c r="D3591" s="521"/>
      <c r="E3591" s="517"/>
      <c r="F3591" s="628"/>
      <c r="G3591" s="495"/>
      <c r="H3591" s="496">
        <f t="shared" si="31"/>
        <v>0</v>
      </c>
    </row>
    <row r="3592" spans="3:8" x14ac:dyDescent="0.3">
      <c r="C3592" s="284"/>
      <c r="D3592" s="253"/>
      <c r="E3592" s="285"/>
      <c r="F3592" s="285"/>
      <c r="G3592" s="286"/>
      <c r="H3592" s="292">
        <f>SUM(H3588:H3591)</f>
        <v>0</v>
      </c>
    </row>
    <row r="3593" spans="3:8" x14ac:dyDescent="0.3">
      <c r="C3593" s="294" t="s">
        <v>333</v>
      </c>
      <c r="D3593" s="253" t="s">
        <v>334</v>
      </c>
      <c r="E3593" s="253" t="s">
        <v>335</v>
      </c>
      <c r="F3593" s="253" t="s">
        <v>336</v>
      </c>
      <c r="G3593" s="295" t="s">
        <v>337</v>
      </c>
      <c r="H3593" s="296" t="s">
        <v>338</v>
      </c>
    </row>
    <row r="3594" spans="3:8" x14ac:dyDescent="0.3">
      <c r="C3594" s="492"/>
      <c r="D3594" s="497"/>
      <c r="E3594" s="498"/>
      <c r="F3594" s="499"/>
      <c r="G3594" s="500"/>
      <c r="H3594" s="496"/>
    </row>
    <row r="3595" spans="3:8" x14ac:dyDescent="0.3">
      <c r="C3595" s="284"/>
      <c r="D3595" s="253"/>
      <c r="E3595" s="285"/>
      <c r="F3595" s="285"/>
      <c r="G3595" s="286" t="s">
        <v>341</v>
      </c>
      <c r="H3595" s="292">
        <f>SUM(H3593:H3594)</f>
        <v>0</v>
      </c>
    </row>
    <row r="3596" spans="3:8" x14ac:dyDescent="0.3">
      <c r="C3596" s="301" t="s">
        <v>343</v>
      </c>
      <c r="D3596" s="253"/>
      <c r="E3596" s="285"/>
      <c r="F3596" s="285"/>
      <c r="G3596" s="286"/>
      <c r="H3596" s="287"/>
    </row>
    <row r="3597" spans="3:8" x14ac:dyDescent="0.3">
      <c r="C3597" s="492"/>
      <c r="D3597" s="493"/>
      <c r="E3597" s="422"/>
      <c r="F3597" s="494"/>
      <c r="G3597" s="495"/>
      <c r="H3597" s="496"/>
    </row>
    <row r="3598" spans="3:8" x14ac:dyDescent="0.3">
      <c r="C3598" s="284"/>
      <c r="D3598" s="253"/>
      <c r="E3598" s="285"/>
      <c r="F3598" s="285"/>
      <c r="G3598" s="286" t="s">
        <v>349</v>
      </c>
      <c r="H3598" s="292">
        <f>SUM(H3596:H3597)</f>
        <v>0</v>
      </c>
    </row>
    <row r="3599" spans="3:8" x14ac:dyDescent="0.3">
      <c r="C3599" s="290" t="s">
        <v>351</v>
      </c>
      <c r="D3599" s="253"/>
      <c r="E3599" s="285"/>
      <c r="F3599" s="285"/>
      <c r="G3599" s="286"/>
      <c r="H3599" s="287"/>
    </row>
    <row r="3600" spans="3:8" x14ac:dyDescent="0.3">
      <c r="C3600" s="492"/>
      <c r="D3600" s="493"/>
      <c r="E3600" s="494"/>
      <c r="F3600" s="494"/>
      <c r="G3600" s="495"/>
      <c r="H3600" s="496"/>
    </row>
    <row r="3601" spans="3:8" x14ac:dyDescent="0.3">
      <c r="C3601" s="284"/>
      <c r="D3601" s="253"/>
      <c r="E3601" s="285"/>
      <c r="F3601" s="285"/>
      <c r="G3601" s="286" t="s">
        <v>353</v>
      </c>
      <c r="H3601" s="496">
        <f>SUM(H3599:H3600)</f>
        <v>0</v>
      </c>
    </row>
    <row r="3602" spans="3:8" x14ac:dyDescent="0.3">
      <c r="C3602" s="284"/>
      <c r="D3602" s="253"/>
      <c r="E3602" s="285"/>
      <c r="F3602" s="285"/>
      <c r="G3602" s="286"/>
      <c r="H3602" s="287"/>
    </row>
    <row r="3603" spans="3:8" ht="15" thickBot="1" x14ac:dyDescent="0.35">
      <c r="C3603" s="502"/>
      <c r="D3603" s="615"/>
      <c r="E3603" s="616"/>
      <c r="F3603" s="617" t="s">
        <v>354</v>
      </c>
      <c r="G3603" s="618">
        <f>SUM(H3586:H3602)/2</f>
        <v>0</v>
      </c>
      <c r="H3603" s="619">
        <f>IF($A$2="CD",IF($A$3=1,ROUND(SUM(H3586:H3602)/2,0),IF($A$3=3,ROUND(SUM(H3586:H3602)/2,-1),SUM(H3586:H3602)/2)),SUM(H3586:H3602)/2)</f>
        <v>0</v>
      </c>
    </row>
    <row r="3604" spans="3:8" ht="15" thickTop="1" x14ac:dyDescent="0.3">
      <c r="C3604" s="316" t="s">
        <v>280</v>
      </c>
      <c r="D3604" s="317"/>
      <c r="E3604" s="318"/>
      <c r="F3604" s="318"/>
      <c r="G3604" s="319"/>
      <c r="H3604" s="320"/>
    </row>
    <row r="3605" spans="3:8" x14ac:dyDescent="0.3">
      <c r="C3605" s="620" t="s">
        <v>258</v>
      </c>
      <c r="D3605" s="621"/>
      <c r="E3605" s="622"/>
      <c r="F3605" s="508">
        <f>$F$3</f>
        <v>0</v>
      </c>
      <c r="G3605" s="623"/>
      <c r="H3605" s="624">
        <f>ROUND(H3603*F3605,2)</f>
        <v>0</v>
      </c>
    </row>
    <row r="3606" spans="3:8" x14ac:dyDescent="0.3">
      <c r="C3606" s="620" t="s">
        <v>260</v>
      </c>
      <c r="D3606" s="621"/>
      <c r="E3606" s="622"/>
      <c r="F3606" s="508">
        <f>$G$3</f>
        <v>0</v>
      </c>
      <c r="G3606" s="623"/>
      <c r="H3606" s="624">
        <f>ROUND(H3603*F3606,2)</f>
        <v>0</v>
      </c>
    </row>
    <row r="3607" spans="3:8" x14ac:dyDescent="0.3">
      <c r="C3607" s="620" t="s">
        <v>262</v>
      </c>
      <c r="D3607" s="621"/>
      <c r="E3607" s="622"/>
      <c r="F3607" s="508">
        <f>$H$3</f>
        <v>0</v>
      </c>
      <c r="G3607" s="623"/>
      <c r="H3607" s="624">
        <f>ROUND(H3603*F3607,2)</f>
        <v>0</v>
      </c>
    </row>
    <row r="3608" spans="3:8" x14ac:dyDescent="0.3">
      <c r="C3608" s="620" t="s">
        <v>266</v>
      </c>
      <c r="D3608" s="621"/>
      <c r="E3608" s="622"/>
      <c r="F3608" s="508">
        <f>$I$3</f>
        <v>0</v>
      </c>
      <c r="G3608" s="623"/>
      <c r="H3608" s="624">
        <f>ROUND(H3607*F3608,2)</f>
        <v>0</v>
      </c>
    </row>
    <row r="3609" spans="3:8" x14ac:dyDescent="0.3">
      <c r="C3609" s="290" t="s">
        <v>379</v>
      </c>
      <c r="D3609" s="253"/>
      <c r="E3609" s="285"/>
      <c r="F3609" s="285"/>
      <c r="G3609" s="328"/>
      <c r="H3609" s="329">
        <f>SUM(H3605:H3608)</f>
        <v>0</v>
      </c>
    </row>
    <row r="3610" spans="3:8" ht="15" thickBot="1" x14ac:dyDescent="0.35">
      <c r="C3610" s="625"/>
      <c r="D3610" s="626"/>
      <c r="E3610" s="616"/>
      <c r="F3610" s="617" t="s">
        <v>381</v>
      </c>
      <c r="G3610" s="627">
        <f>H3609+H3603</f>
        <v>0</v>
      </c>
      <c r="H3610" s="619">
        <f>IF($A$3=2,ROUND((H3603+H3609),2),IF($A$3=3,ROUND((H3603+H3609),-1),ROUND((H3603+H3609),0)))</f>
        <v>0</v>
      </c>
    </row>
    <row r="3611" spans="3:8" ht="15" thickTop="1" x14ac:dyDescent="0.3">
      <c r="C3611" s="519"/>
      <c r="D3611" s="519"/>
      <c r="E3611" s="519"/>
      <c r="F3611" s="519"/>
      <c r="G3611" s="519"/>
      <c r="H3611" s="519"/>
    </row>
    <row r="3612" spans="3:8" ht="15" thickBot="1" x14ac:dyDescent="0.35">
      <c r="C3612" s="519"/>
      <c r="D3612" s="519"/>
      <c r="E3612" s="519"/>
      <c r="F3612" s="519"/>
      <c r="G3612" s="519"/>
      <c r="H3612" s="519"/>
    </row>
    <row r="3613" spans="3:8" ht="15" thickTop="1" x14ac:dyDescent="0.3">
      <c r="C3613" s="946" t="s">
        <v>1072</v>
      </c>
      <c r="D3613" s="947"/>
      <c r="E3613" s="947"/>
      <c r="F3613" s="947"/>
      <c r="G3613" s="514"/>
      <c r="H3613" s="489" t="s">
        <v>383</v>
      </c>
    </row>
    <row r="3614" spans="3:8" x14ac:dyDescent="0.3">
      <c r="C3614" s="948"/>
      <c r="D3614" s="949"/>
      <c r="E3614" s="949"/>
      <c r="F3614" s="949"/>
      <c r="G3614" s="515"/>
      <c r="H3614" s="491" t="str">
        <f>"ITEM:   "&amp;[3]PRESUPUESTO!$B$13</f>
        <v>ITEM:   0</v>
      </c>
    </row>
    <row r="3615" spans="3:8" x14ac:dyDescent="0.3">
      <c r="C3615" s="492" t="s">
        <v>72</v>
      </c>
      <c r="D3615" s="493" t="s">
        <v>73</v>
      </c>
      <c r="E3615" s="494" t="s">
        <v>74</v>
      </c>
      <c r="F3615" s="494" t="s">
        <v>313</v>
      </c>
      <c r="G3615" s="495" t="s">
        <v>314</v>
      </c>
      <c r="H3615" s="496" t="s">
        <v>315</v>
      </c>
    </row>
    <row r="3616" spans="3:8" x14ac:dyDescent="0.3">
      <c r="C3616" s="284"/>
      <c r="D3616" s="253"/>
      <c r="E3616" s="285"/>
      <c r="F3616" s="285"/>
      <c r="G3616" s="286"/>
      <c r="H3616" s="287"/>
    </row>
    <row r="3617" spans="3:8" x14ac:dyDescent="0.3">
      <c r="C3617" s="290" t="s">
        <v>317</v>
      </c>
      <c r="D3617" s="253"/>
      <c r="E3617" s="285"/>
      <c r="F3617" s="285"/>
      <c r="G3617" s="286"/>
      <c r="H3617" s="287"/>
    </row>
    <row r="3618" spans="3:8" x14ac:dyDescent="0.3">
      <c r="C3618" s="620"/>
      <c r="D3618" s="521"/>
      <c r="E3618" s="517"/>
      <c r="F3618" s="628"/>
      <c r="G3618" s="495"/>
      <c r="H3618" s="496">
        <f t="shared" ref="H3618:H3622" si="32">TRUNC(E3618* (1 + F3618 / 100) * G3618,2)</f>
        <v>0</v>
      </c>
    </row>
    <row r="3619" spans="3:8" x14ac:dyDescent="0.3">
      <c r="C3619" s="620"/>
      <c r="D3619" s="521"/>
      <c r="E3619" s="517"/>
      <c r="F3619" s="628"/>
      <c r="G3619" s="495"/>
      <c r="H3619" s="496">
        <f t="shared" si="32"/>
        <v>0</v>
      </c>
    </row>
    <row r="3620" spans="3:8" x14ac:dyDescent="0.3">
      <c r="C3620" s="620"/>
      <c r="D3620" s="521"/>
      <c r="E3620" s="517"/>
      <c r="F3620" s="628"/>
      <c r="G3620" s="495"/>
      <c r="H3620" s="496">
        <f t="shared" si="32"/>
        <v>0</v>
      </c>
    </row>
    <row r="3621" spans="3:8" x14ac:dyDescent="0.3">
      <c r="C3621" s="620"/>
      <c r="D3621" s="521"/>
      <c r="E3621" s="517"/>
      <c r="F3621" s="628"/>
      <c r="G3621" s="495"/>
      <c r="H3621" s="496">
        <f t="shared" si="32"/>
        <v>0</v>
      </c>
    </row>
    <row r="3622" spans="3:8" x14ac:dyDescent="0.3">
      <c r="C3622" s="620"/>
      <c r="D3622" s="521"/>
      <c r="E3622" s="517"/>
      <c r="F3622" s="628"/>
      <c r="G3622" s="495"/>
      <c r="H3622" s="496">
        <f t="shared" si="32"/>
        <v>0</v>
      </c>
    </row>
    <row r="3623" spans="3:8" x14ac:dyDescent="0.3">
      <c r="C3623" s="284"/>
      <c r="D3623" s="253"/>
      <c r="E3623" s="285"/>
      <c r="F3623" s="285"/>
      <c r="G3623" s="286" t="s">
        <v>331</v>
      </c>
      <c r="H3623" s="292">
        <f>SUM(H3617:H3622)</f>
        <v>0</v>
      </c>
    </row>
    <row r="3624" spans="3:8" x14ac:dyDescent="0.3">
      <c r="C3624" s="294" t="s">
        <v>333</v>
      </c>
      <c r="D3624" s="253" t="s">
        <v>334</v>
      </c>
      <c r="E3624" s="253" t="s">
        <v>335</v>
      </c>
      <c r="F3624" s="253" t="s">
        <v>336</v>
      </c>
      <c r="G3624" s="295" t="s">
        <v>337</v>
      </c>
      <c r="H3624" s="296" t="s">
        <v>338</v>
      </c>
    </row>
    <row r="3625" spans="3:8" x14ac:dyDescent="0.3">
      <c r="C3625" s="629"/>
      <c r="D3625" s="497"/>
      <c r="E3625" s="498"/>
      <c r="F3625" s="499"/>
      <c r="G3625" s="500"/>
      <c r="H3625" s="496"/>
    </row>
    <row r="3626" spans="3:8" x14ac:dyDescent="0.3">
      <c r="C3626" s="284"/>
      <c r="D3626" s="253"/>
      <c r="E3626" s="285"/>
      <c r="F3626" s="285"/>
      <c r="G3626" s="286" t="s">
        <v>341</v>
      </c>
      <c r="H3626" s="292">
        <f>SUM(H3624:H3625)</f>
        <v>0</v>
      </c>
    </row>
    <row r="3627" spans="3:8" x14ac:dyDescent="0.3">
      <c r="C3627" s="301" t="s">
        <v>343</v>
      </c>
      <c r="D3627" s="253"/>
      <c r="E3627" s="285"/>
      <c r="F3627" s="285"/>
      <c r="G3627" s="286"/>
      <c r="H3627" s="287"/>
    </row>
    <row r="3628" spans="3:8" x14ac:dyDescent="0.3">
      <c r="C3628" s="492"/>
      <c r="D3628" s="493" t="s">
        <v>347</v>
      </c>
      <c r="E3628" s="422"/>
      <c r="F3628" s="494"/>
      <c r="G3628" s="495"/>
      <c r="H3628" s="496">
        <f>TRUNC(E3628* (1 + F3628 / 100) * G3628,2)</f>
        <v>0</v>
      </c>
    </row>
    <row r="3629" spans="3:8" x14ac:dyDescent="0.3">
      <c r="C3629" s="284"/>
      <c r="D3629" s="253"/>
      <c r="E3629" s="285"/>
      <c r="F3629" s="285"/>
      <c r="G3629" s="286" t="s">
        <v>349</v>
      </c>
      <c r="H3629" s="292">
        <f>SUM(H3627:H3628)</f>
        <v>0</v>
      </c>
    </row>
    <row r="3630" spans="3:8" x14ac:dyDescent="0.3">
      <c r="C3630" s="290" t="s">
        <v>351</v>
      </c>
      <c r="D3630" s="253"/>
      <c r="E3630" s="285"/>
      <c r="F3630" s="285"/>
      <c r="G3630" s="286"/>
      <c r="H3630" s="287"/>
    </row>
    <row r="3631" spans="3:8" x14ac:dyDescent="0.3">
      <c r="C3631" s="492"/>
      <c r="D3631" s="493"/>
      <c r="E3631" s="494"/>
      <c r="F3631" s="494"/>
      <c r="G3631" s="495"/>
      <c r="H3631" s="496"/>
    </row>
    <row r="3632" spans="3:8" x14ac:dyDescent="0.3">
      <c r="C3632" s="284"/>
      <c r="D3632" s="253"/>
      <c r="E3632" s="285"/>
      <c r="F3632" s="285"/>
      <c r="G3632" s="286" t="s">
        <v>353</v>
      </c>
      <c r="H3632" s="496">
        <f>SUM(H3630:H3631)</f>
        <v>0</v>
      </c>
    </row>
    <row r="3633" spans="3:8" x14ac:dyDescent="0.3">
      <c r="C3633" s="284"/>
      <c r="D3633" s="253"/>
      <c r="E3633" s="285"/>
      <c r="F3633" s="285"/>
      <c r="G3633" s="286"/>
      <c r="H3633" s="287"/>
    </row>
    <row r="3634" spans="3:8" ht="15" thickBot="1" x14ac:dyDescent="0.35">
      <c r="C3634" s="502"/>
      <c r="D3634" s="615"/>
      <c r="E3634" s="616"/>
      <c r="F3634" s="617" t="s">
        <v>354</v>
      </c>
      <c r="G3634" s="618">
        <f>SUM(H3615:H3633)/2</f>
        <v>0</v>
      </c>
      <c r="H3634" s="619">
        <f>IF($A$2="CD",IF($A$3=1,ROUND(SUM(H3615:H3633)/2,0),IF($A$3=3,ROUND(SUM(H3615:H3633)/2,-1),SUM(H3615:H3633)/2)),SUM(H3615:H3633)/2)</f>
        <v>0</v>
      </c>
    </row>
    <row r="3635" spans="3:8" ht="15" thickTop="1" x14ac:dyDescent="0.3">
      <c r="C3635" s="316" t="s">
        <v>280</v>
      </c>
      <c r="D3635" s="317"/>
      <c r="E3635" s="318"/>
      <c r="F3635" s="318"/>
      <c r="G3635" s="319"/>
      <c r="H3635" s="320"/>
    </row>
    <row r="3636" spans="3:8" x14ac:dyDescent="0.3">
      <c r="C3636" s="620" t="s">
        <v>258</v>
      </c>
      <c r="D3636" s="621"/>
      <c r="E3636" s="622"/>
      <c r="F3636" s="508">
        <f>$F$3</f>
        <v>0</v>
      </c>
      <c r="G3636" s="623"/>
      <c r="H3636" s="624">
        <f>ROUND(H3634*F3636,2)</f>
        <v>0</v>
      </c>
    </row>
    <row r="3637" spans="3:8" x14ac:dyDescent="0.3">
      <c r="C3637" s="620" t="s">
        <v>260</v>
      </c>
      <c r="D3637" s="621"/>
      <c r="E3637" s="622"/>
      <c r="F3637" s="508">
        <f>$G$3</f>
        <v>0</v>
      </c>
      <c r="G3637" s="623"/>
      <c r="H3637" s="624">
        <f>ROUND(H3634*F3637,2)</f>
        <v>0</v>
      </c>
    </row>
    <row r="3638" spans="3:8" x14ac:dyDescent="0.3">
      <c r="C3638" s="620" t="s">
        <v>262</v>
      </c>
      <c r="D3638" s="621"/>
      <c r="E3638" s="622"/>
      <c r="F3638" s="508">
        <f>$H$3</f>
        <v>0</v>
      </c>
      <c r="G3638" s="623"/>
      <c r="H3638" s="624">
        <f>ROUND(H3634*F3638,2)</f>
        <v>0</v>
      </c>
    </row>
    <row r="3639" spans="3:8" x14ac:dyDescent="0.3">
      <c r="C3639" s="620" t="s">
        <v>266</v>
      </c>
      <c r="D3639" s="621"/>
      <c r="E3639" s="622"/>
      <c r="F3639" s="508">
        <f>$I$3</f>
        <v>0</v>
      </c>
      <c r="G3639" s="623"/>
      <c r="H3639" s="624">
        <f>ROUND(H3638*F3639,2)</f>
        <v>0</v>
      </c>
    </row>
    <row r="3640" spans="3:8" x14ac:dyDescent="0.3">
      <c r="C3640" s="290" t="s">
        <v>379</v>
      </c>
      <c r="D3640" s="253"/>
      <c r="E3640" s="285"/>
      <c r="F3640" s="285"/>
      <c r="G3640" s="328"/>
      <c r="H3640" s="329">
        <f>SUM(H3636:H3639)</f>
        <v>0</v>
      </c>
    </row>
    <row r="3641" spans="3:8" ht="15" thickBot="1" x14ac:dyDescent="0.35">
      <c r="C3641" s="625"/>
      <c r="D3641" s="626"/>
      <c r="E3641" s="616"/>
      <c r="F3641" s="617" t="s">
        <v>381</v>
      </c>
      <c r="G3641" s="627">
        <f>H3640+H3634</f>
        <v>0</v>
      </c>
      <c r="H3641" s="619">
        <f>IF($A$3=2,ROUND((H3634+H3640),2),IF($A$3=3,ROUND((H3634+H3640),-1),ROUND((H3634+H3640),0)))</f>
        <v>0</v>
      </c>
    </row>
    <row r="3642" spans="3:8" ht="15" thickTop="1" x14ac:dyDescent="0.3"/>
  </sheetData>
  <mergeCells count="143">
    <mergeCell ref="C3530:F3531"/>
    <mergeCell ref="C3557:F3558"/>
    <mergeCell ref="C3584:F3585"/>
    <mergeCell ref="C3613:F3614"/>
    <mergeCell ref="C2737:H2737"/>
    <mergeCell ref="C136:H136"/>
    <mergeCell ref="C340:H340"/>
    <mergeCell ref="C417:H417"/>
    <mergeCell ref="C734:H734"/>
    <mergeCell ref="C761:H761"/>
    <mergeCell ref="C888:H888"/>
    <mergeCell ref="C975:H975"/>
    <mergeCell ref="C1043:H1043"/>
    <mergeCell ref="C2118:H2118"/>
    <mergeCell ref="C2442:H2442"/>
    <mergeCell ref="C2586:H2586"/>
    <mergeCell ref="C3354:F3355"/>
    <mergeCell ref="C3391:F3392"/>
    <mergeCell ref="C3428:F3429"/>
    <mergeCell ref="C3464:F3465"/>
    <mergeCell ref="C3499:F3500"/>
    <mergeCell ref="C3151:F3152"/>
    <mergeCell ref="C3186:F3187"/>
    <mergeCell ref="C3219:F3220"/>
    <mergeCell ref="C3252:F3253"/>
    <mergeCell ref="C3285:F3286"/>
    <mergeCell ref="C3317:F3318"/>
    <mergeCell ref="C2943:F2944"/>
    <mergeCell ref="C2980:F2981"/>
    <mergeCell ref="C3016:F3017"/>
    <mergeCell ref="C3044:F3045"/>
    <mergeCell ref="C3072:F3073"/>
    <mergeCell ref="C3105:F3106"/>
    <mergeCell ref="C2739:F2740"/>
    <mergeCell ref="C2763:F2764"/>
    <mergeCell ref="C2795:F2796"/>
    <mergeCell ref="C2829:F2830"/>
    <mergeCell ref="C2864:F2865"/>
    <mergeCell ref="C2903:F2904"/>
    <mergeCell ref="C2545:F2546"/>
    <mergeCell ref="C2566:F2567"/>
    <mergeCell ref="C2588:F2589"/>
    <mergeCell ref="C2621:F2622"/>
    <mergeCell ref="C2650:F2651"/>
    <mergeCell ref="C2683:F2684"/>
    <mergeCell ref="C2713:F2714"/>
    <mergeCell ref="C2356:F2357"/>
    <mergeCell ref="C2387:F2388"/>
    <mergeCell ref="C2444:F2445"/>
    <mergeCell ref="C2465:F2466"/>
    <mergeCell ref="C2486:F2487"/>
    <mergeCell ref="C2516:F2517"/>
    <mergeCell ref="C2409:F2410"/>
    <mergeCell ref="C2212:F2213"/>
    <mergeCell ref="C2234:F2235"/>
    <mergeCell ref="C2256:F2257"/>
    <mergeCell ref="C2278:F2279"/>
    <mergeCell ref="C2300:F2301"/>
    <mergeCell ref="C2322:F2323"/>
    <mergeCell ref="C2036:F2037"/>
    <mergeCell ref="C2061:F2062"/>
    <mergeCell ref="C2090:F2091"/>
    <mergeCell ref="C2120:F2121"/>
    <mergeCell ref="C2152:F2153"/>
    <mergeCell ref="C2182:F2183"/>
    <mergeCell ref="C1861:F1862"/>
    <mergeCell ref="C1891:F1892"/>
    <mergeCell ref="C1921:F1922"/>
    <mergeCell ref="C1951:F1952"/>
    <mergeCell ref="C1983:F1984"/>
    <mergeCell ref="C2011:F2012"/>
    <mergeCell ref="C1679:F1680"/>
    <mergeCell ref="C1709:F1710"/>
    <mergeCell ref="C1739:F1740"/>
    <mergeCell ref="C1769:F1770"/>
    <mergeCell ref="C1799:F1800"/>
    <mergeCell ref="C1829:F1830"/>
    <mergeCell ref="C1500:F1501"/>
    <mergeCell ref="C1530:F1531"/>
    <mergeCell ref="C1560:F1561"/>
    <mergeCell ref="C1590:F1591"/>
    <mergeCell ref="C1620:F1621"/>
    <mergeCell ref="C1650:F1651"/>
    <mergeCell ref="C1320:F1321"/>
    <mergeCell ref="C1350:F1351"/>
    <mergeCell ref="C1380:F1381"/>
    <mergeCell ref="C1410:F1411"/>
    <mergeCell ref="C1440:F1441"/>
    <mergeCell ref="C1470:F1471"/>
    <mergeCell ref="C1140:F1141"/>
    <mergeCell ref="C1170:F1171"/>
    <mergeCell ref="C1200:F1201"/>
    <mergeCell ref="C1230:F1231"/>
    <mergeCell ref="C1260:F1261"/>
    <mergeCell ref="C1290:F1291"/>
    <mergeCell ref="C1010:F1011"/>
    <mergeCell ref="C1045:F1046"/>
    <mergeCell ref="C1072:F1073"/>
    <mergeCell ref="C1107:F1108"/>
    <mergeCell ref="C204:F205"/>
    <mergeCell ref="C227:F228"/>
    <mergeCell ref="C342:F343"/>
    <mergeCell ref="C763:F764"/>
    <mergeCell ref="C795:F796"/>
    <mergeCell ref="C826:F827"/>
    <mergeCell ref="C854:F855"/>
    <mergeCell ref="C890:F891"/>
    <mergeCell ref="C918:F919"/>
    <mergeCell ref="C544:F545"/>
    <mergeCell ref="C574:F575"/>
    <mergeCell ref="C607:F608"/>
    <mergeCell ref="C643:F644"/>
    <mergeCell ref="C676:F677"/>
    <mergeCell ref="C736:F737"/>
    <mergeCell ref="C710:F711"/>
    <mergeCell ref="C366:F367"/>
    <mergeCell ref="C396:F397"/>
    <mergeCell ref="C251:F252"/>
    <mergeCell ref="C277:F278"/>
    <mergeCell ref="C1:C2"/>
    <mergeCell ref="D1:E2"/>
    <mergeCell ref="F1:F2"/>
    <mergeCell ref="G1:G2"/>
    <mergeCell ref="H1:H2"/>
    <mergeCell ref="C4:E5"/>
    <mergeCell ref="F4:H5"/>
    <mergeCell ref="C947:F948"/>
    <mergeCell ref="C977:F978"/>
    <mergeCell ref="C9:H9"/>
    <mergeCell ref="C419:F420"/>
    <mergeCell ref="C447:F448"/>
    <mergeCell ref="C478:F479"/>
    <mergeCell ref="C508:F509"/>
    <mergeCell ref="C110:F111"/>
    <mergeCell ref="C138:F139"/>
    <mergeCell ref="C168:F169"/>
    <mergeCell ref="C6:F7"/>
    <mergeCell ref="G7:H7"/>
    <mergeCell ref="C10:F11"/>
    <mergeCell ref="C37:F38"/>
    <mergeCell ref="C64:F65"/>
    <mergeCell ref="C87:F88"/>
    <mergeCell ref="C302:F303"/>
  </mergeCells>
  <conditionalFormatting sqref="C6:F7">
    <cfRule type="cellIs" dxfId="45" priority="1" stopIfTrue="1" operator="equal">
      <formula>"ESCRIBA AQUÍ EL NOMBRE DE LA OBRA"</formula>
    </cfRule>
  </conditionalFormatting>
  <conditionalFormatting sqref="G6">
    <cfRule type="expression" dxfId="44" priority="3" stopIfTrue="1">
      <formula>$H$6=0</formula>
    </cfRule>
  </conditionalFormatting>
  <conditionalFormatting sqref="H6">
    <cfRule type="cellIs" dxfId="43" priority="2" stopIfTrue="1" operator="equal">
      <formula>0</formula>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305"/>
  <sheetViews>
    <sheetView showGridLines="0" topLeftCell="C5" workbookViewId="0">
      <pane ySplit="6" topLeftCell="A11" activePane="bottomLeft" state="frozen"/>
      <selection activeCell="C5" sqref="C5"/>
      <selection pane="bottomLeft" activeCell="C11" sqref="C11"/>
    </sheetView>
  </sheetViews>
  <sheetFormatPr baseColWidth="10" defaultColWidth="11.44140625" defaultRowHeight="14.4" x14ac:dyDescent="0.3"/>
  <cols>
    <col min="1" max="1" width="11.21875" style="561" hidden="1" customWidth="1"/>
    <col min="2" max="2" width="0" style="561" hidden="1" customWidth="1"/>
    <col min="3" max="3" width="73.77734375" style="561" bestFit="1" customWidth="1"/>
    <col min="4" max="4" width="9.21875" style="561" customWidth="1"/>
    <col min="5" max="5" width="1.77734375" style="561" customWidth="1"/>
    <col min="6" max="6" width="0" style="561" hidden="1" customWidth="1"/>
    <col min="7" max="7" width="12.77734375" style="561" customWidth="1"/>
    <col min="8" max="8" width="0" style="561" hidden="1" customWidth="1"/>
    <col min="9" max="9" width="17.21875" style="561" customWidth="1"/>
    <col min="10" max="10" width="18.5546875" style="561" bestFit="1" customWidth="1"/>
    <col min="11" max="16384" width="11.44140625" style="561"/>
  </cols>
  <sheetData>
    <row r="1" spans="1:10" hidden="1" x14ac:dyDescent="0.3">
      <c r="A1"/>
      <c r="B1"/>
      <c r="C1"/>
      <c r="D1"/>
      <c r="E1"/>
      <c r="F1"/>
      <c r="G1"/>
      <c r="H1"/>
      <c r="I1"/>
      <c r="J1"/>
    </row>
    <row r="2" spans="1:10" hidden="1" x14ac:dyDescent="0.3">
      <c r="A2"/>
      <c r="B2"/>
      <c r="C2"/>
      <c r="D2"/>
      <c r="E2"/>
      <c r="F2"/>
      <c r="G2"/>
      <c r="H2"/>
      <c r="I2"/>
      <c r="J2"/>
    </row>
    <row r="3" spans="1:10" hidden="1" x14ac:dyDescent="0.3">
      <c r="A3"/>
      <c r="B3"/>
      <c r="C3"/>
      <c r="D3"/>
      <c r="E3"/>
      <c r="F3"/>
      <c r="G3"/>
      <c r="H3"/>
      <c r="I3"/>
      <c r="J3"/>
    </row>
    <row r="4" spans="1:10" ht="15" hidden="1" thickBot="1" x14ac:dyDescent="0.35">
      <c r="A4"/>
      <c r="B4"/>
      <c r="C4"/>
      <c r="D4"/>
      <c r="E4"/>
      <c r="F4"/>
      <c r="G4"/>
      <c r="H4"/>
      <c r="I4"/>
      <c r="J4"/>
    </row>
    <row r="5" spans="1:10" ht="18" thickTop="1" x14ac:dyDescent="0.3">
      <c r="A5" s="426"/>
      <c r="B5" s="427"/>
      <c r="C5" s="921" t="str">
        <f>PRESUPUESTO!C4</f>
        <v>FORTALECER LA CAPACIDAD PRODUCTIVA AGROINDUSTRIAL DE LA PLANTA PROCESADORA DE AROMÁTICAS Y PLANTAS MEDICINALES ORIENTADAS AL SISTEMA DE SALUD PROPIO – SISPI, EN EL NORTE DEL CAUCA, CON LA CONSTRUCCIÓN DE INFRAESTRUCTURA Y DOTACIÓN DE EQUIPOS</v>
      </c>
      <c r="D5" s="923"/>
      <c r="E5" s="428"/>
      <c r="F5" s="429"/>
      <c r="G5" s="922" t="s">
        <v>659</v>
      </c>
      <c r="H5" s="922"/>
      <c r="I5" s="922"/>
      <c r="J5" s="964"/>
    </row>
    <row r="6" spans="1:10" ht="17.399999999999999" x14ac:dyDescent="0.3">
      <c r="A6" s="430"/>
      <c r="B6" s="427"/>
      <c r="C6" s="924"/>
      <c r="D6" s="926"/>
      <c r="E6" s="431"/>
      <c r="F6" s="432"/>
      <c r="G6" s="925"/>
      <c r="H6" s="925"/>
      <c r="I6" s="925"/>
      <c r="J6" s="965"/>
    </row>
    <row r="7" spans="1:10" x14ac:dyDescent="0.3">
      <c r="A7" s="430"/>
      <c r="B7" s="427"/>
      <c r="C7" s="966" t="str">
        <f>[1]PRESUPUESTO!C5</f>
        <v>ESCRIBA AQUÍ EL NOMBRE DE LA OBRA</v>
      </c>
      <c r="D7" s="967"/>
      <c r="E7" s="967"/>
      <c r="F7" s="967"/>
      <c r="G7" s="967"/>
      <c r="H7" s="968"/>
      <c r="I7" s="433" t="s">
        <v>68</v>
      </c>
      <c r="J7" s="434">
        <f>PRESUPUESTO!G4</f>
        <v>0</v>
      </c>
    </row>
    <row r="8" spans="1:10" ht="15" thickBot="1" x14ac:dyDescent="0.35">
      <c r="A8" s="435"/>
      <c r="B8" s="427"/>
      <c r="C8" s="969"/>
      <c r="D8" s="970"/>
      <c r="E8" s="970"/>
      <c r="F8" s="970"/>
      <c r="G8" s="970"/>
      <c r="H8" s="971"/>
      <c r="I8" s="972">
        <f>[1]PRESUPUESTO!F6</f>
        <v>0</v>
      </c>
      <c r="J8" s="973"/>
    </row>
    <row r="9" spans="1:10" ht="15" thickTop="1" x14ac:dyDescent="0.3">
      <c r="A9" s="37"/>
      <c r="B9"/>
      <c r="C9"/>
      <c r="D9" s="37"/>
      <c r="E9" s="436"/>
      <c r="F9" s="37"/>
      <c r="G9" s="437"/>
      <c r="H9" s="438"/>
      <c r="I9" s="439"/>
      <c r="J9" s="440"/>
    </row>
    <row r="10" spans="1:10" x14ac:dyDescent="0.3">
      <c r="A10" s="441" t="s">
        <v>312</v>
      </c>
      <c r="B10" s="442" t="s">
        <v>660</v>
      </c>
      <c r="C10" s="443" t="s">
        <v>72</v>
      </c>
      <c r="D10" s="444" t="s">
        <v>73</v>
      </c>
      <c r="E10" s="445"/>
      <c r="F10" s="446"/>
      <c r="G10" s="443" t="str">
        <f>IF($B$3&gt;1,"CANT.  / " &amp;$B$1,"CANT.")</f>
        <v>CANT.</v>
      </c>
      <c r="H10" s="446" t="s">
        <v>661</v>
      </c>
      <c r="I10" s="447" t="s">
        <v>662</v>
      </c>
      <c r="J10" s="443" t="str">
        <f>IF($B$3&gt;1,"VR.  / " &amp;$B$1,"VR.TOTAL")</f>
        <v>VR.TOTAL</v>
      </c>
    </row>
    <row r="11" spans="1:10" x14ac:dyDescent="0.3">
      <c r="A11"/>
      <c r="B11"/>
    </row>
    <row r="12" spans="1:10" ht="16.8" x14ac:dyDescent="0.3">
      <c r="A12" s="448" t="s">
        <v>316</v>
      </c>
      <c r="B12"/>
      <c r="C12" s="449" t="s">
        <v>317</v>
      </c>
      <c r="D12"/>
      <c r="E12"/>
      <c r="F12"/>
      <c r="G12"/>
      <c r="H12"/>
      <c r="I12" s="450"/>
      <c r="J12" s="451">
        <f>SUM(J13:J155)</f>
        <v>1487446918.7660999</v>
      </c>
    </row>
    <row r="13" spans="1:10" x14ac:dyDescent="0.3">
      <c r="A13" s="452" t="s">
        <v>312</v>
      </c>
      <c r="B13" s="453" t="s">
        <v>660</v>
      </c>
      <c r="C13" s="454" t="s">
        <v>72</v>
      </c>
      <c r="D13" s="455" t="s">
        <v>73</v>
      </c>
      <c r="E13" s="456"/>
      <c r="F13" s="457"/>
      <c r="G13" s="454" t="str">
        <f>IF($B$3&gt;1,"CANT.  / " &amp;$B$1,"CANT.")</f>
        <v>CANT.</v>
      </c>
      <c r="H13" s="457"/>
      <c r="I13" s="454" t="s">
        <v>662</v>
      </c>
      <c r="J13" s="458" t="str">
        <f>IF($B$3&gt;1,"VR.  / " &amp;$B$1,"VR.TOTAL")</f>
        <v>VR.TOTAL</v>
      </c>
    </row>
    <row r="14" spans="1:10" x14ac:dyDescent="0.3">
      <c r="A14" s="459">
        <v>100011</v>
      </c>
      <c r="B14" s="460" t="s">
        <v>324</v>
      </c>
      <c r="C14" s="460" t="s">
        <v>329</v>
      </c>
      <c r="D14" s="461" t="s">
        <v>326</v>
      </c>
      <c r="E14" s="462" t="str">
        <f t="shared" ref="E14:E45" si="0">C14&amp;D14</f>
        <v>ACEITE MOTOR 4 TIEMPOSGLN</v>
      </c>
      <c r="F14" s="463">
        <v>1</v>
      </c>
      <c r="G14" s="460">
        <v>26.964702000000006</v>
      </c>
      <c r="H14" s="460">
        <v>519.75</v>
      </c>
      <c r="I14" s="464">
        <v>90000</v>
      </c>
      <c r="J14" s="465">
        <f t="shared" ref="J14:J45" si="1">G14*I14</f>
        <v>2426823.1800000006</v>
      </c>
    </row>
    <row r="15" spans="1:10" x14ac:dyDescent="0.3">
      <c r="A15" s="459">
        <v>100018</v>
      </c>
      <c r="B15" s="460" t="s">
        <v>324</v>
      </c>
      <c r="C15" s="460" t="s">
        <v>639</v>
      </c>
      <c r="D15" s="461" t="s">
        <v>326</v>
      </c>
      <c r="E15" s="462" t="str">
        <f t="shared" si="0"/>
        <v>ACRONALGLN</v>
      </c>
      <c r="F15" s="463">
        <v>1</v>
      </c>
      <c r="G15" s="460">
        <v>63</v>
      </c>
      <c r="H15" s="460">
        <v>1404.9</v>
      </c>
      <c r="I15" s="464">
        <v>44600</v>
      </c>
      <c r="J15" s="465">
        <f t="shared" si="1"/>
        <v>2809800</v>
      </c>
    </row>
    <row r="16" spans="1:10" x14ac:dyDescent="0.3">
      <c r="A16" s="459">
        <v>100022</v>
      </c>
      <c r="B16" s="460" t="s">
        <v>503</v>
      </c>
      <c r="C16" s="460" t="s">
        <v>504</v>
      </c>
      <c r="D16" s="461" t="s">
        <v>73</v>
      </c>
      <c r="E16" s="462" t="str">
        <f t="shared" si="0"/>
        <v>ADAP.M PRS PVC .1/2 UND</v>
      </c>
      <c r="F16" s="463">
        <v>1</v>
      </c>
      <c r="G16" s="460">
        <v>28</v>
      </c>
      <c r="H16" s="460">
        <v>5000</v>
      </c>
      <c r="I16" s="464">
        <v>2500</v>
      </c>
      <c r="J16" s="465">
        <f t="shared" si="1"/>
        <v>70000</v>
      </c>
    </row>
    <row r="17" spans="1:10" x14ac:dyDescent="0.3">
      <c r="A17" s="459">
        <v>100023</v>
      </c>
      <c r="B17" s="460" t="s">
        <v>503</v>
      </c>
      <c r="C17" s="460" t="s">
        <v>515</v>
      </c>
      <c r="D17" s="461" t="s">
        <v>73</v>
      </c>
      <c r="E17" s="462" t="str">
        <f t="shared" si="0"/>
        <v>ADAP.M PRS PVC .3/4 UND</v>
      </c>
      <c r="F17" s="463">
        <v>1</v>
      </c>
      <c r="G17" s="460">
        <v>13</v>
      </c>
      <c r="H17" s="460">
        <v>1000</v>
      </c>
      <c r="I17" s="464">
        <v>1000</v>
      </c>
      <c r="J17" s="465">
        <f t="shared" si="1"/>
        <v>13000</v>
      </c>
    </row>
    <row r="18" spans="1:10" x14ac:dyDescent="0.3">
      <c r="A18" s="459">
        <v>100024</v>
      </c>
      <c r="B18" s="460" t="s">
        <v>503</v>
      </c>
      <c r="C18" s="460" t="s">
        <v>567</v>
      </c>
      <c r="D18" s="461" t="s">
        <v>73</v>
      </c>
      <c r="E18" s="462" t="str">
        <f t="shared" si="0"/>
        <v>ADAP.M PRS PVC 1 UND</v>
      </c>
      <c r="F18" s="463">
        <v>1</v>
      </c>
      <c r="G18" s="460">
        <v>2</v>
      </c>
      <c r="H18" s="460">
        <v>4000</v>
      </c>
      <c r="I18" s="464">
        <v>2000</v>
      </c>
      <c r="J18" s="465">
        <f t="shared" si="1"/>
        <v>4000</v>
      </c>
    </row>
    <row r="19" spans="1:10" x14ac:dyDescent="0.3">
      <c r="A19" s="459">
        <v>100026</v>
      </c>
      <c r="B19" s="460"/>
      <c r="C19" s="460" t="s">
        <v>571</v>
      </c>
      <c r="D19" s="461" t="s">
        <v>73</v>
      </c>
      <c r="E19" s="462" t="str">
        <f t="shared" si="0"/>
        <v>ADAP.M PRS PVC 2 UND</v>
      </c>
      <c r="F19" s="463">
        <v>1</v>
      </c>
      <c r="G19" s="460">
        <v>4</v>
      </c>
      <c r="H19" s="460">
        <v>12784</v>
      </c>
      <c r="I19" s="464">
        <v>6392</v>
      </c>
      <c r="J19" s="465">
        <f t="shared" si="1"/>
        <v>25568</v>
      </c>
    </row>
    <row r="20" spans="1:10" x14ac:dyDescent="0.3">
      <c r="A20" s="459">
        <v>100053</v>
      </c>
      <c r="B20" s="460" t="s">
        <v>318</v>
      </c>
      <c r="C20" s="460" t="s">
        <v>319</v>
      </c>
      <c r="D20" s="461" t="s">
        <v>320</v>
      </c>
      <c r="E20" s="462" t="str">
        <f t="shared" si="0"/>
        <v>AGUALTS</v>
      </c>
      <c r="F20" s="463">
        <v>1</v>
      </c>
      <c r="G20" s="460">
        <v>79467.883000000002</v>
      </c>
      <c r="H20" s="460">
        <v>2880</v>
      </c>
      <c r="I20" s="464">
        <v>18</v>
      </c>
      <c r="J20" s="465">
        <f t="shared" si="1"/>
        <v>1430421.8940000001</v>
      </c>
    </row>
    <row r="21" spans="1:10" x14ac:dyDescent="0.3">
      <c r="A21" s="459">
        <v>100076</v>
      </c>
      <c r="B21" s="460" t="s">
        <v>369</v>
      </c>
      <c r="C21" s="460" t="s">
        <v>441</v>
      </c>
      <c r="D21" s="461" t="s">
        <v>121</v>
      </c>
      <c r="E21" s="462" t="str">
        <f t="shared" si="0"/>
        <v>ALAMBRE NEGRO # 18KLS</v>
      </c>
      <c r="F21" s="463">
        <v>1</v>
      </c>
      <c r="G21" s="460">
        <v>1083.1945639999999</v>
      </c>
      <c r="H21" s="460">
        <v>320.08999999999997</v>
      </c>
      <c r="I21" s="464">
        <v>8000</v>
      </c>
      <c r="J21" s="465">
        <f t="shared" si="1"/>
        <v>8665556.5120000001</v>
      </c>
    </row>
    <row r="22" spans="1:10" x14ac:dyDescent="0.3">
      <c r="A22" s="459">
        <v>100107</v>
      </c>
      <c r="B22" s="460" t="s">
        <v>460</v>
      </c>
      <c r="C22" s="460" t="s">
        <v>461</v>
      </c>
      <c r="D22" s="461" t="s">
        <v>326</v>
      </c>
      <c r="E22" s="462" t="str">
        <f t="shared" si="0"/>
        <v>ANTICORROSIVO PHCL BLANCOGLN</v>
      </c>
      <c r="F22" s="463">
        <v>1</v>
      </c>
      <c r="G22" s="460">
        <v>33.4</v>
      </c>
      <c r="H22" s="460">
        <v>2080</v>
      </c>
      <c r="I22" s="464">
        <v>52000</v>
      </c>
      <c r="J22" s="465">
        <f t="shared" si="1"/>
        <v>1736800</v>
      </c>
    </row>
    <row r="23" spans="1:10" x14ac:dyDescent="0.3">
      <c r="A23" s="459">
        <v>100111</v>
      </c>
      <c r="B23" s="460" t="s">
        <v>324</v>
      </c>
      <c r="C23" s="460" t="s">
        <v>422</v>
      </c>
      <c r="D23" s="461" t="s">
        <v>121</v>
      </c>
      <c r="E23" s="462" t="str">
        <f t="shared" si="0"/>
        <v>ANTISOL BLANCOKLS</v>
      </c>
      <c r="F23" s="463">
        <v>1</v>
      </c>
      <c r="G23" s="460">
        <v>60</v>
      </c>
      <c r="H23" s="460">
        <v>11740</v>
      </c>
      <c r="I23" s="464">
        <v>5870</v>
      </c>
      <c r="J23" s="465">
        <f t="shared" si="1"/>
        <v>352200</v>
      </c>
    </row>
    <row r="24" spans="1:10" x14ac:dyDescent="0.3">
      <c r="A24" s="459">
        <v>100118</v>
      </c>
      <c r="B24" s="460" t="s">
        <v>447</v>
      </c>
      <c r="C24" s="460" t="s">
        <v>448</v>
      </c>
      <c r="D24" s="461" t="s">
        <v>73</v>
      </c>
      <c r="E24" s="462" t="str">
        <f t="shared" si="0"/>
        <v>ARANDELA NEOPRENOUND</v>
      </c>
      <c r="F24" s="463">
        <v>1</v>
      </c>
      <c r="G24" s="460">
        <v>2793</v>
      </c>
      <c r="H24" s="460">
        <v>15694</v>
      </c>
      <c r="I24" s="464">
        <v>5900</v>
      </c>
      <c r="J24" s="465">
        <f t="shared" si="1"/>
        <v>16478700</v>
      </c>
    </row>
    <row r="25" spans="1:10" x14ac:dyDescent="0.3">
      <c r="A25" s="459">
        <v>100122</v>
      </c>
      <c r="B25" s="460" t="s">
        <v>321</v>
      </c>
      <c r="C25" s="460" t="s">
        <v>362</v>
      </c>
      <c r="D25" s="461" t="s">
        <v>97</v>
      </c>
      <c r="E25" s="462" t="str">
        <f t="shared" si="0"/>
        <v>ARENA FINAM3</v>
      </c>
      <c r="F25" s="463">
        <v>1</v>
      </c>
      <c r="G25" s="460">
        <v>40.599999999999994</v>
      </c>
      <c r="H25" s="460">
        <v>75400</v>
      </c>
      <c r="I25" s="464">
        <v>65000</v>
      </c>
      <c r="J25" s="465">
        <f t="shared" si="1"/>
        <v>2638999.9999999995</v>
      </c>
    </row>
    <row r="26" spans="1:10" x14ac:dyDescent="0.3">
      <c r="A26" s="459">
        <v>100123</v>
      </c>
      <c r="B26" s="460" t="s">
        <v>321</v>
      </c>
      <c r="C26" s="460" t="s">
        <v>322</v>
      </c>
      <c r="D26" s="461" t="s">
        <v>97</v>
      </c>
      <c r="E26" s="462" t="str">
        <f t="shared" si="0"/>
        <v>ARENA GRUESAM3</v>
      </c>
      <c r="F26" s="463">
        <v>1</v>
      </c>
      <c r="G26" s="460">
        <v>149.31067200000001</v>
      </c>
      <c r="H26" s="460">
        <v>20540</v>
      </c>
      <c r="I26" s="464">
        <v>70000</v>
      </c>
      <c r="J26" s="465">
        <f t="shared" si="1"/>
        <v>10451747.040000001</v>
      </c>
    </row>
    <row r="27" spans="1:10" x14ac:dyDescent="0.3">
      <c r="A27" s="459">
        <v>100124</v>
      </c>
      <c r="B27" s="460" t="s">
        <v>321</v>
      </c>
      <c r="C27" s="460" t="s">
        <v>359</v>
      </c>
      <c r="D27" s="461" t="s">
        <v>97</v>
      </c>
      <c r="E27" s="462" t="str">
        <f t="shared" si="0"/>
        <v>ARENA MEDIANAM3</v>
      </c>
      <c r="F27" s="463">
        <v>1</v>
      </c>
      <c r="G27" s="460">
        <v>99.628725000000003</v>
      </c>
      <c r="H27" s="460">
        <v>80115</v>
      </c>
      <c r="I27" s="464">
        <v>70000</v>
      </c>
      <c r="J27" s="465">
        <f t="shared" si="1"/>
        <v>6974010.75</v>
      </c>
    </row>
    <row r="28" spans="1:10" x14ac:dyDescent="0.3">
      <c r="A28" s="459">
        <v>101364</v>
      </c>
      <c r="B28" s="460" t="s">
        <v>460</v>
      </c>
      <c r="C28" s="460" t="s">
        <v>648</v>
      </c>
      <c r="D28" s="461" t="s">
        <v>326</v>
      </c>
      <c r="E28" s="462" t="str">
        <f t="shared" si="0"/>
        <v>BASE DE RESINA ESPOXICA SOBRE SUPERFICIE DE CCTOGLN</v>
      </c>
      <c r="F28" s="463">
        <v>1</v>
      </c>
      <c r="G28" s="460">
        <v>363.80400000000003</v>
      </c>
      <c r="H28" s="460">
        <v>18400</v>
      </c>
      <c r="I28" s="464">
        <v>46000</v>
      </c>
      <c r="J28" s="465">
        <f t="shared" si="1"/>
        <v>16734984.000000002</v>
      </c>
    </row>
    <row r="29" spans="1:10" x14ac:dyDescent="0.3">
      <c r="A29" s="459">
        <v>100203</v>
      </c>
      <c r="B29" s="460" t="s">
        <v>386</v>
      </c>
      <c r="C29" s="460" t="s">
        <v>387</v>
      </c>
      <c r="D29" s="461" t="s">
        <v>73</v>
      </c>
      <c r="E29" s="462" t="str">
        <f t="shared" si="0"/>
        <v>BISAGRA 3x2" COBRIZUND</v>
      </c>
      <c r="F29" s="463">
        <v>1</v>
      </c>
      <c r="G29" s="460">
        <v>12</v>
      </c>
      <c r="H29" s="460">
        <v>27000</v>
      </c>
      <c r="I29" s="464">
        <v>4500</v>
      </c>
      <c r="J29" s="465">
        <f t="shared" si="1"/>
        <v>54000</v>
      </c>
    </row>
    <row r="30" spans="1:10" x14ac:dyDescent="0.3">
      <c r="A30" s="459">
        <v>117033</v>
      </c>
      <c r="B30" s="460"/>
      <c r="C30" s="460" t="s">
        <v>647</v>
      </c>
      <c r="D30" s="461" t="s">
        <v>73</v>
      </c>
      <c r="E30" s="462" t="str">
        <f t="shared" si="0"/>
        <v>BROCHA CERDA MONA 4UND</v>
      </c>
      <c r="F30" s="463">
        <v>1</v>
      </c>
      <c r="G30" s="460">
        <v>18.190200000000001</v>
      </c>
      <c r="H30" s="460">
        <v>240</v>
      </c>
      <c r="I30" s="464">
        <v>12000</v>
      </c>
      <c r="J30" s="465">
        <f t="shared" si="1"/>
        <v>218282.40000000002</v>
      </c>
    </row>
    <row r="31" spans="1:10" x14ac:dyDescent="0.3">
      <c r="A31" s="459">
        <v>107034</v>
      </c>
      <c r="B31" s="460" t="s">
        <v>388</v>
      </c>
      <c r="C31" s="460" t="s">
        <v>553</v>
      </c>
      <c r="D31" s="461" t="s">
        <v>73</v>
      </c>
      <c r="E31" s="462" t="str">
        <f t="shared" si="0"/>
        <v>BUJE PRS PVC 2 x1 SUND</v>
      </c>
      <c r="F31" s="463">
        <v>1</v>
      </c>
      <c r="G31" s="460">
        <v>2</v>
      </c>
      <c r="H31" s="460">
        <v>4178</v>
      </c>
      <c r="I31" s="464">
        <v>4178</v>
      </c>
      <c r="J31" s="465">
        <f t="shared" si="1"/>
        <v>8356</v>
      </c>
    </row>
    <row r="32" spans="1:10" x14ac:dyDescent="0.3">
      <c r="A32" s="459">
        <v>100340</v>
      </c>
      <c r="B32" s="460" t="s">
        <v>390</v>
      </c>
      <c r="C32" s="460" t="s">
        <v>456</v>
      </c>
      <c r="D32" s="461" t="s">
        <v>73</v>
      </c>
      <c r="E32" s="462" t="str">
        <f t="shared" si="0"/>
        <v>CABALLETE AJOVER THERMOACU 1130MMX400MMUND</v>
      </c>
      <c r="F32" s="463">
        <v>1</v>
      </c>
      <c r="G32" s="460">
        <v>34</v>
      </c>
      <c r="H32" s="460">
        <v>34000</v>
      </c>
      <c r="I32" s="464">
        <v>68000</v>
      </c>
      <c r="J32" s="465">
        <f t="shared" si="1"/>
        <v>2312000</v>
      </c>
    </row>
    <row r="33" spans="1:10" x14ac:dyDescent="0.3">
      <c r="A33" s="459">
        <v>111111</v>
      </c>
      <c r="B33" s="460"/>
      <c r="C33" s="460" t="s">
        <v>374</v>
      </c>
      <c r="D33" s="461" t="s">
        <v>121</v>
      </c>
      <c r="E33" s="462" t="str">
        <f t="shared" si="0"/>
        <v>CALKLS</v>
      </c>
      <c r="F33" s="463">
        <v>1</v>
      </c>
      <c r="G33" s="460">
        <v>2.3875000000000002</v>
      </c>
      <c r="H33" s="460">
        <v>3</v>
      </c>
      <c r="I33" s="464">
        <v>1200</v>
      </c>
      <c r="J33" s="465">
        <f t="shared" si="1"/>
        <v>2865</v>
      </c>
    </row>
    <row r="34" spans="1:10" x14ac:dyDescent="0.3">
      <c r="A34" s="459">
        <v>100486</v>
      </c>
      <c r="B34" s="460" t="s">
        <v>388</v>
      </c>
      <c r="C34" s="460" t="s">
        <v>389</v>
      </c>
      <c r="D34" s="461" t="s">
        <v>73</v>
      </c>
      <c r="E34" s="462" t="str">
        <f t="shared" si="0"/>
        <v>CANDADO YALE 110-30UND</v>
      </c>
      <c r="F34" s="463">
        <v>1</v>
      </c>
      <c r="G34" s="460">
        <v>4</v>
      </c>
      <c r="H34" s="460">
        <v>60136</v>
      </c>
      <c r="I34" s="464">
        <v>30068</v>
      </c>
      <c r="J34" s="465">
        <f t="shared" si="1"/>
        <v>120272</v>
      </c>
    </row>
    <row r="35" spans="1:10" x14ac:dyDescent="0.3">
      <c r="A35" s="459">
        <v>100490</v>
      </c>
      <c r="B35" s="460" t="s">
        <v>321</v>
      </c>
      <c r="C35" s="460" t="s">
        <v>652</v>
      </c>
      <c r="D35" s="461" t="s">
        <v>636</v>
      </c>
      <c r="E35" s="462" t="str">
        <f t="shared" si="0"/>
        <v>CAOLIN BULTO DE 25 KGBTO</v>
      </c>
      <c r="F35" s="463">
        <v>1</v>
      </c>
      <c r="G35" s="460">
        <v>14</v>
      </c>
      <c r="H35" s="460">
        <v>110</v>
      </c>
      <c r="I35" s="464">
        <v>11000</v>
      </c>
      <c r="J35" s="465">
        <f t="shared" si="1"/>
        <v>154000</v>
      </c>
    </row>
    <row r="36" spans="1:10" x14ac:dyDescent="0.3">
      <c r="A36" s="459">
        <v>117043</v>
      </c>
      <c r="B36" s="460"/>
      <c r="C36" s="460" t="s">
        <v>641</v>
      </c>
      <c r="D36" s="461" t="s">
        <v>326</v>
      </c>
      <c r="E36" s="462" t="str">
        <f t="shared" si="0"/>
        <v>CATALIZADOR EPOXICAGLN</v>
      </c>
      <c r="F36" s="463">
        <v>1</v>
      </c>
      <c r="G36" s="460">
        <v>11.198880000000001</v>
      </c>
      <c r="H36" s="460">
        <v>1454.4</v>
      </c>
      <c r="I36" s="464">
        <v>240000</v>
      </c>
      <c r="J36" s="465">
        <f t="shared" si="1"/>
        <v>2687731.2</v>
      </c>
    </row>
    <row r="37" spans="1:10" x14ac:dyDescent="0.3">
      <c r="A37" s="459">
        <v>100557</v>
      </c>
      <c r="B37" s="460" t="s">
        <v>327</v>
      </c>
      <c r="C37" s="460" t="s">
        <v>595</v>
      </c>
      <c r="D37" s="461" t="s">
        <v>121</v>
      </c>
      <c r="E37" s="462" t="str">
        <f t="shared" si="0"/>
        <v>CEMENTO BLANCO NARE SACO DE 25 KILOSKLS</v>
      </c>
      <c r="F37" s="463">
        <v>1</v>
      </c>
      <c r="G37" s="460">
        <v>2</v>
      </c>
      <c r="H37" s="460">
        <v>548.5</v>
      </c>
      <c r="I37" s="464">
        <v>1097</v>
      </c>
      <c r="J37" s="465">
        <f t="shared" si="1"/>
        <v>2194</v>
      </c>
    </row>
    <row r="38" spans="1:10" x14ac:dyDescent="0.3">
      <c r="A38" s="459">
        <v>100558</v>
      </c>
      <c r="B38" s="460" t="s">
        <v>327</v>
      </c>
      <c r="C38" s="460" t="s">
        <v>328</v>
      </c>
      <c r="D38" s="461" t="s">
        <v>121</v>
      </c>
      <c r="E38" s="462" t="str">
        <f t="shared" si="0"/>
        <v>CEMENTO GRISKLS</v>
      </c>
      <c r="F38" s="463">
        <v>1</v>
      </c>
      <c r="G38" s="460">
        <v>208241.79250000001</v>
      </c>
      <c r="H38" s="460">
        <v>145600</v>
      </c>
      <c r="I38" s="464">
        <v>1140</v>
      </c>
      <c r="J38" s="465">
        <f t="shared" si="1"/>
        <v>237395643.45000002</v>
      </c>
    </row>
    <row r="39" spans="1:10" x14ac:dyDescent="0.3">
      <c r="A39" s="459">
        <v>100593</v>
      </c>
      <c r="B39" s="460" t="s">
        <v>318</v>
      </c>
      <c r="C39" s="460" t="s">
        <v>475</v>
      </c>
      <c r="D39" s="461" t="s">
        <v>73</v>
      </c>
      <c r="E39" s="462" t="str">
        <f t="shared" si="0"/>
        <v>CHAZO PLASTICO 1/4UND</v>
      </c>
      <c r="F39" s="463">
        <v>1</v>
      </c>
      <c r="G39" s="460">
        <v>555.52</v>
      </c>
      <c r="H39" s="460">
        <v>1200</v>
      </c>
      <c r="I39" s="464">
        <v>150</v>
      </c>
      <c r="J39" s="465">
        <f t="shared" si="1"/>
        <v>83328</v>
      </c>
    </row>
    <row r="40" spans="1:10" x14ac:dyDescent="0.3">
      <c r="A40" s="459">
        <v>100606</v>
      </c>
      <c r="B40" s="460"/>
      <c r="C40" s="460" t="s">
        <v>646</v>
      </c>
      <c r="D40" s="461" t="s">
        <v>373</v>
      </c>
      <c r="E40" s="462" t="str">
        <f t="shared" si="0"/>
        <v>CINTA ENMASCARARROL</v>
      </c>
      <c r="F40" s="463">
        <v>1</v>
      </c>
      <c r="G40" s="460">
        <v>9.0951000000000004</v>
      </c>
      <c r="H40" s="460">
        <v>45</v>
      </c>
      <c r="I40" s="464">
        <v>4500</v>
      </c>
      <c r="J40" s="465">
        <f t="shared" si="1"/>
        <v>40927.950000000004</v>
      </c>
    </row>
    <row r="41" spans="1:10" x14ac:dyDescent="0.3">
      <c r="A41" s="459">
        <v>100611</v>
      </c>
      <c r="B41" s="460" t="s">
        <v>318</v>
      </c>
      <c r="C41" s="460" t="s">
        <v>569</v>
      </c>
      <c r="D41" s="461" t="s">
        <v>73</v>
      </c>
      <c r="E41" s="462" t="str">
        <f t="shared" si="0"/>
        <v>CINTA TEFLON 10 MTS CARRETE DE 10 METROSUND</v>
      </c>
      <c r="F41" s="463">
        <v>1</v>
      </c>
      <c r="G41" s="460">
        <v>1.77</v>
      </c>
      <c r="H41" s="460">
        <v>174</v>
      </c>
      <c r="I41" s="464">
        <v>870</v>
      </c>
      <c r="J41" s="465">
        <f t="shared" si="1"/>
        <v>1539.9</v>
      </c>
    </row>
    <row r="42" spans="1:10" x14ac:dyDescent="0.3">
      <c r="A42" s="459">
        <v>100615</v>
      </c>
      <c r="B42" s="460" t="s">
        <v>503</v>
      </c>
      <c r="C42" s="460" t="s">
        <v>505</v>
      </c>
      <c r="D42" s="461" t="s">
        <v>73</v>
      </c>
      <c r="E42" s="462" t="str">
        <f t="shared" si="0"/>
        <v>CODO GALV .1/2x90UND</v>
      </c>
      <c r="F42" s="463">
        <v>1</v>
      </c>
      <c r="G42" s="460">
        <v>11</v>
      </c>
      <c r="H42" s="460">
        <v>9900</v>
      </c>
      <c r="I42" s="464">
        <v>9900</v>
      </c>
      <c r="J42" s="465">
        <f t="shared" si="1"/>
        <v>108900</v>
      </c>
    </row>
    <row r="43" spans="1:10" x14ac:dyDescent="0.3">
      <c r="A43" s="459">
        <v>100660</v>
      </c>
      <c r="B43" s="460" t="s">
        <v>503</v>
      </c>
      <c r="C43" s="460" t="s">
        <v>506</v>
      </c>
      <c r="D43" s="461" t="s">
        <v>73</v>
      </c>
      <c r="E43" s="462" t="str">
        <f t="shared" si="0"/>
        <v>CODO PRS PVC .1/2x90øUND</v>
      </c>
      <c r="F43" s="463">
        <v>1</v>
      </c>
      <c r="G43" s="460">
        <v>33</v>
      </c>
      <c r="H43" s="460">
        <v>7440</v>
      </c>
      <c r="I43" s="464">
        <v>2480</v>
      </c>
      <c r="J43" s="465">
        <f t="shared" si="1"/>
        <v>81840</v>
      </c>
    </row>
    <row r="44" spans="1:10" x14ac:dyDescent="0.3">
      <c r="A44" s="459">
        <v>100662</v>
      </c>
      <c r="B44" s="460" t="s">
        <v>503</v>
      </c>
      <c r="C44" s="460" t="s">
        <v>516</v>
      </c>
      <c r="D44" s="461" t="s">
        <v>73</v>
      </c>
      <c r="E44" s="462" t="str">
        <f t="shared" si="0"/>
        <v>CODO PRS PVC .3/4x90øUND</v>
      </c>
      <c r="F44" s="463">
        <v>1</v>
      </c>
      <c r="G44" s="460">
        <v>13</v>
      </c>
      <c r="H44" s="460">
        <v>1500</v>
      </c>
      <c r="I44" s="464">
        <v>1500</v>
      </c>
      <c r="J44" s="465">
        <f t="shared" si="1"/>
        <v>19500</v>
      </c>
    </row>
    <row r="45" spans="1:10" x14ac:dyDescent="0.3">
      <c r="A45" s="459">
        <v>100664</v>
      </c>
      <c r="B45" s="460" t="s">
        <v>503</v>
      </c>
      <c r="C45" s="460" t="s">
        <v>537</v>
      </c>
      <c r="D45" s="461" t="s">
        <v>73</v>
      </c>
      <c r="E45" s="462" t="str">
        <f t="shared" si="0"/>
        <v>CODO PRS PVC 1 x90øUND</v>
      </c>
      <c r="F45" s="463">
        <v>1</v>
      </c>
      <c r="G45" s="460">
        <v>2</v>
      </c>
      <c r="H45" s="460">
        <v>2090</v>
      </c>
      <c r="I45" s="464">
        <v>2090</v>
      </c>
      <c r="J45" s="465">
        <f t="shared" si="1"/>
        <v>4180</v>
      </c>
    </row>
    <row r="46" spans="1:10" x14ac:dyDescent="0.3">
      <c r="A46" s="459">
        <v>100666</v>
      </c>
      <c r="B46" s="460" t="s">
        <v>503</v>
      </c>
      <c r="C46" s="460" t="s">
        <v>539</v>
      </c>
      <c r="D46" s="461" t="s">
        <v>73</v>
      </c>
      <c r="E46" s="462" t="str">
        <f t="shared" ref="E46:E77" si="2">C46&amp;D46</f>
        <v>CODO PRS PVC 1.1/2x90øUND</v>
      </c>
      <c r="F46" s="463">
        <v>1</v>
      </c>
      <c r="G46" s="460">
        <v>2</v>
      </c>
      <c r="H46" s="460">
        <v>7450</v>
      </c>
      <c r="I46" s="464">
        <v>7450</v>
      </c>
      <c r="J46" s="465">
        <f t="shared" ref="J46:J77" si="3">G46*I46</f>
        <v>14900</v>
      </c>
    </row>
    <row r="47" spans="1:10" x14ac:dyDescent="0.3">
      <c r="A47" s="459">
        <v>100670</v>
      </c>
      <c r="B47" s="460" t="s">
        <v>524</v>
      </c>
      <c r="C47" s="460" t="s">
        <v>535</v>
      </c>
      <c r="D47" s="461" t="s">
        <v>73</v>
      </c>
      <c r="E47" s="462" t="str">
        <f t="shared" si="2"/>
        <v>CODO PRS PVC 2 x90øUND</v>
      </c>
      <c r="F47" s="463">
        <v>1</v>
      </c>
      <c r="G47" s="460">
        <v>1</v>
      </c>
      <c r="H47" s="460">
        <v>13000</v>
      </c>
      <c r="I47" s="464">
        <v>13000</v>
      </c>
      <c r="J47" s="465">
        <f t="shared" si="3"/>
        <v>13000</v>
      </c>
    </row>
    <row r="48" spans="1:10" x14ac:dyDescent="0.3">
      <c r="A48" s="459">
        <v>100713</v>
      </c>
      <c r="B48" s="460" t="s">
        <v>599</v>
      </c>
      <c r="C48" s="460" t="s">
        <v>613</v>
      </c>
      <c r="D48" s="461" t="s">
        <v>73</v>
      </c>
      <c r="E48" s="462" t="str">
        <f t="shared" si="2"/>
        <v>CODO SAN PVC 2 x45ø CxCUND</v>
      </c>
      <c r="F48" s="463">
        <v>1</v>
      </c>
      <c r="G48" s="460">
        <v>3</v>
      </c>
      <c r="H48" s="460">
        <v>5300</v>
      </c>
      <c r="I48" s="464">
        <v>5300</v>
      </c>
      <c r="J48" s="465">
        <f t="shared" si="3"/>
        <v>15900</v>
      </c>
    </row>
    <row r="49" spans="1:10" x14ac:dyDescent="0.3">
      <c r="A49" s="459">
        <v>105044</v>
      </c>
      <c r="B49" s="460" t="s">
        <v>599</v>
      </c>
      <c r="C49" s="460" t="s">
        <v>600</v>
      </c>
      <c r="D49" s="461" t="s">
        <v>73</v>
      </c>
      <c r="E49" s="462" t="str">
        <f t="shared" si="2"/>
        <v>CODO SAN PVC 2 x90ø CXCUND</v>
      </c>
      <c r="F49" s="463">
        <v>1</v>
      </c>
      <c r="G49" s="460">
        <v>68</v>
      </c>
      <c r="H49" s="460">
        <v>7000</v>
      </c>
      <c r="I49" s="464">
        <v>4500</v>
      </c>
      <c r="J49" s="465">
        <f t="shared" si="3"/>
        <v>306000</v>
      </c>
    </row>
    <row r="50" spans="1:10" x14ac:dyDescent="0.3">
      <c r="A50" s="459">
        <v>109926</v>
      </c>
      <c r="B50" s="460"/>
      <c r="C50" s="460" t="s">
        <v>611</v>
      </c>
      <c r="D50" s="461" t="s">
        <v>73</v>
      </c>
      <c r="E50" s="462" t="str">
        <f t="shared" si="2"/>
        <v>CODO SAN PVC 4 x45UND</v>
      </c>
      <c r="F50" s="463">
        <v>1</v>
      </c>
      <c r="G50" s="460">
        <v>3</v>
      </c>
      <c r="H50" s="460">
        <v>10285</v>
      </c>
      <c r="I50" s="464">
        <v>10285</v>
      </c>
      <c r="J50" s="465">
        <f t="shared" si="3"/>
        <v>30855</v>
      </c>
    </row>
    <row r="51" spans="1:10" x14ac:dyDescent="0.3">
      <c r="A51" s="459">
        <v>100719</v>
      </c>
      <c r="B51" s="460" t="s">
        <v>599</v>
      </c>
      <c r="C51" s="460" t="s">
        <v>633</v>
      </c>
      <c r="D51" s="461" t="s">
        <v>73</v>
      </c>
      <c r="E51" s="462" t="str">
        <f t="shared" si="2"/>
        <v>CODO SAN PVC 4 x90ø CxC UND</v>
      </c>
      <c r="F51" s="463">
        <v>1</v>
      </c>
      <c r="G51" s="460">
        <v>6</v>
      </c>
      <c r="H51" s="460">
        <v>10680</v>
      </c>
      <c r="I51" s="464">
        <v>10680</v>
      </c>
      <c r="J51" s="465">
        <f t="shared" si="3"/>
        <v>64080</v>
      </c>
    </row>
    <row r="52" spans="1:10" x14ac:dyDescent="0.3">
      <c r="A52" s="459">
        <v>100804</v>
      </c>
      <c r="B52" s="460" t="s">
        <v>392</v>
      </c>
      <c r="C52" s="460" t="s">
        <v>417</v>
      </c>
      <c r="D52" s="461" t="s">
        <v>117</v>
      </c>
      <c r="E52" s="462" t="str">
        <f t="shared" si="2"/>
        <v>CUARTON 2"x4"x3MML</v>
      </c>
      <c r="F52" s="463">
        <v>1</v>
      </c>
      <c r="G52" s="460">
        <v>8</v>
      </c>
      <c r="H52" s="460">
        <v>11200</v>
      </c>
      <c r="I52" s="464">
        <v>2800</v>
      </c>
      <c r="J52" s="465">
        <f t="shared" si="3"/>
        <v>22400</v>
      </c>
    </row>
    <row r="53" spans="1:10" x14ac:dyDescent="0.3">
      <c r="A53" s="459">
        <v>100806</v>
      </c>
      <c r="B53" s="460" t="s">
        <v>392</v>
      </c>
      <c r="C53" s="460" t="s">
        <v>417</v>
      </c>
      <c r="D53" s="461" t="s">
        <v>73</v>
      </c>
      <c r="E53" s="462" t="str">
        <f t="shared" si="2"/>
        <v>CUARTON 2"x4"x3MUND</v>
      </c>
      <c r="F53" s="463">
        <v>1</v>
      </c>
      <c r="G53" s="460">
        <v>281.48500000000001</v>
      </c>
      <c r="H53" s="460">
        <v>1510.2</v>
      </c>
      <c r="I53" s="464">
        <v>15102</v>
      </c>
      <c r="J53" s="465">
        <f t="shared" si="3"/>
        <v>4250986.4700000007</v>
      </c>
    </row>
    <row r="54" spans="1:10" x14ac:dyDescent="0.3">
      <c r="A54" s="459">
        <v>117058</v>
      </c>
      <c r="B54" s="460"/>
      <c r="C54" s="460" t="s">
        <v>642</v>
      </c>
      <c r="D54" s="461" t="s">
        <v>326</v>
      </c>
      <c r="E54" s="462" t="str">
        <f t="shared" si="2"/>
        <v>EPOXICA POLIAMIDAGLN</v>
      </c>
      <c r="F54" s="463">
        <v>1</v>
      </c>
      <c r="G54" s="460">
        <v>102.6564</v>
      </c>
      <c r="H54" s="460">
        <v>9443.5</v>
      </c>
      <c r="I54" s="464">
        <v>170000</v>
      </c>
      <c r="J54" s="465">
        <f t="shared" si="3"/>
        <v>17451588</v>
      </c>
    </row>
    <row r="55" spans="1:10" x14ac:dyDescent="0.3">
      <c r="A55" s="459">
        <v>100888</v>
      </c>
      <c r="B55" s="460" t="s">
        <v>390</v>
      </c>
      <c r="C55" s="460" t="s">
        <v>449</v>
      </c>
      <c r="D55" s="461" t="s">
        <v>73</v>
      </c>
      <c r="E55" s="462" t="str">
        <f t="shared" si="2"/>
        <v>ESPIGO ALUM.-TUERCA 250MMUND</v>
      </c>
      <c r="F55" s="463">
        <v>1</v>
      </c>
      <c r="G55" s="460">
        <v>2793</v>
      </c>
      <c r="H55" s="460">
        <v>3990</v>
      </c>
      <c r="I55" s="464">
        <v>1500</v>
      </c>
      <c r="J55" s="465">
        <f t="shared" si="3"/>
        <v>4189500</v>
      </c>
    </row>
    <row r="56" spans="1:10" x14ac:dyDescent="0.3">
      <c r="A56" s="459">
        <v>100490</v>
      </c>
      <c r="B56" s="460" t="s">
        <v>321</v>
      </c>
      <c r="C56" s="460" t="s">
        <v>635</v>
      </c>
      <c r="D56" s="461" t="s">
        <v>636</v>
      </c>
      <c r="E56" s="462" t="str">
        <f t="shared" si="2"/>
        <v>ESTUCO 25 KGBTO</v>
      </c>
      <c r="F56" s="463">
        <v>1</v>
      </c>
      <c r="G56" s="460">
        <v>1660</v>
      </c>
      <c r="H56" s="460">
        <v>26560</v>
      </c>
      <c r="I56" s="464">
        <v>32000</v>
      </c>
      <c r="J56" s="465">
        <f t="shared" si="3"/>
        <v>53120000</v>
      </c>
    </row>
    <row r="57" spans="1:10" x14ac:dyDescent="0.3">
      <c r="A57" s="459">
        <v>100929</v>
      </c>
      <c r="B57" s="460" t="s">
        <v>390</v>
      </c>
      <c r="C57" s="460" t="s">
        <v>452</v>
      </c>
      <c r="D57" s="461" t="s">
        <v>73</v>
      </c>
      <c r="E57" s="462" t="str">
        <f t="shared" si="2"/>
        <v>GANCHO ESPECIAL ETERNITUND</v>
      </c>
      <c r="F57" s="463">
        <v>1</v>
      </c>
      <c r="G57" s="460">
        <v>242</v>
      </c>
      <c r="H57" s="460">
        <v>1200</v>
      </c>
      <c r="I57" s="464">
        <v>600</v>
      </c>
      <c r="J57" s="465">
        <f t="shared" si="3"/>
        <v>145200</v>
      </c>
    </row>
    <row r="58" spans="1:10" x14ac:dyDescent="0.3">
      <c r="A58" s="459">
        <v>100930</v>
      </c>
      <c r="B58" s="460" t="s">
        <v>390</v>
      </c>
      <c r="C58" s="460" t="s">
        <v>391</v>
      </c>
      <c r="D58" s="461" t="s">
        <v>73</v>
      </c>
      <c r="E58" s="462" t="str">
        <f t="shared" si="2"/>
        <v>GANCHO P/TEJA ASB. MADERAUND</v>
      </c>
      <c r="F58" s="463">
        <v>1</v>
      </c>
      <c r="G58" s="460">
        <v>28</v>
      </c>
      <c r="H58" s="460">
        <v>7000</v>
      </c>
      <c r="I58" s="464">
        <v>500</v>
      </c>
      <c r="J58" s="465">
        <f t="shared" si="3"/>
        <v>14000</v>
      </c>
    </row>
    <row r="59" spans="1:10" x14ac:dyDescent="0.3">
      <c r="A59" s="459">
        <v>100932</v>
      </c>
      <c r="B59" s="460" t="s">
        <v>324</v>
      </c>
      <c r="C59" s="460" t="s">
        <v>325</v>
      </c>
      <c r="D59" s="461" t="s">
        <v>326</v>
      </c>
      <c r="E59" s="462" t="str">
        <f t="shared" si="2"/>
        <v>GASOLINA CORRIENTEGLN</v>
      </c>
      <c r="F59" s="463">
        <v>1</v>
      </c>
      <c r="G59" s="460">
        <v>28.945270000000004</v>
      </c>
      <c r="H59" s="460">
        <v>870</v>
      </c>
      <c r="I59" s="464">
        <v>10000</v>
      </c>
      <c r="J59" s="465">
        <f t="shared" si="3"/>
        <v>289452.70000000007</v>
      </c>
    </row>
    <row r="60" spans="1:10" x14ac:dyDescent="0.3">
      <c r="A60" s="459">
        <v>100962</v>
      </c>
      <c r="B60" s="460" t="s">
        <v>321</v>
      </c>
      <c r="C60" s="460" t="s">
        <v>323</v>
      </c>
      <c r="D60" s="461" t="s">
        <v>97</v>
      </c>
      <c r="E60" s="462" t="str">
        <f t="shared" si="2"/>
        <v>GRAVA TRITURADA .3/4M3</v>
      </c>
      <c r="F60" s="463">
        <v>1</v>
      </c>
      <c r="G60" s="460">
        <v>393.52078200000005</v>
      </c>
      <c r="H60" s="460">
        <v>43268.2</v>
      </c>
      <c r="I60" s="464">
        <v>85000</v>
      </c>
      <c r="J60" s="465">
        <f t="shared" si="3"/>
        <v>33449266.470000006</v>
      </c>
    </row>
    <row r="61" spans="1:10" x14ac:dyDescent="0.3">
      <c r="A61" s="459">
        <v>103220</v>
      </c>
      <c r="B61" s="460" t="s">
        <v>591</v>
      </c>
      <c r="C61" s="460" t="s">
        <v>592</v>
      </c>
      <c r="D61" s="461" t="s">
        <v>73</v>
      </c>
      <c r="E61" s="462" t="str">
        <f t="shared" si="2"/>
        <v>GRIF.DUCHA SENCILLA PISCIS GRIVALUND</v>
      </c>
      <c r="F61" s="463">
        <v>1</v>
      </c>
      <c r="G61" s="460">
        <v>2</v>
      </c>
      <c r="H61" s="460">
        <v>35900</v>
      </c>
      <c r="I61" s="464">
        <v>35900</v>
      </c>
      <c r="J61" s="465">
        <f t="shared" si="3"/>
        <v>71800</v>
      </c>
    </row>
    <row r="62" spans="1:10" x14ac:dyDescent="0.3">
      <c r="A62" s="459">
        <v>100977</v>
      </c>
      <c r="B62" s="460" t="s">
        <v>392</v>
      </c>
      <c r="C62" s="460" t="s">
        <v>393</v>
      </c>
      <c r="D62" s="461" t="s">
        <v>73</v>
      </c>
      <c r="E62" s="462" t="str">
        <f t="shared" si="2"/>
        <v>GUADUA [TACO] 2.50-3MUND</v>
      </c>
      <c r="F62" s="463">
        <v>1</v>
      </c>
      <c r="G62" s="460">
        <v>298</v>
      </c>
      <c r="H62" s="460">
        <v>345000</v>
      </c>
      <c r="I62" s="464">
        <v>15000</v>
      </c>
      <c r="J62" s="465">
        <f t="shared" si="3"/>
        <v>4470000</v>
      </c>
    </row>
    <row r="63" spans="1:10" x14ac:dyDescent="0.3">
      <c r="A63" s="459">
        <v>101010</v>
      </c>
      <c r="B63" s="460" t="s">
        <v>369</v>
      </c>
      <c r="C63" s="460" t="s">
        <v>616</v>
      </c>
      <c r="D63" s="461" t="s">
        <v>617</v>
      </c>
      <c r="E63" s="462" t="str">
        <f t="shared" si="2"/>
        <v>HIERRO . 1/2" 60.000 [6m]KG.</v>
      </c>
      <c r="F63" s="463">
        <v>1</v>
      </c>
      <c r="G63" s="460">
        <v>35.200000000000003</v>
      </c>
      <c r="H63" s="460">
        <v>16000</v>
      </c>
      <c r="I63" s="464">
        <v>5000</v>
      </c>
      <c r="J63" s="465">
        <f t="shared" si="3"/>
        <v>176000</v>
      </c>
    </row>
    <row r="64" spans="1:10" x14ac:dyDescent="0.3">
      <c r="A64" s="459">
        <v>101008</v>
      </c>
      <c r="B64" s="460" t="s">
        <v>369</v>
      </c>
      <c r="C64" s="460" t="s">
        <v>443</v>
      </c>
      <c r="D64" s="461" t="s">
        <v>121</v>
      </c>
      <c r="E64" s="462" t="str">
        <f t="shared" si="2"/>
        <v>HIERRO DE 60000 PSI 420 MPAKLS</v>
      </c>
      <c r="F64" s="463">
        <v>1</v>
      </c>
      <c r="G64" s="460">
        <v>29251.330500000004</v>
      </c>
      <c r="H64" s="460">
        <v>7137.9</v>
      </c>
      <c r="I64" s="464">
        <v>6600</v>
      </c>
      <c r="J64" s="465">
        <f t="shared" si="3"/>
        <v>193058781.30000001</v>
      </c>
    </row>
    <row r="65" spans="1:10" x14ac:dyDescent="0.3">
      <c r="A65" s="459">
        <v>101053</v>
      </c>
      <c r="B65" s="460" t="s">
        <v>471</v>
      </c>
      <c r="C65" s="460" t="s">
        <v>472</v>
      </c>
      <c r="D65" s="461" t="s">
        <v>73</v>
      </c>
      <c r="E65" s="462" t="str">
        <f t="shared" si="2"/>
        <v>LADR COMUN/SUCIOUND</v>
      </c>
      <c r="F65" s="463">
        <v>1</v>
      </c>
      <c r="G65" s="460">
        <v>61200</v>
      </c>
      <c r="H65" s="460">
        <v>45900</v>
      </c>
      <c r="I65" s="464">
        <v>750</v>
      </c>
      <c r="J65" s="465">
        <f t="shared" si="3"/>
        <v>45900000</v>
      </c>
    </row>
    <row r="66" spans="1:10" x14ac:dyDescent="0.3">
      <c r="A66" s="459">
        <v>106007</v>
      </c>
      <c r="B66" s="460" t="s">
        <v>386</v>
      </c>
      <c r="C66" s="460" t="s">
        <v>491</v>
      </c>
      <c r="D66" s="461" t="s">
        <v>73</v>
      </c>
      <c r="E66" s="462" t="str">
        <f t="shared" si="2"/>
        <v>LAM.A.INOX C.26 UND</v>
      </c>
      <c r="F66" s="463">
        <v>1</v>
      </c>
      <c r="G66" s="460">
        <v>370</v>
      </c>
      <c r="H66" s="460">
        <v>460000</v>
      </c>
      <c r="I66" s="464">
        <v>230000</v>
      </c>
      <c r="J66" s="465">
        <f t="shared" si="3"/>
        <v>85100000</v>
      </c>
    </row>
    <row r="67" spans="1:10" x14ac:dyDescent="0.3">
      <c r="A67" s="459">
        <v>103216</v>
      </c>
      <c r="B67" s="460" t="s">
        <v>591</v>
      </c>
      <c r="C67" s="460" t="s">
        <v>596</v>
      </c>
      <c r="D67" s="461" t="s">
        <v>73</v>
      </c>
      <c r="E67" s="462" t="str">
        <f t="shared" si="2"/>
        <v>LAVAMANOS CON PEDAL DE ACEROUND</v>
      </c>
      <c r="F67" s="463">
        <v>1</v>
      </c>
      <c r="G67" s="460">
        <v>4</v>
      </c>
      <c r="H67" s="460">
        <v>1500000</v>
      </c>
      <c r="I67" s="464">
        <v>1500000</v>
      </c>
      <c r="J67" s="465">
        <f t="shared" si="3"/>
        <v>6000000</v>
      </c>
    </row>
    <row r="68" spans="1:10" x14ac:dyDescent="0.3">
      <c r="A68" s="459">
        <v>105080</v>
      </c>
      <c r="B68" s="460"/>
      <c r="C68" s="460" t="s">
        <v>498</v>
      </c>
      <c r="D68" s="461" t="s">
        <v>73</v>
      </c>
      <c r="E68" s="462" t="str">
        <f t="shared" si="2"/>
        <v>LAVAPLATOS A.INOX.SENCI 40X 60CM SIN PESTANAUND</v>
      </c>
      <c r="F68" s="463">
        <v>1</v>
      </c>
      <c r="G68" s="460">
        <v>1</v>
      </c>
      <c r="H68" s="460">
        <v>56900</v>
      </c>
      <c r="I68" s="464">
        <v>56900</v>
      </c>
      <c r="J68" s="465">
        <f t="shared" si="3"/>
        <v>56900</v>
      </c>
    </row>
    <row r="69" spans="1:10" x14ac:dyDescent="0.3">
      <c r="A69" s="459">
        <v>101116</v>
      </c>
      <c r="B69" s="460" t="s">
        <v>318</v>
      </c>
      <c r="C69" s="460" t="s">
        <v>484</v>
      </c>
      <c r="D69" s="461" t="s">
        <v>485</v>
      </c>
      <c r="E69" s="462" t="str">
        <f t="shared" si="2"/>
        <v>LIJA 320 AGUAPLI</v>
      </c>
      <c r="F69" s="463">
        <v>1</v>
      </c>
      <c r="G69" s="460">
        <v>370</v>
      </c>
      <c r="H69" s="460">
        <v>4000</v>
      </c>
      <c r="I69" s="464">
        <v>2000</v>
      </c>
      <c r="J69" s="465">
        <f t="shared" si="3"/>
        <v>740000</v>
      </c>
    </row>
    <row r="70" spans="1:10" x14ac:dyDescent="0.3">
      <c r="A70" s="459">
        <v>101117</v>
      </c>
      <c r="B70" s="460" t="s">
        <v>318</v>
      </c>
      <c r="C70" s="460" t="s">
        <v>637</v>
      </c>
      <c r="D70" s="461" t="s">
        <v>485</v>
      </c>
      <c r="E70" s="462" t="str">
        <f t="shared" si="2"/>
        <v>LIJA 400 AGUAPLI</v>
      </c>
      <c r="F70" s="463">
        <v>1</v>
      </c>
      <c r="G70" s="460">
        <v>68</v>
      </c>
      <c r="H70" s="460">
        <v>40</v>
      </c>
      <c r="I70" s="464">
        <v>2000</v>
      </c>
      <c r="J70" s="465">
        <f t="shared" si="3"/>
        <v>136000</v>
      </c>
    </row>
    <row r="71" spans="1:10" x14ac:dyDescent="0.3">
      <c r="A71" s="459">
        <v>101125</v>
      </c>
      <c r="B71" s="460" t="s">
        <v>318</v>
      </c>
      <c r="C71" s="460" t="s">
        <v>512</v>
      </c>
      <c r="D71" s="461" t="s">
        <v>73</v>
      </c>
      <c r="E71" s="462" t="str">
        <f t="shared" si="2"/>
        <v>LIMPIADOR PVC 112 GRMSUND</v>
      </c>
      <c r="F71" s="463">
        <v>1</v>
      </c>
      <c r="G71" s="460">
        <v>0.23100000000000001</v>
      </c>
      <c r="H71" s="460">
        <v>315</v>
      </c>
      <c r="I71" s="464">
        <v>15000</v>
      </c>
      <c r="J71" s="465">
        <f t="shared" si="3"/>
        <v>3465</v>
      </c>
    </row>
    <row r="72" spans="1:10" x14ac:dyDescent="0.3">
      <c r="A72" s="459">
        <v>101126</v>
      </c>
      <c r="B72" s="460" t="s">
        <v>318</v>
      </c>
      <c r="C72" s="460" t="s">
        <v>582</v>
      </c>
      <c r="D72" s="461" t="s">
        <v>73</v>
      </c>
      <c r="E72" s="462" t="str">
        <f t="shared" si="2"/>
        <v>LIMPIADOR PVC 300 GRMSUND</v>
      </c>
      <c r="F72" s="463">
        <v>1</v>
      </c>
      <c r="G72" s="460">
        <v>0.1</v>
      </c>
      <c r="H72" s="460">
        <v>2100</v>
      </c>
      <c r="I72" s="464">
        <v>21000</v>
      </c>
      <c r="J72" s="465">
        <f t="shared" si="3"/>
        <v>2100</v>
      </c>
    </row>
    <row r="73" spans="1:10" x14ac:dyDescent="0.3">
      <c r="A73" s="459">
        <v>101128</v>
      </c>
      <c r="B73" s="460" t="s">
        <v>318</v>
      </c>
      <c r="C73" s="460" t="s">
        <v>521</v>
      </c>
      <c r="D73" s="461" t="s">
        <v>73</v>
      </c>
      <c r="E73" s="462" t="str">
        <f t="shared" si="2"/>
        <v>LIMPIADOR PVC 760-G 1/4 GL UND</v>
      </c>
      <c r="F73" s="463">
        <v>1</v>
      </c>
      <c r="G73" s="460">
        <v>2.2723199999999997</v>
      </c>
      <c r="H73" s="460">
        <v>1246.4000000000001</v>
      </c>
      <c r="I73" s="464">
        <v>50000</v>
      </c>
      <c r="J73" s="465">
        <f t="shared" si="3"/>
        <v>113615.99999999999</v>
      </c>
    </row>
    <row r="74" spans="1:10" x14ac:dyDescent="0.3">
      <c r="A74" s="459">
        <v>101131</v>
      </c>
      <c r="B74" s="460" t="s">
        <v>392</v>
      </c>
      <c r="C74" s="460" t="s">
        <v>433</v>
      </c>
      <c r="D74" s="461" t="s">
        <v>73</v>
      </c>
      <c r="E74" s="462" t="str">
        <f t="shared" si="2"/>
        <v>LISTON 1 x4x3M.UND</v>
      </c>
      <c r="F74" s="463">
        <v>1</v>
      </c>
      <c r="G74" s="460">
        <v>304.68585000000002</v>
      </c>
      <c r="H74" s="460">
        <v>837.5</v>
      </c>
      <c r="I74" s="464">
        <v>2500</v>
      </c>
      <c r="J74" s="465">
        <f t="shared" si="3"/>
        <v>761714.625</v>
      </c>
    </row>
    <row r="75" spans="1:10" x14ac:dyDescent="0.3">
      <c r="A75" s="459">
        <v>109069</v>
      </c>
      <c r="B75" s="460"/>
      <c r="C75" s="460" t="s">
        <v>368</v>
      </c>
      <c r="D75" s="461" t="s">
        <v>73</v>
      </c>
      <c r="E75" s="462" t="str">
        <f t="shared" si="2"/>
        <v>LISTON 2 x2x3M.UND</v>
      </c>
      <c r="F75" s="463">
        <v>1</v>
      </c>
      <c r="G75" s="460">
        <v>105.05</v>
      </c>
      <c r="H75" s="460">
        <v>935</v>
      </c>
      <c r="I75" s="464">
        <v>8500</v>
      </c>
      <c r="J75" s="465">
        <f t="shared" si="3"/>
        <v>892925</v>
      </c>
    </row>
    <row r="76" spans="1:10" x14ac:dyDescent="0.3">
      <c r="A76" s="459">
        <v>101141</v>
      </c>
      <c r="B76" s="460" t="s">
        <v>324</v>
      </c>
      <c r="C76" s="460" t="s">
        <v>557</v>
      </c>
      <c r="D76" s="461" t="s">
        <v>73</v>
      </c>
      <c r="E76" s="462" t="str">
        <f t="shared" si="2"/>
        <v>LUBRICANTE TUB PVC/500GR 500GRSUND</v>
      </c>
      <c r="F76" s="463">
        <v>1</v>
      </c>
      <c r="G76" s="460">
        <v>0.03</v>
      </c>
      <c r="H76" s="460">
        <v>546.96</v>
      </c>
      <c r="I76" s="464">
        <v>18232</v>
      </c>
      <c r="J76" s="465">
        <f t="shared" si="3"/>
        <v>546.96</v>
      </c>
    </row>
    <row r="77" spans="1:10" x14ac:dyDescent="0.3">
      <c r="A77" s="459">
        <v>101197</v>
      </c>
      <c r="B77" s="460" t="s">
        <v>460</v>
      </c>
      <c r="C77" s="460" t="s">
        <v>487</v>
      </c>
      <c r="D77" s="461" t="s">
        <v>488</v>
      </c>
      <c r="E77" s="462" t="str">
        <f t="shared" si="2"/>
        <v>MASILLA PLASTICA INTERIORESCUﾑ</v>
      </c>
      <c r="F77" s="463">
        <v>1</v>
      </c>
      <c r="G77" s="460">
        <v>11.1</v>
      </c>
      <c r="H77" s="460">
        <v>2994</v>
      </c>
      <c r="I77" s="464">
        <v>49900</v>
      </c>
      <c r="J77" s="465">
        <f t="shared" si="3"/>
        <v>553890</v>
      </c>
    </row>
    <row r="78" spans="1:10" x14ac:dyDescent="0.3">
      <c r="A78" s="459">
        <v>101635</v>
      </c>
      <c r="B78" s="460" t="s">
        <v>384</v>
      </c>
      <c r="C78" s="460" t="s">
        <v>385</v>
      </c>
      <c r="D78" s="461" t="s">
        <v>97</v>
      </c>
      <c r="E78" s="462" t="str">
        <f t="shared" ref="E78:E109" si="4">C78&amp;D78</f>
        <v>MATERIAL MIXTO (AREBA) M3</v>
      </c>
      <c r="F78" s="463">
        <v>1</v>
      </c>
      <c r="G78" s="460">
        <v>4</v>
      </c>
      <c r="H78" s="460">
        <v>130000</v>
      </c>
      <c r="I78" s="464">
        <v>65000</v>
      </c>
      <c r="J78" s="465">
        <f t="shared" ref="J78:J109" si="5">G78*I78</f>
        <v>260000</v>
      </c>
    </row>
    <row r="79" spans="1:10" x14ac:dyDescent="0.3">
      <c r="A79" s="459">
        <v>101225</v>
      </c>
      <c r="B79" s="460" t="s">
        <v>580</v>
      </c>
      <c r="C79" s="460" t="s">
        <v>581</v>
      </c>
      <c r="D79" s="461" t="s">
        <v>73</v>
      </c>
      <c r="E79" s="462" t="str">
        <f t="shared" si="4"/>
        <v>MOTOBOMBA 2.0HP 100-GPM MOTOR ELECTRICO MONOUND</v>
      </c>
      <c r="F79" s="463">
        <v>1</v>
      </c>
      <c r="G79" s="460">
        <v>1</v>
      </c>
      <c r="H79" s="460">
        <v>4217389</v>
      </c>
      <c r="I79" s="464">
        <v>4217389</v>
      </c>
      <c r="J79" s="465">
        <f t="shared" si="5"/>
        <v>4217389</v>
      </c>
    </row>
    <row r="80" spans="1:10" x14ac:dyDescent="0.3">
      <c r="A80" s="459">
        <v>101254</v>
      </c>
      <c r="B80" s="460" t="s">
        <v>503</v>
      </c>
      <c r="C80" s="460" t="s">
        <v>507</v>
      </c>
      <c r="D80" s="461" t="s">
        <v>73</v>
      </c>
      <c r="E80" s="462" t="str">
        <f t="shared" si="4"/>
        <v>NIPLE GALV .1/2x 5 CM UND</v>
      </c>
      <c r="F80" s="463">
        <v>1</v>
      </c>
      <c r="G80" s="460">
        <v>11</v>
      </c>
      <c r="H80" s="460">
        <v>7900</v>
      </c>
      <c r="I80" s="464">
        <v>7900</v>
      </c>
      <c r="J80" s="465">
        <f t="shared" si="5"/>
        <v>86900</v>
      </c>
    </row>
    <row r="81" spans="1:10" x14ac:dyDescent="0.3">
      <c r="A81" s="459">
        <v>105111</v>
      </c>
      <c r="B81" s="460" t="s">
        <v>390</v>
      </c>
      <c r="C81" s="460" t="s">
        <v>462</v>
      </c>
      <c r="D81" s="461" t="s">
        <v>73</v>
      </c>
      <c r="E81" s="462" t="str">
        <f t="shared" si="4"/>
        <v>PERFIL HR C120mmX 60mm-1.5 CAL.16 L= 6MTS. UND</v>
      </c>
      <c r="F81" s="463">
        <v>1</v>
      </c>
      <c r="G81" s="460">
        <v>138.61000000000001</v>
      </c>
      <c r="H81" s="460">
        <v>21580</v>
      </c>
      <c r="I81" s="464">
        <v>130000</v>
      </c>
      <c r="J81" s="465">
        <f t="shared" si="5"/>
        <v>18019300</v>
      </c>
    </row>
    <row r="82" spans="1:10" x14ac:dyDescent="0.3">
      <c r="A82" s="459">
        <v>103247</v>
      </c>
      <c r="B82" s="460" t="s">
        <v>460</v>
      </c>
      <c r="C82" s="460" t="s">
        <v>650</v>
      </c>
      <c r="D82" s="461" t="s">
        <v>326</v>
      </c>
      <c r="E82" s="462" t="str">
        <f t="shared" si="4"/>
        <v>PINTURA BASE DE POLIURETANO GLN</v>
      </c>
      <c r="F82" s="463">
        <v>1</v>
      </c>
      <c r="G82" s="460">
        <v>454.755</v>
      </c>
      <c r="H82" s="460">
        <v>23825</v>
      </c>
      <c r="I82" s="464">
        <v>450000</v>
      </c>
      <c r="J82" s="465">
        <f t="shared" si="5"/>
        <v>204639750</v>
      </c>
    </row>
    <row r="83" spans="1:10" x14ac:dyDescent="0.3">
      <c r="A83" s="459">
        <v>101363</v>
      </c>
      <c r="B83" s="460" t="s">
        <v>460</v>
      </c>
      <c r="C83" s="460" t="s">
        <v>649</v>
      </c>
      <c r="D83" s="461" t="s">
        <v>326</v>
      </c>
      <c r="E83" s="462" t="str">
        <f t="shared" si="4"/>
        <v>PINTURA DEMARCACIONGLN</v>
      </c>
      <c r="F83" s="463">
        <v>1</v>
      </c>
      <c r="G83" s="460">
        <v>54.570599999999999</v>
      </c>
      <c r="H83" s="460">
        <v>5097</v>
      </c>
      <c r="I83" s="464">
        <v>84950</v>
      </c>
      <c r="J83" s="465">
        <f t="shared" si="5"/>
        <v>4635772.47</v>
      </c>
    </row>
    <row r="84" spans="1:10" x14ac:dyDescent="0.3">
      <c r="A84" s="459">
        <v>101364</v>
      </c>
      <c r="B84" s="460" t="s">
        <v>460</v>
      </c>
      <c r="C84" s="460" t="s">
        <v>490</v>
      </c>
      <c r="D84" s="461" t="s">
        <v>326</v>
      </c>
      <c r="E84" s="462" t="str">
        <f t="shared" si="4"/>
        <v>PINTURA ESMALTE + BASE Z8GLN</v>
      </c>
      <c r="F84" s="463">
        <v>1</v>
      </c>
      <c r="G84" s="460">
        <v>46.25</v>
      </c>
      <c r="H84" s="460">
        <v>26250</v>
      </c>
      <c r="I84" s="464">
        <v>105000</v>
      </c>
      <c r="J84" s="465">
        <f t="shared" si="5"/>
        <v>4856250</v>
      </c>
    </row>
    <row r="85" spans="1:10" x14ac:dyDescent="0.3">
      <c r="A85" s="459">
        <v>101365</v>
      </c>
      <c r="B85" s="460" t="s">
        <v>318</v>
      </c>
      <c r="C85" s="460" t="s">
        <v>372</v>
      </c>
      <c r="D85" s="461" t="s">
        <v>373</v>
      </c>
      <c r="E85" s="462" t="str">
        <f t="shared" si="4"/>
        <v>PIOLA GRUESA 50 METROSROL</v>
      </c>
      <c r="F85" s="463">
        <v>1</v>
      </c>
      <c r="G85" s="460">
        <v>57.3</v>
      </c>
      <c r="H85" s="460">
        <v>450</v>
      </c>
      <c r="I85" s="464">
        <v>7500</v>
      </c>
      <c r="J85" s="465">
        <f t="shared" si="5"/>
        <v>429750</v>
      </c>
    </row>
    <row r="86" spans="1:10" x14ac:dyDescent="0.3">
      <c r="A86" s="459">
        <v>101446</v>
      </c>
      <c r="B86" s="460" t="s">
        <v>388</v>
      </c>
      <c r="C86" s="460" t="s">
        <v>396</v>
      </c>
      <c r="D86" s="461" t="s">
        <v>73</v>
      </c>
      <c r="E86" s="462" t="str">
        <f t="shared" si="4"/>
        <v>PORTACANDADOUND</v>
      </c>
      <c r="F86" s="463">
        <v>1</v>
      </c>
      <c r="G86" s="460">
        <v>4</v>
      </c>
      <c r="H86" s="460">
        <v>10000</v>
      </c>
      <c r="I86" s="464">
        <v>5000</v>
      </c>
      <c r="J86" s="465">
        <f t="shared" si="5"/>
        <v>20000</v>
      </c>
    </row>
    <row r="87" spans="1:10" x14ac:dyDescent="0.3">
      <c r="A87" s="459">
        <v>101507</v>
      </c>
      <c r="B87" s="460" t="s">
        <v>369</v>
      </c>
      <c r="C87" s="460" t="s">
        <v>434</v>
      </c>
      <c r="D87" s="461" t="s">
        <v>371</v>
      </c>
      <c r="E87" s="462" t="str">
        <f t="shared" si="4"/>
        <v>PUNTILLA 1.1/2 CC 363 UND/LBLBS</v>
      </c>
      <c r="F87" s="463">
        <v>1</v>
      </c>
      <c r="G87" s="460">
        <v>45.475500000000004</v>
      </c>
      <c r="H87" s="460">
        <v>120</v>
      </c>
      <c r="I87" s="464">
        <v>2400</v>
      </c>
      <c r="J87" s="465">
        <f t="shared" si="5"/>
        <v>109141.20000000001</v>
      </c>
    </row>
    <row r="88" spans="1:10" x14ac:dyDescent="0.3">
      <c r="A88" s="459">
        <v>101509</v>
      </c>
      <c r="B88" s="460" t="s">
        <v>369</v>
      </c>
      <c r="C88" s="460" t="s">
        <v>370</v>
      </c>
      <c r="D88" s="461" t="s">
        <v>371</v>
      </c>
      <c r="E88" s="462" t="str">
        <f t="shared" si="4"/>
        <v>PUNTILLA 2 CCLBS</v>
      </c>
      <c r="F88" s="463">
        <v>1</v>
      </c>
      <c r="G88" s="460">
        <v>581.58199999999999</v>
      </c>
      <c r="H88" s="460">
        <v>70</v>
      </c>
      <c r="I88" s="464">
        <v>3500</v>
      </c>
      <c r="J88" s="465">
        <f t="shared" si="5"/>
        <v>2035537</v>
      </c>
    </row>
    <row r="89" spans="1:10" x14ac:dyDescent="0.3">
      <c r="A89" s="459">
        <v>101511</v>
      </c>
      <c r="B89" s="460" t="s">
        <v>369</v>
      </c>
      <c r="C89" s="460" t="s">
        <v>418</v>
      </c>
      <c r="D89" s="461" t="s">
        <v>371</v>
      </c>
      <c r="E89" s="462" t="str">
        <f t="shared" si="4"/>
        <v>PUNTILLA 2.1/2  104 UND/LBLBS</v>
      </c>
      <c r="F89" s="463">
        <v>1</v>
      </c>
      <c r="G89" s="460">
        <v>7.5400000000000009</v>
      </c>
      <c r="H89" s="460">
        <v>960</v>
      </c>
      <c r="I89" s="464">
        <v>2400</v>
      </c>
      <c r="J89" s="465">
        <f t="shared" si="5"/>
        <v>18096.000000000004</v>
      </c>
    </row>
    <row r="90" spans="1:10" x14ac:dyDescent="0.3">
      <c r="A90" s="459">
        <v>101517</v>
      </c>
      <c r="B90" s="460" t="s">
        <v>524</v>
      </c>
      <c r="C90" s="460" t="s">
        <v>555</v>
      </c>
      <c r="D90" s="461" t="s">
        <v>73</v>
      </c>
      <c r="E90" s="462" t="str">
        <f t="shared" si="4"/>
        <v>REDUC.PVC 2"X1.1/2" RD-21UND</v>
      </c>
      <c r="F90" s="463">
        <v>1</v>
      </c>
      <c r="G90" s="460">
        <v>3.0005999999999999</v>
      </c>
      <c r="H90" s="460">
        <v>4936.9799999999996</v>
      </c>
      <c r="I90" s="464">
        <v>4936</v>
      </c>
      <c r="J90" s="465">
        <f t="shared" si="5"/>
        <v>14810.961600000001</v>
      </c>
    </row>
    <row r="91" spans="1:10" x14ac:dyDescent="0.3">
      <c r="A91" s="459">
        <v>101528</v>
      </c>
      <c r="B91" s="460" t="s">
        <v>524</v>
      </c>
      <c r="C91" s="460" t="s">
        <v>558</v>
      </c>
      <c r="D91" s="461" t="s">
        <v>73</v>
      </c>
      <c r="E91" s="462" t="str">
        <f t="shared" si="4"/>
        <v>REDUCCION PVC U.M 2.1/2"*2UND</v>
      </c>
      <c r="F91" s="463">
        <v>1</v>
      </c>
      <c r="G91" s="460">
        <v>1</v>
      </c>
      <c r="H91" s="460">
        <v>64351</v>
      </c>
      <c r="I91" s="464">
        <v>64351</v>
      </c>
      <c r="J91" s="465">
        <f t="shared" si="5"/>
        <v>64351</v>
      </c>
    </row>
    <row r="92" spans="1:10" x14ac:dyDescent="0.3">
      <c r="A92" s="459">
        <v>101587</v>
      </c>
      <c r="B92" s="460" t="s">
        <v>321</v>
      </c>
      <c r="C92" s="460" t="s">
        <v>618</v>
      </c>
      <c r="D92" s="461" t="s">
        <v>97</v>
      </c>
      <c r="E92" s="462" t="str">
        <f t="shared" si="4"/>
        <v>ROCA MUERTA (SIN TRANSPORTE)M3</v>
      </c>
      <c r="F92" s="463">
        <v>1</v>
      </c>
      <c r="G92" s="460">
        <v>1.76</v>
      </c>
      <c r="H92" s="460">
        <v>12800</v>
      </c>
      <c r="I92" s="464">
        <v>80000</v>
      </c>
      <c r="J92" s="465">
        <f t="shared" si="5"/>
        <v>140800</v>
      </c>
    </row>
    <row r="93" spans="1:10" x14ac:dyDescent="0.3">
      <c r="A93" s="459">
        <v>115013</v>
      </c>
      <c r="B93" s="460"/>
      <c r="C93" s="460" t="s">
        <v>645</v>
      </c>
      <c r="D93" s="461" t="s">
        <v>73</v>
      </c>
      <c r="E93" s="462" t="str">
        <f t="shared" si="4"/>
        <v>RODILLO FELPA  UND</v>
      </c>
      <c r="F93" s="463">
        <v>1</v>
      </c>
      <c r="G93" s="460">
        <v>27.285299999999999</v>
      </c>
      <c r="H93" s="460">
        <v>600</v>
      </c>
      <c r="I93" s="464">
        <v>20000</v>
      </c>
      <c r="J93" s="465">
        <f t="shared" si="5"/>
        <v>545706</v>
      </c>
    </row>
    <row r="94" spans="1:10" x14ac:dyDescent="0.3">
      <c r="A94" s="459">
        <v>101597</v>
      </c>
      <c r="B94" s="460" t="s">
        <v>591</v>
      </c>
      <c r="C94" s="460" t="s">
        <v>602</v>
      </c>
      <c r="D94" s="461" t="s">
        <v>207</v>
      </c>
      <c r="E94" s="462" t="str">
        <f t="shared" si="4"/>
        <v>SANITARIO ACUACER CORONA GRIFERIA-MUEBLE-PORCJGO</v>
      </c>
      <c r="F94" s="463">
        <v>1</v>
      </c>
      <c r="G94" s="460">
        <v>84</v>
      </c>
      <c r="H94" s="460">
        <v>1999600</v>
      </c>
      <c r="I94" s="464">
        <v>499900</v>
      </c>
      <c r="J94" s="465">
        <f t="shared" si="5"/>
        <v>41991600</v>
      </c>
    </row>
    <row r="95" spans="1:10" x14ac:dyDescent="0.3">
      <c r="A95" s="459">
        <v>101605</v>
      </c>
      <c r="B95" s="460" t="s">
        <v>388</v>
      </c>
      <c r="C95" s="460" t="s">
        <v>442</v>
      </c>
      <c r="D95" s="461" t="s">
        <v>73</v>
      </c>
      <c r="E95" s="462" t="str">
        <f t="shared" si="4"/>
        <v>SEGUETA SIN MARCOUND</v>
      </c>
      <c r="F95" s="463">
        <v>1</v>
      </c>
      <c r="G95" s="460">
        <v>1082.2045639999999</v>
      </c>
      <c r="H95" s="460">
        <v>240.07</v>
      </c>
      <c r="I95" s="464">
        <v>6000</v>
      </c>
      <c r="J95" s="465">
        <f t="shared" si="5"/>
        <v>6493227.3839999996</v>
      </c>
    </row>
    <row r="96" spans="1:10" x14ac:dyDescent="0.3">
      <c r="A96" s="459">
        <v>103048</v>
      </c>
      <c r="B96" s="460" t="s">
        <v>318</v>
      </c>
      <c r="C96" s="460" t="s">
        <v>423</v>
      </c>
      <c r="D96" s="461" t="s">
        <v>121</v>
      </c>
      <c r="E96" s="462" t="str">
        <f t="shared" si="4"/>
        <v>SEPAROL DESFORMALETEANTE TARRO 15 KLSKLS</v>
      </c>
      <c r="F96" s="463">
        <v>1</v>
      </c>
      <c r="G96" s="460">
        <v>60</v>
      </c>
      <c r="H96" s="460">
        <v>27400</v>
      </c>
      <c r="I96" s="464">
        <v>13700</v>
      </c>
      <c r="J96" s="465">
        <f t="shared" si="5"/>
        <v>822000</v>
      </c>
    </row>
    <row r="97" spans="1:10" x14ac:dyDescent="0.3">
      <c r="A97" s="459">
        <v>101616</v>
      </c>
      <c r="B97" s="460" t="s">
        <v>599</v>
      </c>
      <c r="C97" s="460" t="s">
        <v>626</v>
      </c>
      <c r="D97" s="461" t="s">
        <v>73</v>
      </c>
      <c r="E97" s="462" t="str">
        <f t="shared" si="4"/>
        <v>SIFON SANI PVC 2" TAPUND</v>
      </c>
      <c r="F97" s="463">
        <v>1</v>
      </c>
      <c r="G97" s="460">
        <v>5</v>
      </c>
      <c r="H97" s="460">
        <v>7000</v>
      </c>
      <c r="I97" s="464">
        <v>7000</v>
      </c>
      <c r="J97" s="465">
        <f t="shared" si="5"/>
        <v>35000</v>
      </c>
    </row>
    <row r="98" spans="1:10" x14ac:dyDescent="0.3">
      <c r="A98" s="459">
        <v>101618</v>
      </c>
      <c r="B98" s="460" t="s">
        <v>599</v>
      </c>
      <c r="C98" s="460" t="s">
        <v>628</v>
      </c>
      <c r="D98" s="461" t="s">
        <v>73</v>
      </c>
      <c r="E98" s="462" t="str">
        <f t="shared" si="4"/>
        <v>SIFON SANI PVC 4"UND</v>
      </c>
      <c r="F98" s="463">
        <v>1</v>
      </c>
      <c r="G98" s="460">
        <v>4</v>
      </c>
      <c r="H98" s="460">
        <v>13500</v>
      </c>
      <c r="I98" s="464">
        <v>13500</v>
      </c>
      <c r="J98" s="465">
        <f t="shared" si="5"/>
        <v>54000</v>
      </c>
    </row>
    <row r="99" spans="1:10" x14ac:dyDescent="0.3">
      <c r="A99" s="459">
        <v>103050</v>
      </c>
      <c r="B99" s="460" t="s">
        <v>324</v>
      </c>
      <c r="C99" s="460" t="s">
        <v>424</v>
      </c>
      <c r="D99" s="461" t="s">
        <v>121</v>
      </c>
      <c r="E99" s="462" t="str">
        <f t="shared" si="4"/>
        <v>SIKAMENT NS SUPERPLASTIFIC TARRO DE 25 KLSKLS</v>
      </c>
      <c r="F99" s="463">
        <v>1</v>
      </c>
      <c r="G99" s="460">
        <v>6</v>
      </c>
      <c r="H99" s="460">
        <v>2520</v>
      </c>
      <c r="I99" s="464">
        <v>12600</v>
      </c>
      <c r="J99" s="465">
        <f t="shared" si="5"/>
        <v>75600</v>
      </c>
    </row>
    <row r="100" spans="1:10" x14ac:dyDescent="0.3">
      <c r="A100" s="459">
        <v>101631</v>
      </c>
      <c r="B100" s="460" t="s">
        <v>388</v>
      </c>
      <c r="C100" s="460" t="s">
        <v>454</v>
      </c>
      <c r="D100" s="461" t="s">
        <v>73</v>
      </c>
      <c r="E100" s="462" t="str">
        <f t="shared" si="4"/>
        <v>SILICONA TRANSPARENT.11 OZUND</v>
      </c>
      <c r="F100" s="463">
        <v>1</v>
      </c>
      <c r="G100" s="460">
        <v>35.42</v>
      </c>
      <c r="H100" s="460">
        <v>200</v>
      </c>
      <c r="I100" s="464">
        <v>20000</v>
      </c>
      <c r="J100" s="465">
        <f t="shared" si="5"/>
        <v>708400</v>
      </c>
    </row>
    <row r="101" spans="1:10" x14ac:dyDescent="0.3">
      <c r="A101" s="459">
        <v>108038</v>
      </c>
      <c r="B101" s="460"/>
      <c r="C101" s="460" t="s">
        <v>621</v>
      </c>
      <c r="D101" s="461" t="s">
        <v>73</v>
      </c>
      <c r="E101" s="462" t="str">
        <f t="shared" si="4"/>
        <v>SISTEMA SEPTICO 17500 LT CILINDRICO ROTOPLASTUND</v>
      </c>
      <c r="F101" s="463">
        <v>1</v>
      </c>
      <c r="G101" s="460">
        <v>1</v>
      </c>
      <c r="H101" s="460">
        <v>28480000</v>
      </c>
      <c r="I101" s="464">
        <v>33036800</v>
      </c>
      <c r="J101" s="465">
        <f t="shared" si="5"/>
        <v>33036800</v>
      </c>
    </row>
    <row r="102" spans="1:10" x14ac:dyDescent="0.3">
      <c r="A102" s="459">
        <v>101651</v>
      </c>
      <c r="B102" s="460" t="s">
        <v>386</v>
      </c>
      <c r="C102" s="460" t="s">
        <v>459</v>
      </c>
      <c r="D102" s="461" t="s">
        <v>121</v>
      </c>
      <c r="E102" s="462" t="str">
        <f t="shared" si="4"/>
        <v>SOLDADURA 6011 1/8" VARILLAKLS</v>
      </c>
      <c r="F102" s="463">
        <v>1</v>
      </c>
      <c r="G102" s="460">
        <v>226.75</v>
      </c>
      <c r="H102" s="460">
        <v>565</v>
      </c>
      <c r="I102" s="464">
        <v>11300</v>
      </c>
      <c r="J102" s="465">
        <f t="shared" si="5"/>
        <v>2562275</v>
      </c>
    </row>
    <row r="103" spans="1:10" x14ac:dyDescent="0.3">
      <c r="A103" s="459">
        <v>101654</v>
      </c>
      <c r="B103" s="460" t="s">
        <v>324</v>
      </c>
      <c r="C103" s="460" t="s">
        <v>517</v>
      </c>
      <c r="D103" s="461" t="s">
        <v>73</v>
      </c>
      <c r="E103" s="462" t="str">
        <f t="shared" si="4"/>
        <v>SOLDADURA CPVC 1/ 4 GLNUND</v>
      </c>
      <c r="F103" s="463">
        <v>1</v>
      </c>
      <c r="G103" s="460">
        <v>0.2964</v>
      </c>
      <c r="H103" s="460">
        <v>2078</v>
      </c>
      <c r="I103" s="464">
        <v>51950</v>
      </c>
      <c r="J103" s="465">
        <f t="shared" si="5"/>
        <v>15397.98</v>
      </c>
    </row>
    <row r="104" spans="1:10" x14ac:dyDescent="0.3">
      <c r="A104" s="459">
        <v>101658</v>
      </c>
      <c r="B104" s="460" t="s">
        <v>324</v>
      </c>
      <c r="C104" s="460" t="s">
        <v>517</v>
      </c>
      <c r="D104" s="461" t="s">
        <v>73</v>
      </c>
      <c r="E104" s="462" t="str">
        <f t="shared" si="4"/>
        <v>SOLDADURA CPVC 1/ 4 GLNUND</v>
      </c>
      <c r="F104" s="463">
        <v>1</v>
      </c>
      <c r="G104" s="460">
        <v>6.3200000000000006E-2</v>
      </c>
      <c r="H104" s="460">
        <v>207.8</v>
      </c>
      <c r="I104" s="464">
        <v>51950</v>
      </c>
      <c r="J104" s="465">
        <f t="shared" si="5"/>
        <v>3283.2400000000002</v>
      </c>
    </row>
    <row r="105" spans="1:10" x14ac:dyDescent="0.3">
      <c r="A105" s="459">
        <v>101658</v>
      </c>
      <c r="B105" s="460"/>
      <c r="C105" s="460" t="s">
        <v>523</v>
      </c>
      <c r="D105" s="461" t="s">
        <v>73</v>
      </c>
      <c r="E105" s="462" t="str">
        <f t="shared" si="4"/>
        <v>SOLDADURA PVC ,1/ 4 GLNUND</v>
      </c>
      <c r="F105" s="463">
        <v>1</v>
      </c>
      <c r="G105" s="460">
        <v>0.61349999999999993</v>
      </c>
      <c r="H105" s="460">
        <v>1568</v>
      </c>
      <c r="I105" s="464">
        <v>78400</v>
      </c>
      <c r="J105" s="465">
        <f t="shared" si="5"/>
        <v>48098.399999999994</v>
      </c>
    </row>
    <row r="106" spans="1:10" x14ac:dyDescent="0.3">
      <c r="A106" s="459">
        <v>101658</v>
      </c>
      <c r="B106" s="460" t="s">
        <v>318</v>
      </c>
      <c r="C106" s="460" t="s">
        <v>508</v>
      </c>
      <c r="D106" s="461" t="s">
        <v>73</v>
      </c>
      <c r="E106" s="462" t="str">
        <f t="shared" si="4"/>
        <v>SOLDADURA PVC 1/ 2 GLN UND</v>
      </c>
      <c r="F106" s="463">
        <v>1</v>
      </c>
      <c r="G106" s="460">
        <v>2.0863200000000002</v>
      </c>
      <c r="H106" s="460">
        <v>3292.8</v>
      </c>
      <c r="I106" s="464">
        <v>100000</v>
      </c>
      <c r="J106" s="465">
        <f t="shared" si="5"/>
        <v>208632.00000000003</v>
      </c>
    </row>
    <row r="107" spans="1:10" x14ac:dyDescent="0.3">
      <c r="A107" s="459">
        <v>101660</v>
      </c>
      <c r="B107" s="460" t="s">
        <v>318</v>
      </c>
      <c r="C107" s="460" t="s">
        <v>583</v>
      </c>
      <c r="D107" s="461" t="s">
        <v>73</v>
      </c>
      <c r="E107" s="462" t="str">
        <f t="shared" si="4"/>
        <v>SOLDADURA PVC 1/ 64 GLNUND</v>
      </c>
      <c r="F107" s="463">
        <v>1</v>
      </c>
      <c r="G107" s="460">
        <v>0.08</v>
      </c>
      <c r="H107" s="460">
        <v>2840</v>
      </c>
      <c r="I107" s="464">
        <v>35500</v>
      </c>
      <c r="J107" s="465">
        <f t="shared" si="5"/>
        <v>2840</v>
      </c>
    </row>
    <row r="108" spans="1:10" x14ac:dyDescent="0.3">
      <c r="A108" s="459">
        <v>101717</v>
      </c>
      <c r="B108" s="460" t="s">
        <v>392</v>
      </c>
      <c r="C108" s="460" t="s">
        <v>394</v>
      </c>
      <c r="D108" s="461" t="s">
        <v>73</v>
      </c>
      <c r="E108" s="462" t="str">
        <f t="shared" si="4"/>
        <v>TABLA 1x10x3M UND</v>
      </c>
      <c r="F108" s="463">
        <v>1</v>
      </c>
      <c r="G108" s="460">
        <v>557.46699999999998</v>
      </c>
      <c r="H108" s="460">
        <v>1138830</v>
      </c>
      <c r="I108" s="464">
        <v>14500</v>
      </c>
      <c r="J108" s="465">
        <f t="shared" si="5"/>
        <v>8083271.5</v>
      </c>
    </row>
    <row r="109" spans="1:10" x14ac:dyDescent="0.3">
      <c r="A109" s="459">
        <v>101718</v>
      </c>
      <c r="B109" s="460" t="s">
        <v>392</v>
      </c>
      <c r="C109" s="460" t="s">
        <v>420</v>
      </c>
      <c r="D109" s="461" t="s">
        <v>73</v>
      </c>
      <c r="E109" s="462" t="str">
        <f t="shared" si="4"/>
        <v>TABLA 1X10x3M [2C]UND</v>
      </c>
      <c r="F109" s="463">
        <v>1</v>
      </c>
      <c r="G109" s="460">
        <v>269.33999999999997</v>
      </c>
      <c r="H109" s="460">
        <v>36045</v>
      </c>
      <c r="I109" s="464">
        <v>13500</v>
      </c>
      <c r="J109" s="465">
        <f t="shared" si="5"/>
        <v>3636089.9999999995</v>
      </c>
    </row>
    <row r="110" spans="1:10" x14ac:dyDescent="0.3">
      <c r="A110" s="459">
        <v>101753</v>
      </c>
      <c r="B110" s="460" t="s">
        <v>503</v>
      </c>
      <c r="C110" s="460" t="s">
        <v>588</v>
      </c>
      <c r="D110" s="461" t="s">
        <v>73</v>
      </c>
      <c r="E110" s="462" t="str">
        <f t="shared" ref="E110:E141" si="6">C110&amp;D110</f>
        <v>TANQUE PLASTIC. 5000 LTS PARA AGUAUND</v>
      </c>
      <c r="F110" s="463">
        <v>1</v>
      </c>
      <c r="G110" s="460">
        <v>3</v>
      </c>
      <c r="H110" s="460">
        <v>5671200</v>
      </c>
      <c r="I110" s="464">
        <v>3517144</v>
      </c>
      <c r="J110" s="465">
        <f t="shared" ref="J110:J141" si="7">G110*I110</f>
        <v>10551432</v>
      </c>
    </row>
    <row r="111" spans="1:10" x14ac:dyDescent="0.3">
      <c r="A111" s="459">
        <v>101778</v>
      </c>
      <c r="B111" s="460" t="s">
        <v>503</v>
      </c>
      <c r="C111" s="460" t="s">
        <v>509</v>
      </c>
      <c r="D111" s="461" t="s">
        <v>73</v>
      </c>
      <c r="E111" s="462" t="str">
        <f t="shared" si="6"/>
        <v>TAPON PRS PVC .1/2 RUND</v>
      </c>
      <c r="F111" s="463">
        <v>1</v>
      </c>
      <c r="G111" s="460">
        <v>11</v>
      </c>
      <c r="H111" s="460">
        <v>372</v>
      </c>
      <c r="I111" s="464">
        <v>372</v>
      </c>
      <c r="J111" s="465">
        <f t="shared" si="7"/>
        <v>4092</v>
      </c>
    </row>
    <row r="112" spans="1:10" x14ac:dyDescent="0.3">
      <c r="A112" s="459">
        <v>101779</v>
      </c>
      <c r="B112" s="460" t="s">
        <v>503</v>
      </c>
      <c r="C112" s="460" t="s">
        <v>518</v>
      </c>
      <c r="D112" s="461" t="s">
        <v>73</v>
      </c>
      <c r="E112" s="462" t="str">
        <f t="shared" si="6"/>
        <v>TAPON PRS PVC .3/4 RUND</v>
      </c>
      <c r="F112" s="463">
        <v>1</v>
      </c>
      <c r="G112" s="460">
        <v>7</v>
      </c>
      <c r="H112" s="460">
        <v>920</v>
      </c>
      <c r="I112" s="464">
        <v>920</v>
      </c>
      <c r="J112" s="465">
        <f t="shared" si="7"/>
        <v>6440</v>
      </c>
    </row>
    <row r="113" spans="1:10" x14ac:dyDescent="0.3">
      <c r="A113" s="459">
        <v>101817</v>
      </c>
      <c r="B113" s="460" t="s">
        <v>503</v>
      </c>
      <c r="C113" s="460" t="s">
        <v>551</v>
      </c>
      <c r="D113" s="461" t="s">
        <v>73</v>
      </c>
      <c r="E113" s="462" t="str">
        <f t="shared" si="6"/>
        <v>TEE PRS PVC .1/2UND</v>
      </c>
      <c r="F113" s="463">
        <v>1</v>
      </c>
      <c r="G113" s="460">
        <v>31</v>
      </c>
      <c r="H113" s="460">
        <v>918</v>
      </c>
      <c r="I113" s="464">
        <v>918</v>
      </c>
      <c r="J113" s="465">
        <f t="shared" si="7"/>
        <v>28458</v>
      </c>
    </row>
    <row r="114" spans="1:10" x14ac:dyDescent="0.3">
      <c r="A114" s="459">
        <v>101818</v>
      </c>
      <c r="B114" s="460" t="s">
        <v>503</v>
      </c>
      <c r="C114" s="460" t="s">
        <v>519</v>
      </c>
      <c r="D114" s="461" t="s">
        <v>73</v>
      </c>
      <c r="E114" s="462" t="str">
        <f t="shared" si="6"/>
        <v>TEE PRS PVC .3/4UND</v>
      </c>
      <c r="F114" s="463">
        <v>1</v>
      </c>
      <c r="G114" s="460">
        <v>23</v>
      </c>
      <c r="H114" s="460">
        <v>2000</v>
      </c>
      <c r="I114" s="464">
        <v>2000</v>
      </c>
      <c r="J114" s="465">
        <f t="shared" si="7"/>
        <v>46000</v>
      </c>
    </row>
    <row r="115" spans="1:10" x14ac:dyDescent="0.3">
      <c r="A115" s="459">
        <v>101819</v>
      </c>
      <c r="B115" s="460" t="s">
        <v>503</v>
      </c>
      <c r="C115" s="460" t="s">
        <v>564</v>
      </c>
      <c r="D115" s="461" t="s">
        <v>73</v>
      </c>
      <c r="E115" s="462" t="str">
        <f t="shared" si="6"/>
        <v>TEE PRS PVC .3/4x.1/2 REDUND</v>
      </c>
      <c r="F115" s="463">
        <v>1</v>
      </c>
      <c r="G115" s="460">
        <v>9</v>
      </c>
      <c r="H115" s="460">
        <v>1572</v>
      </c>
      <c r="I115" s="464">
        <v>1572</v>
      </c>
      <c r="J115" s="465">
        <f t="shared" si="7"/>
        <v>14148</v>
      </c>
    </row>
    <row r="116" spans="1:10" x14ac:dyDescent="0.3">
      <c r="A116" s="459">
        <v>101820</v>
      </c>
      <c r="B116" s="460" t="s">
        <v>503</v>
      </c>
      <c r="C116" s="460" t="s">
        <v>544</v>
      </c>
      <c r="D116" s="461" t="s">
        <v>73</v>
      </c>
      <c r="E116" s="462" t="str">
        <f t="shared" si="6"/>
        <v>TEE PRS PVC 1UND</v>
      </c>
      <c r="F116" s="463">
        <v>1</v>
      </c>
      <c r="G116" s="460">
        <v>2</v>
      </c>
      <c r="H116" s="460">
        <v>3030</v>
      </c>
      <c r="I116" s="464">
        <v>3030</v>
      </c>
      <c r="J116" s="465">
        <f t="shared" si="7"/>
        <v>6060</v>
      </c>
    </row>
    <row r="117" spans="1:10" x14ac:dyDescent="0.3">
      <c r="A117" s="459">
        <v>101821</v>
      </c>
      <c r="B117" s="460" t="s">
        <v>503</v>
      </c>
      <c r="C117" s="460" t="s">
        <v>560</v>
      </c>
      <c r="D117" s="461" t="s">
        <v>73</v>
      </c>
      <c r="E117" s="462" t="str">
        <f t="shared" si="6"/>
        <v>TEE PRS PVC 1 x.1/2 REDUND</v>
      </c>
      <c r="F117" s="463">
        <v>1</v>
      </c>
      <c r="G117" s="460">
        <v>2</v>
      </c>
      <c r="H117" s="460">
        <v>3010</v>
      </c>
      <c r="I117" s="464">
        <v>3010</v>
      </c>
      <c r="J117" s="465">
        <f t="shared" si="7"/>
        <v>6020</v>
      </c>
    </row>
    <row r="118" spans="1:10" x14ac:dyDescent="0.3">
      <c r="A118" s="459">
        <v>101822</v>
      </c>
      <c r="B118" s="460" t="s">
        <v>503</v>
      </c>
      <c r="C118" s="460" t="s">
        <v>562</v>
      </c>
      <c r="D118" s="461" t="s">
        <v>73</v>
      </c>
      <c r="E118" s="462" t="str">
        <f t="shared" si="6"/>
        <v>TEE PRS PVC 1 x.3/4 REDUND</v>
      </c>
      <c r="F118" s="463">
        <v>1</v>
      </c>
      <c r="G118" s="460">
        <v>2</v>
      </c>
      <c r="H118" s="460">
        <v>3000</v>
      </c>
      <c r="I118" s="464">
        <v>3000</v>
      </c>
      <c r="J118" s="465">
        <f t="shared" si="7"/>
        <v>6000</v>
      </c>
    </row>
    <row r="119" spans="1:10" x14ac:dyDescent="0.3">
      <c r="A119" s="459">
        <v>101823</v>
      </c>
      <c r="B119" s="460" t="s">
        <v>503</v>
      </c>
      <c r="C119" s="460" t="s">
        <v>546</v>
      </c>
      <c r="D119" s="461" t="s">
        <v>73</v>
      </c>
      <c r="E119" s="462" t="str">
        <f t="shared" si="6"/>
        <v>TEE PRS PVC 1.1/2UND</v>
      </c>
      <c r="F119" s="463">
        <v>1</v>
      </c>
      <c r="G119" s="460">
        <v>2</v>
      </c>
      <c r="H119" s="460">
        <v>10268</v>
      </c>
      <c r="I119" s="464">
        <v>10268</v>
      </c>
      <c r="J119" s="465">
        <f t="shared" si="7"/>
        <v>20536</v>
      </c>
    </row>
    <row r="120" spans="1:10" x14ac:dyDescent="0.3">
      <c r="A120" s="459">
        <v>101824</v>
      </c>
      <c r="B120" s="460" t="s">
        <v>503</v>
      </c>
      <c r="C120" s="460" t="s">
        <v>549</v>
      </c>
      <c r="D120" s="461" t="s">
        <v>73</v>
      </c>
      <c r="E120" s="462" t="str">
        <f t="shared" si="6"/>
        <v>TEE PRS PVC 1.1/4UND</v>
      </c>
      <c r="F120" s="463">
        <v>1</v>
      </c>
      <c r="G120" s="460">
        <v>2</v>
      </c>
      <c r="H120" s="460">
        <v>7822</v>
      </c>
      <c r="I120" s="464">
        <v>7822</v>
      </c>
      <c r="J120" s="465">
        <f t="shared" si="7"/>
        <v>15644</v>
      </c>
    </row>
    <row r="121" spans="1:10" x14ac:dyDescent="0.3">
      <c r="A121" s="459">
        <v>101825</v>
      </c>
      <c r="B121" s="460" t="s">
        <v>524</v>
      </c>
      <c r="C121" s="460" t="s">
        <v>542</v>
      </c>
      <c r="D121" s="461" t="s">
        <v>73</v>
      </c>
      <c r="E121" s="462" t="str">
        <f t="shared" si="6"/>
        <v>TEE PRS PVC 2UND</v>
      </c>
      <c r="F121" s="463">
        <v>1</v>
      </c>
      <c r="G121" s="460">
        <v>3</v>
      </c>
      <c r="H121" s="460">
        <v>16350</v>
      </c>
      <c r="I121" s="464">
        <v>16350</v>
      </c>
      <c r="J121" s="465">
        <f t="shared" si="7"/>
        <v>49050</v>
      </c>
    </row>
    <row r="122" spans="1:10" x14ac:dyDescent="0.3">
      <c r="A122" s="459">
        <v>101859</v>
      </c>
      <c r="B122" s="460" t="s">
        <v>390</v>
      </c>
      <c r="C122" s="460" t="s">
        <v>453</v>
      </c>
      <c r="D122" s="461" t="s">
        <v>73</v>
      </c>
      <c r="E122" s="462" t="str">
        <f t="shared" si="6"/>
        <v>TEJA 3.66X0.79M 0.9MM COMPLEMPLEMENTO ARQUITECTONICA ÁREA ÚTIL:2.6M2UND</v>
      </c>
      <c r="F122" s="463">
        <v>1</v>
      </c>
      <c r="G122" s="460">
        <v>78.400000000000006</v>
      </c>
      <c r="H122" s="460">
        <v>79520</v>
      </c>
      <c r="I122" s="464">
        <v>71000</v>
      </c>
      <c r="J122" s="465">
        <f t="shared" si="7"/>
        <v>5566400</v>
      </c>
    </row>
    <row r="123" spans="1:10" x14ac:dyDescent="0.3">
      <c r="A123" s="459">
        <v>103170</v>
      </c>
      <c r="B123" s="460" t="s">
        <v>390</v>
      </c>
      <c r="C123" s="460" t="s">
        <v>446</v>
      </c>
      <c r="D123" s="461" t="s">
        <v>91</v>
      </c>
      <c r="E123" s="462" t="str">
        <f t="shared" si="6"/>
        <v>TEJA ALUM-POLIURETANO-ALUM L=.05MM E=1" ACABADO 1 CARAM2</v>
      </c>
      <c r="F123" s="463">
        <v>1</v>
      </c>
      <c r="G123" s="460">
        <v>1050</v>
      </c>
      <c r="H123" s="460">
        <v>71737</v>
      </c>
      <c r="I123" s="464">
        <v>71737</v>
      </c>
      <c r="J123" s="465">
        <f t="shared" si="7"/>
        <v>75323850</v>
      </c>
    </row>
    <row r="124" spans="1:10" x14ac:dyDescent="0.3">
      <c r="A124" s="459">
        <v>101889</v>
      </c>
      <c r="B124" s="460" t="s">
        <v>390</v>
      </c>
      <c r="C124" s="460" t="s">
        <v>395</v>
      </c>
      <c r="D124" s="461" t="s">
        <v>73</v>
      </c>
      <c r="E124" s="462" t="str">
        <f t="shared" si="6"/>
        <v>TEJA ZINC ONDULADA 3.048X0.80MT CAL 35 0.17MMUND</v>
      </c>
      <c r="F124" s="463">
        <v>1</v>
      </c>
      <c r="G124" s="460">
        <v>28</v>
      </c>
      <c r="H124" s="460">
        <v>469000</v>
      </c>
      <c r="I124" s="464">
        <v>33500</v>
      </c>
      <c r="J124" s="465">
        <f t="shared" si="7"/>
        <v>938000</v>
      </c>
    </row>
    <row r="125" spans="1:10" x14ac:dyDescent="0.3">
      <c r="A125" s="459">
        <v>101895</v>
      </c>
      <c r="B125" s="460" t="s">
        <v>492</v>
      </c>
      <c r="C125" s="460" t="s">
        <v>654</v>
      </c>
      <c r="D125" s="461" t="s">
        <v>207</v>
      </c>
      <c r="E125" s="462" t="str">
        <f t="shared" si="6"/>
        <v>TERMINAL PREMOLDEADO EXTER 3MJGO</v>
      </c>
      <c r="F125" s="463">
        <v>1</v>
      </c>
      <c r="G125" s="460">
        <v>1</v>
      </c>
      <c r="H125" s="460">
        <v>211000000</v>
      </c>
      <c r="I125" s="464">
        <v>211000000</v>
      </c>
      <c r="J125" s="465">
        <f t="shared" si="7"/>
        <v>211000000</v>
      </c>
    </row>
    <row r="126" spans="1:10" x14ac:dyDescent="0.3">
      <c r="A126" s="459">
        <v>101904</v>
      </c>
      <c r="B126" s="460" t="s">
        <v>318</v>
      </c>
      <c r="C126" s="460" t="s">
        <v>458</v>
      </c>
      <c r="D126" s="461" t="s">
        <v>326</v>
      </c>
      <c r="E126" s="462" t="str">
        <f t="shared" si="6"/>
        <v>THINER DISOLVENTEGLN</v>
      </c>
      <c r="F126" s="463">
        <v>1</v>
      </c>
      <c r="G126" s="460">
        <v>20.875</v>
      </c>
      <c r="H126" s="460">
        <v>550</v>
      </c>
      <c r="I126" s="464">
        <v>22000</v>
      </c>
      <c r="J126" s="465">
        <f t="shared" si="7"/>
        <v>459250</v>
      </c>
    </row>
    <row r="127" spans="1:10" x14ac:dyDescent="0.3">
      <c r="A127" s="459">
        <v>101948</v>
      </c>
      <c r="B127" s="460" t="s">
        <v>386</v>
      </c>
      <c r="C127" s="460" t="s">
        <v>479</v>
      </c>
      <c r="D127" s="461" t="s">
        <v>73</v>
      </c>
      <c r="E127" s="462" t="str">
        <f t="shared" si="6"/>
        <v>TORN PAMPH 1 x 8 PAM PHILLIPSUND</v>
      </c>
      <c r="F127" s="463">
        <v>1</v>
      </c>
      <c r="G127" s="460">
        <v>555.52</v>
      </c>
      <c r="H127" s="460">
        <v>264</v>
      </c>
      <c r="I127" s="464">
        <v>33</v>
      </c>
      <c r="J127" s="465">
        <f t="shared" si="7"/>
        <v>18332.16</v>
      </c>
    </row>
    <row r="128" spans="1:10" x14ac:dyDescent="0.3">
      <c r="A128" s="459">
        <v>103060</v>
      </c>
      <c r="B128" s="460" t="s">
        <v>318</v>
      </c>
      <c r="C128" s="460" t="s">
        <v>445</v>
      </c>
      <c r="D128" s="461" t="s">
        <v>73</v>
      </c>
      <c r="E128" s="462" t="str">
        <f t="shared" si="6"/>
        <v>TORN.LAMINA AUT.1/4-14X7/8 CABEZA HEXAGONAL 5/16-ARANDELAUND</v>
      </c>
      <c r="F128" s="463">
        <v>1</v>
      </c>
      <c r="G128" s="460">
        <v>1575</v>
      </c>
      <c r="H128" s="460">
        <v>8850</v>
      </c>
      <c r="I128" s="464">
        <v>5900</v>
      </c>
      <c r="J128" s="465">
        <f t="shared" si="7"/>
        <v>9292500</v>
      </c>
    </row>
    <row r="129" spans="1:10" x14ac:dyDescent="0.3">
      <c r="A129" s="459">
        <v>101947</v>
      </c>
      <c r="B129" s="460" t="s">
        <v>386</v>
      </c>
      <c r="C129" s="460" t="s">
        <v>478</v>
      </c>
      <c r="D129" s="461" t="s">
        <v>73</v>
      </c>
      <c r="E129" s="462" t="str">
        <f t="shared" si="6"/>
        <v>TORN.PAMPHILLIPS 1/2" #8UND</v>
      </c>
      <c r="F129" s="463">
        <v>1</v>
      </c>
      <c r="G129" s="460">
        <v>555.52</v>
      </c>
      <c r="H129" s="460">
        <v>208</v>
      </c>
      <c r="I129" s="464">
        <v>26</v>
      </c>
      <c r="J129" s="465">
        <f t="shared" si="7"/>
        <v>14443.52</v>
      </c>
    </row>
    <row r="130" spans="1:10" x14ac:dyDescent="0.3">
      <c r="A130" s="459">
        <v>102130</v>
      </c>
      <c r="B130" s="460" t="s">
        <v>503</v>
      </c>
      <c r="C130" s="460" t="s">
        <v>529</v>
      </c>
      <c r="D130" s="461" t="s">
        <v>117</v>
      </c>
      <c r="E130" s="462" t="str">
        <f t="shared" si="6"/>
        <v>TUB. PVC RDE11  3/4" PRES.ML</v>
      </c>
      <c r="F130" s="463">
        <v>1</v>
      </c>
      <c r="G130" s="460">
        <v>56.311259999999997</v>
      </c>
      <c r="H130" s="460">
        <v>5351.07</v>
      </c>
      <c r="I130" s="464">
        <v>5350</v>
      </c>
      <c r="J130" s="465">
        <f t="shared" si="7"/>
        <v>301265.24099999998</v>
      </c>
    </row>
    <row r="131" spans="1:10" x14ac:dyDescent="0.3">
      <c r="A131" s="459">
        <v>102129</v>
      </c>
      <c r="B131" s="460" t="s">
        <v>503</v>
      </c>
      <c r="C131" s="460" t="s">
        <v>510</v>
      </c>
      <c r="D131" s="461" t="s">
        <v>117</v>
      </c>
      <c r="E131" s="462" t="str">
        <f t="shared" si="6"/>
        <v>TUB. PVC RDE13.5  1/2" PRES.ML</v>
      </c>
      <c r="F131" s="463">
        <v>1</v>
      </c>
      <c r="G131" s="460">
        <v>17.325000000000003</v>
      </c>
      <c r="H131" s="460">
        <v>4698.22</v>
      </c>
      <c r="I131" s="464">
        <v>2983</v>
      </c>
      <c r="J131" s="465">
        <f t="shared" si="7"/>
        <v>51680.475000000006</v>
      </c>
    </row>
    <row r="132" spans="1:10" x14ac:dyDescent="0.3">
      <c r="A132" s="459">
        <v>102136</v>
      </c>
      <c r="B132" s="460" t="s">
        <v>524</v>
      </c>
      <c r="C132" s="460" t="s">
        <v>525</v>
      </c>
      <c r="D132" s="461" t="s">
        <v>117</v>
      </c>
      <c r="E132" s="462" t="str">
        <f t="shared" si="6"/>
        <v>TUB. PVC RDE21  2" PRES.ML</v>
      </c>
      <c r="F132" s="463">
        <v>1</v>
      </c>
      <c r="G132" s="460">
        <v>17.430000000000003</v>
      </c>
      <c r="H132" s="460">
        <v>22050</v>
      </c>
      <c r="I132" s="464">
        <v>21000</v>
      </c>
      <c r="J132" s="465">
        <f t="shared" si="7"/>
        <v>366030.00000000006</v>
      </c>
    </row>
    <row r="133" spans="1:10" x14ac:dyDescent="0.3">
      <c r="A133" s="459">
        <v>102131</v>
      </c>
      <c r="B133" s="460" t="s">
        <v>503</v>
      </c>
      <c r="C133" s="460" t="s">
        <v>520</v>
      </c>
      <c r="D133" s="461" t="s">
        <v>117</v>
      </c>
      <c r="E133" s="462" t="str">
        <f t="shared" si="6"/>
        <v>TUB. PVC RDE21  3/4" PRES.ML</v>
      </c>
      <c r="F133" s="463">
        <v>1</v>
      </c>
      <c r="G133" s="460">
        <v>10.5</v>
      </c>
      <c r="H133" s="460">
        <v>5325</v>
      </c>
      <c r="I133" s="464">
        <v>3550</v>
      </c>
      <c r="J133" s="465">
        <f t="shared" si="7"/>
        <v>37275</v>
      </c>
    </row>
    <row r="134" spans="1:10" x14ac:dyDescent="0.3">
      <c r="A134" s="459">
        <v>102128</v>
      </c>
      <c r="B134" s="460" t="s">
        <v>503</v>
      </c>
      <c r="C134" s="460" t="s">
        <v>527</v>
      </c>
      <c r="D134" s="461" t="s">
        <v>117</v>
      </c>
      <c r="E134" s="462" t="str">
        <f t="shared" si="6"/>
        <v>TUB. PVC RDE9  1/2" PRSML</v>
      </c>
      <c r="F134" s="463">
        <v>1</v>
      </c>
      <c r="G134" s="460">
        <v>75.13</v>
      </c>
      <c r="H134" s="460">
        <v>4266</v>
      </c>
      <c r="I134" s="464">
        <v>4266</v>
      </c>
      <c r="J134" s="465">
        <f t="shared" si="7"/>
        <v>320504.57999999996</v>
      </c>
    </row>
    <row r="135" spans="1:10" x14ac:dyDescent="0.3">
      <c r="A135" s="459">
        <v>102124</v>
      </c>
      <c r="B135" s="460" t="s">
        <v>492</v>
      </c>
      <c r="C135" s="460" t="s">
        <v>493</v>
      </c>
      <c r="D135" s="461" t="s">
        <v>73</v>
      </c>
      <c r="E135" s="462" t="str">
        <f t="shared" si="6"/>
        <v>TUBO GALV. 1" *6.0MUND</v>
      </c>
      <c r="F135" s="463">
        <v>1</v>
      </c>
      <c r="G135" s="460">
        <v>185</v>
      </c>
      <c r="H135" s="460">
        <v>75000</v>
      </c>
      <c r="I135" s="464">
        <v>75000</v>
      </c>
      <c r="J135" s="465">
        <f t="shared" si="7"/>
        <v>13875000</v>
      </c>
    </row>
    <row r="136" spans="1:10" x14ac:dyDescent="0.3">
      <c r="A136" s="459">
        <v>102125</v>
      </c>
      <c r="B136" s="460" t="s">
        <v>386</v>
      </c>
      <c r="C136" s="460" t="s">
        <v>489</v>
      </c>
      <c r="D136" s="461" t="s">
        <v>73</v>
      </c>
      <c r="E136" s="462" t="str">
        <f t="shared" si="6"/>
        <v>TUBO GALV. 1.1/2"*6.0MUND</v>
      </c>
      <c r="F136" s="463">
        <v>1</v>
      </c>
      <c r="G136" s="460">
        <v>138.75</v>
      </c>
      <c r="H136" s="460">
        <v>97500</v>
      </c>
      <c r="I136" s="464">
        <v>130000</v>
      </c>
      <c r="J136" s="465">
        <f t="shared" si="7"/>
        <v>18037500</v>
      </c>
    </row>
    <row r="137" spans="1:10" x14ac:dyDescent="0.3">
      <c r="A137" s="459">
        <v>117203</v>
      </c>
      <c r="B137" s="460"/>
      <c r="C137" s="460" t="s">
        <v>531</v>
      </c>
      <c r="D137" s="461" t="s">
        <v>117</v>
      </c>
      <c r="E137" s="462" t="str">
        <f t="shared" si="6"/>
        <v>TUBO PRS 1.1/2 RDE-21ML</v>
      </c>
      <c r="F137" s="463">
        <v>1</v>
      </c>
      <c r="G137" s="460">
        <v>4.1008199999999997</v>
      </c>
      <c r="H137" s="460">
        <v>13352.67</v>
      </c>
      <c r="I137" s="464">
        <v>13350</v>
      </c>
      <c r="J137" s="465">
        <f t="shared" si="7"/>
        <v>54745.946999999993</v>
      </c>
    </row>
    <row r="138" spans="1:10" x14ac:dyDescent="0.3">
      <c r="A138" s="459">
        <v>117204</v>
      </c>
      <c r="B138" s="460"/>
      <c r="C138" s="460" t="s">
        <v>533</v>
      </c>
      <c r="D138" s="461" t="s">
        <v>117</v>
      </c>
      <c r="E138" s="462" t="str">
        <f t="shared" si="6"/>
        <v>TUBO PRS 1.1/4 RDE-21ML</v>
      </c>
      <c r="F138" s="463">
        <v>1</v>
      </c>
      <c r="G138" s="460">
        <v>15.80316</v>
      </c>
      <c r="H138" s="460">
        <v>9851.9699999999993</v>
      </c>
      <c r="I138" s="464">
        <v>9850</v>
      </c>
      <c r="J138" s="465">
        <f t="shared" si="7"/>
        <v>155661.12599999999</v>
      </c>
    </row>
    <row r="139" spans="1:10" x14ac:dyDescent="0.3">
      <c r="A139" s="459">
        <v>102171</v>
      </c>
      <c r="B139" s="460" t="s">
        <v>599</v>
      </c>
      <c r="C139" s="460" t="s">
        <v>601</v>
      </c>
      <c r="D139" s="461" t="s">
        <v>117</v>
      </c>
      <c r="E139" s="462" t="str">
        <f t="shared" si="6"/>
        <v>TUBO SANIT PVC 2" ML</v>
      </c>
      <c r="F139" s="463">
        <v>1</v>
      </c>
      <c r="G139" s="460">
        <v>115.26864</v>
      </c>
      <c r="H139" s="460">
        <v>13125</v>
      </c>
      <c r="I139" s="464">
        <v>12500</v>
      </c>
      <c r="J139" s="465">
        <f t="shared" si="7"/>
        <v>1440858</v>
      </c>
    </row>
    <row r="140" spans="1:10" x14ac:dyDescent="0.3">
      <c r="A140" s="459">
        <v>102173</v>
      </c>
      <c r="B140" s="460" t="s">
        <v>599</v>
      </c>
      <c r="C140" s="460" t="s">
        <v>605</v>
      </c>
      <c r="D140" s="461" t="s">
        <v>117</v>
      </c>
      <c r="E140" s="462" t="str">
        <f t="shared" si="6"/>
        <v>TUBO SANIT PVC 4"ML</v>
      </c>
      <c r="F140" s="463">
        <v>1</v>
      </c>
      <c r="G140" s="460">
        <v>165.98318999999998</v>
      </c>
      <c r="H140" s="460">
        <v>25955.19</v>
      </c>
      <c r="I140" s="464">
        <v>25950</v>
      </c>
      <c r="J140" s="465">
        <f t="shared" si="7"/>
        <v>4307263.7804999994</v>
      </c>
    </row>
    <row r="141" spans="1:10" x14ac:dyDescent="0.3">
      <c r="A141" s="459">
        <v>102250</v>
      </c>
      <c r="B141" s="460" t="s">
        <v>599</v>
      </c>
      <c r="C141" s="460" t="s">
        <v>622</v>
      </c>
      <c r="D141" s="461" t="s">
        <v>73</v>
      </c>
      <c r="E141" s="462" t="str">
        <f t="shared" si="6"/>
        <v>UNION SAN PVC 4"UND</v>
      </c>
      <c r="F141" s="463">
        <v>1</v>
      </c>
      <c r="G141" s="460">
        <v>2</v>
      </c>
      <c r="H141" s="460">
        <v>15800</v>
      </c>
      <c r="I141" s="464">
        <v>7900</v>
      </c>
      <c r="J141" s="465">
        <f t="shared" si="7"/>
        <v>15800</v>
      </c>
    </row>
    <row r="142" spans="1:10" x14ac:dyDescent="0.3">
      <c r="A142" s="459">
        <v>102319</v>
      </c>
      <c r="B142" s="460" t="s">
        <v>524</v>
      </c>
      <c r="C142" s="460" t="s">
        <v>586</v>
      </c>
      <c r="D142" s="461" t="s">
        <v>73</v>
      </c>
      <c r="E142" s="462" t="str">
        <f t="shared" ref="E142:E155" si="8">C142&amp;D142</f>
        <v>VAL FLOT/CMP/BOLA CU D=2"UND</v>
      </c>
      <c r="F142" s="463">
        <v>1</v>
      </c>
      <c r="G142" s="460">
        <v>1</v>
      </c>
      <c r="H142" s="460">
        <v>2110000</v>
      </c>
      <c r="I142" s="464">
        <v>2110000</v>
      </c>
      <c r="J142" s="465">
        <f t="shared" ref="J142:J155" si="9">G142*I142</f>
        <v>2110000</v>
      </c>
    </row>
    <row r="143" spans="1:10" x14ac:dyDescent="0.3">
      <c r="A143" s="459">
        <v>102365</v>
      </c>
      <c r="B143" s="460" t="s">
        <v>503</v>
      </c>
      <c r="C143" s="460" t="s">
        <v>574</v>
      </c>
      <c r="D143" s="461" t="s">
        <v>73</v>
      </c>
      <c r="E143" s="462" t="str">
        <f t="shared" si="8"/>
        <v>VALVULA C.METALICO .1/2"UND</v>
      </c>
      <c r="F143" s="463">
        <v>1</v>
      </c>
      <c r="G143" s="460">
        <v>3</v>
      </c>
      <c r="H143" s="460">
        <v>25000</v>
      </c>
      <c r="I143" s="464">
        <v>25000</v>
      </c>
      <c r="J143" s="465">
        <f t="shared" si="9"/>
        <v>75000</v>
      </c>
    </row>
    <row r="144" spans="1:10" x14ac:dyDescent="0.3">
      <c r="A144" s="459">
        <v>102366</v>
      </c>
      <c r="B144" s="460" t="s">
        <v>503</v>
      </c>
      <c r="C144" s="460" t="s">
        <v>576</v>
      </c>
      <c r="D144" s="461" t="s">
        <v>73</v>
      </c>
      <c r="E144" s="462" t="str">
        <f t="shared" si="8"/>
        <v>VALVULA C.METALICO .3/4"UND</v>
      </c>
      <c r="F144" s="463">
        <v>1</v>
      </c>
      <c r="G144" s="460">
        <v>2</v>
      </c>
      <c r="H144" s="460">
        <v>17663</v>
      </c>
      <c r="I144" s="464">
        <v>17663</v>
      </c>
      <c r="J144" s="465">
        <f t="shared" si="9"/>
        <v>35326</v>
      </c>
    </row>
    <row r="145" spans="1:10" x14ac:dyDescent="0.3">
      <c r="A145" s="459">
        <v>102367</v>
      </c>
      <c r="B145" s="460" t="s">
        <v>503</v>
      </c>
      <c r="C145" s="460" t="s">
        <v>568</v>
      </c>
      <c r="D145" s="461" t="s">
        <v>73</v>
      </c>
      <c r="E145" s="462" t="str">
        <f t="shared" si="8"/>
        <v>VALVULA C.METALICO 1"UND</v>
      </c>
      <c r="F145" s="463">
        <v>1</v>
      </c>
      <c r="G145" s="460">
        <v>1</v>
      </c>
      <c r="H145" s="460">
        <v>22010</v>
      </c>
      <c r="I145" s="464">
        <v>22010</v>
      </c>
      <c r="J145" s="465">
        <f t="shared" si="9"/>
        <v>22010</v>
      </c>
    </row>
    <row r="146" spans="1:10" x14ac:dyDescent="0.3">
      <c r="A146" s="459">
        <v>102368</v>
      </c>
      <c r="B146" s="460" t="s">
        <v>524</v>
      </c>
      <c r="C146" s="460" t="s">
        <v>572</v>
      </c>
      <c r="D146" s="461" t="s">
        <v>73</v>
      </c>
      <c r="E146" s="462" t="str">
        <f t="shared" si="8"/>
        <v>VALVULA C.METALICO 2"UND</v>
      </c>
      <c r="F146" s="463">
        <v>1</v>
      </c>
      <c r="G146" s="460">
        <v>1</v>
      </c>
      <c r="H146" s="460">
        <v>256000</v>
      </c>
      <c r="I146" s="464">
        <v>256000</v>
      </c>
      <c r="J146" s="465">
        <f t="shared" si="9"/>
        <v>256000</v>
      </c>
    </row>
    <row r="147" spans="1:10" x14ac:dyDescent="0.3">
      <c r="A147" s="459">
        <v>102372</v>
      </c>
      <c r="B147" s="460" t="s">
        <v>503</v>
      </c>
      <c r="C147" s="460" t="s">
        <v>578</v>
      </c>
      <c r="D147" s="461" t="s">
        <v>73</v>
      </c>
      <c r="E147" s="462" t="str">
        <f t="shared" si="8"/>
        <v>VALVULA C.RAPIDO .3/4"UND</v>
      </c>
      <c r="F147" s="463">
        <v>1</v>
      </c>
      <c r="G147" s="460">
        <v>1</v>
      </c>
      <c r="H147" s="460">
        <v>23950</v>
      </c>
      <c r="I147" s="464">
        <v>23950</v>
      </c>
      <c r="J147" s="465">
        <f t="shared" si="9"/>
        <v>23950</v>
      </c>
    </row>
    <row r="148" spans="1:10" x14ac:dyDescent="0.3">
      <c r="A148" s="459">
        <v>102387</v>
      </c>
      <c r="B148" s="460" t="s">
        <v>392</v>
      </c>
      <c r="C148" s="460" t="s">
        <v>425</v>
      </c>
      <c r="D148" s="461" t="s">
        <v>73</v>
      </c>
      <c r="E148" s="462" t="str">
        <f t="shared" si="8"/>
        <v>VARETA 2"x2"x3MUND</v>
      </c>
      <c r="F148" s="463">
        <v>1</v>
      </c>
      <c r="G148" s="460">
        <v>369.80624999999998</v>
      </c>
      <c r="H148" s="460">
        <v>8544</v>
      </c>
      <c r="I148" s="464">
        <v>3200</v>
      </c>
      <c r="J148" s="465">
        <f t="shared" si="9"/>
        <v>1183380</v>
      </c>
    </row>
    <row r="149" spans="1:10" x14ac:dyDescent="0.3">
      <c r="A149" s="459">
        <v>102396</v>
      </c>
      <c r="B149" s="460" t="s">
        <v>480</v>
      </c>
      <c r="C149" s="460" t="s">
        <v>481</v>
      </c>
      <c r="D149" s="461" t="s">
        <v>91</v>
      </c>
      <c r="E149" s="462" t="str">
        <f t="shared" si="8"/>
        <v>VENTANA ALUMINIO  PERFILERIAM2</v>
      </c>
      <c r="F149" s="463">
        <v>1</v>
      </c>
      <c r="G149" s="460">
        <v>69.44</v>
      </c>
      <c r="H149" s="460">
        <v>200000</v>
      </c>
      <c r="I149" s="464">
        <v>250000</v>
      </c>
      <c r="J149" s="465">
        <f t="shared" si="9"/>
        <v>17360000</v>
      </c>
    </row>
    <row r="150" spans="1:10" x14ac:dyDescent="0.3">
      <c r="A150" s="459">
        <v>102427</v>
      </c>
      <c r="B150" s="460" t="s">
        <v>476</v>
      </c>
      <c r="C150" s="460" t="s">
        <v>477</v>
      </c>
      <c r="D150" s="461" t="s">
        <v>91</v>
      </c>
      <c r="E150" s="462" t="str">
        <f t="shared" si="8"/>
        <v>VIDRIO TRANSP. 4 MMM2</v>
      </c>
      <c r="F150" s="463">
        <v>1</v>
      </c>
      <c r="G150" s="460">
        <v>69.44</v>
      </c>
      <c r="H150" s="460">
        <v>90000</v>
      </c>
      <c r="I150" s="464">
        <v>90000</v>
      </c>
      <c r="J150" s="465">
        <f t="shared" si="9"/>
        <v>6249600</v>
      </c>
    </row>
    <row r="151" spans="1:10" x14ac:dyDescent="0.3">
      <c r="A151" s="459">
        <v>102439</v>
      </c>
      <c r="B151" s="460" t="s">
        <v>388</v>
      </c>
      <c r="C151" s="460" t="s">
        <v>511</v>
      </c>
      <c r="D151" s="461" t="s">
        <v>121</v>
      </c>
      <c r="E151" s="462" t="str">
        <f t="shared" si="8"/>
        <v>WAIPEKLS</v>
      </c>
      <c r="F151" s="463">
        <v>1</v>
      </c>
      <c r="G151" s="460">
        <v>1.4595</v>
      </c>
      <c r="H151" s="460">
        <v>420</v>
      </c>
      <c r="I151" s="464">
        <v>8000</v>
      </c>
      <c r="J151" s="465">
        <f t="shared" si="9"/>
        <v>11676</v>
      </c>
    </row>
    <row r="152" spans="1:10" x14ac:dyDescent="0.3">
      <c r="A152" s="459">
        <v>102440</v>
      </c>
      <c r="B152" s="460" t="s">
        <v>460</v>
      </c>
      <c r="C152" s="460" t="s">
        <v>486</v>
      </c>
      <c r="D152" s="461" t="s">
        <v>320</v>
      </c>
      <c r="E152" s="462" t="str">
        <f t="shared" si="8"/>
        <v>WASH PRIMERLTS</v>
      </c>
      <c r="F152" s="463">
        <v>1</v>
      </c>
      <c r="G152" s="460">
        <v>46.25</v>
      </c>
      <c r="H152" s="460">
        <v>2975</v>
      </c>
      <c r="I152" s="464">
        <v>11900</v>
      </c>
      <c r="J152" s="465">
        <f t="shared" si="9"/>
        <v>550375</v>
      </c>
    </row>
    <row r="153" spans="1:10" x14ac:dyDescent="0.3">
      <c r="A153" s="459">
        <v>102447</v>
      </c>
      <c r="B153" s="460" t="s">
        <v>599</v>
      </c>
      <c r="C153" s="460" t="s">
        <v>607</v>
      </c>
      <c r="D153" s="461" t="s">
        <v>73</v>
      </c>
      <c r="E153" s="462" t="str">
        <f t="shared" si="8"/>
        <v>YEE SAN PVC 2x3x2 D-RUND</v>
      </c>
      <c r="F153" s="463">
        <v>1</v>
      </c>
      <c r="G153" s="460">
        <v>5</v>
      </c>
      <c r="H153" s="460">
        <v>17380</v>
      </c>
      <c r="I153" s="464">
        <v>17380</v>
      </c>
      <c r="J153" s="465">
        <f t="shared" si="9"/>
        <v>86900</v>
      </c>
    </row>
    <row r="154" spans="1:10" x14ac:dyDescent="0.3">
      <c r="A154" s="459">
        <v>102448</v>
      </c>
      <c r="B154" s="460" t="s">
        <v>599</v>
      </c>
      <c r="C154" s="460" t="s">
        <v>609</v>
      </c>
      <c r="D154" s="461" t="s">
        <v>73</v>
      </c>
      <c r="E154" s="462" t="str">
        <f t="shared" si="8"/>
        <v>YEE SAN PVC 3x4x3 D-RUND</v>
      </c>
      <c r="F154" s="463">
        <v>1</v>
      </c>
      <c r="G154" s="460">
        <v>2</v>
      </c>
      <c r="H154" s="460">
        <v>26577</v>
      </c>
      <c r="I154" s="464">
        <v>26577</v>
      </c>
      <c r="J154" s="465">
        <f t="shared" si="9"/>
        <v>53154</v>
      </c>
    </row>
    <row r="155" spans="1:10" x14ac:dyDescent="0.3">
      <c r="A155" s="459">
        <v>102450</v>
      </c>
      <c r="B155" s="460" t="s">
        <v>321</v>
      </c>
      <c r="C155" s="460" t="s">
        <v>638</v>
      </c>
      <c r="D155" s="461" t="s">
        <v>636</v>
      </c>
      <c r="E155" s="462" t="str">
        <f t="shared" si="8"/>
        <v>YESO ANCLA SACO 25 KLSBTO</v>
      </c>
      <c r="F155" s="463">
        <v>1</v>
      </c>
      <c r="G155" s="460">
        <v>174</v>
      </c>
      <c r="H155" s="460">
        <v>1704</v>
      </c>
      <c r="I155" s="464">
        <v>21300</v>
      </c>
      <c r="J155" s="465">
        <f t="shared" si="9"/>
        <v>3706200</v>
      </c>
    </row>
    <row r="156" spans="1:10" x14ac:dyDescent="0.3">
      <c r="A156"/>
      <c r="B156"/>
      <c r="C156"/>
      <c r="D156"/>
      <c r="E156"/>
      <c r="F156"/>
      <c r="G156"/>
      <c r="H156"/>
      <c r="I156"/>
      <c r="J156"/>
    </row>
    <row r="157" spans="1:10" ht="18" x14ac:dyDescent="0.35">
      <c r="A157"/>
      <c r="B157"/>
      <c r="C157" s="974" t="s">
        <v>811</v>
      </c>
      <c r="D157" s="975"/>
      <c r="E157" s="975"/>
      <c r="F157" s="975"/>
      <c r="G157" s="975"/>
      <c r="H157" s="975"/>
      <c r="I157" s="975"/>
      <c r="J157" s="976"/>
    </row>
    <row r="158" spans="1:10" x14ac:dyDescent="0.3">
      <c r="A158"/>
      <c r="B158"/>
      <c r="C158" s="524" t="s">
        <v>688</v>
      </c>
      <c r="D158" s="525" t="s">
        <v>689</v>
      </c>
      <c r="E158" s="526"/>
      <c r="F158" s="527"/>
      <c r="G158" s="524">
        <v>16</v>
      </c>
      <c r="H158" s="524"/>
      <c r="I158" s="528">
        <v>160000</v>
      </c>
      <c r="J158" s="529">
        <f>G158*I158</f>
        <v>2560000</v>
      </c>
    </row>
    <row r="159" spans="1:10" x14ac:dyDescent="0.3">
      <c r="A159"/>
      <c r="B159"/>
      <c r="C159" s="524" t="s">
        <v>690</v>
      </c>
      <c r="D159" s="525" t="s">
        <v>689</v>
      </c>
      <c r="E159" s="526"/>
      <c r="F159" s="527"/>
      <c r="G159" s="524">
        <v>13</v>
      </c>
      <c r="H159" s="524"/>
      <c r="I159" s="528">
        <v>50000</v>
      </c>
      <c r="J159" s="529">
        <f t="shared" ref="J159:J222" si="10">G159*I159</f>
        <v>650000</v>
      </c>
    </row>
    <row r="160" spans="1:10" x14ac:dyDescent="0.3">
      <c r="A160"/>
      <c r="B160"/>
      <c r="C160" s="524" t="s">
        <v>691</v>
      </c>
      <c r="D160" s="525" t="s">
        <v>689</v>
      </c>
      <c r="E160" s="526"/>
      <c r="F160" s="527"/>
      <c r="G160" s="524">
        <v>92</v>
      </c>
      <c r="H160" s="524"/>
      <c r="I160" s="528">
        <v>500</v>
      </c>
      <c r="J160" s="529">
        <f t="shared" si="10"/>
        <v>46000</v>
      </c>
    </row>
    <row r="161" spans="1:10" x14ac:dyDescent="0.3">
      <c r="A161"/>
      <c r="B161"/>
      <c r="C161" s="524" t="s">
        <v>692</v>
      </c>
      <c r="D161" s="525" t="s">
        <v>689</v>
      </c>
      <c r="E161" s="526"/>
      <c r="F161" s="527"/>
      <c r="G161" s="524">
        <v>34</v>
      </c>
      <c r="H161" s="524"/>
      <c r="I161" s="528">
        <v>2000</v>
      </c>
      <c r="J161" s="529">
        <f t="shared" si="10"/>
        <v>68000</v>
      </c>
    </row>
    <row r="162" spans="1:10" x14ac:dyDescent="0.3">
      <c r="A162"/>
      <c r="B162"/>
      <c r="C162" s="524" t="s">
        <v>693</v>
      </c>
      <c r="D162" s="525" t="s">
        <v>689</v>
      </c>
      <c r="E162" s="526"/>
      <c r="F162" s="527"/>
      <c r="G162" s="524">
        <v>7</v>
      </c>
      <c r="H162" s="524"/>
      <c r="I162" s="528">
        <v>15000</v>
      </c>
      <c r="J162" s="529">
        <f t="shared" si="10"/>
        <v>105000</v>
      </c>
    </row>
    <row r="163" spans="1:10" x14ac:dyDescent="0.3">
      <c r="A163"/>
      <c r="B163"/>
      <c r="C163" s="524" t="s">
        <v>694</v>
      </c>
      <c r="D163" s="525" t="s">
        <v>689</v>
      </c>
      <c r="E163" s="526"/>
      <c r="F163" s="527"/>
      <c r="G163" s="524">
        <v>7</v>
      </c>
      <c r="H163" s="524"/>
      <c r="I163" s="528">
        <v>1000</v>
      </c>
      <c r="J163" s="529">
        <f t="shared" si="10"/>
        <v>7000</v>
      </c>
    </row>
    <row r="164" spans="1:10" x14ac:dyDescent="0.3">
      <c r="A164"/>
      <c r="B164"/>
      <c r="C164" s="524" t="s">
        <v>695</v>
      </c>
      <c r="D164" s="525" t="s">
        <v>689</v>
      </c>
      <c r="E164" s="526"/>
      <c r="F164" s="527"/>
      <c r="G164" s="524">
        <v>25</v>
      </c>
      <c r="H164" s="524"/>
      <c r="I164" s="528">
        <v>20000</v>
      </c>
      <c r="J164" s="529">
        <f t="shared" si="10"/>
        <v>500000</v>
      </c>
    </row>
    <row r="165" spans="1:10" x14ac:dyDescent="0.3">
      <c r="A165"/>
      <c r="B165"/>
      <c r="C165" s="524" t="s">
        <v>696</v>
      </c>
      <c r="D165" s="525" t="s">
        <v>689</v>
      </c>
      <c r="E165" s="526"/>
      <c r="F165" s="527"/>
      <c r="G165" s="524">
        <v>14</v>
      </c>
      <c r="H165" s="524"/>
      <c r="I165" s="528">
        <v>10000</v>
      </c>
      <c r="J165" s="529">
        <f t="shared" si="10"/>
        <v>140000</v>
      </c>
    </row>
    <row r="166" spans="1:10" x14ac:dyDescent="0.3">
      <c r="A166"/>
      <c r="B166"/>
      <c r="C166" s="524" t="s">
        <v>697</v>
      </c>
      <c r="D166" s="525" t="s">
        <v>689</v>
      </c>
      <c r="E166" s="526"/>
      <c r="F166" s="527"/>
      <c r="G166" s="524">
        <v>24</v>
      </c>
      <c r="H166" s="524"/>
      <c r="I166" s="528">
        <v>40000</v>
      </c>
      <c r="J166" s="529">
        <f t="shared" si="10"/>
        <v>960000</v>
      </c>
    </row>
    <row r="167" spans="1:10" x14ac:dyDescent="0.3">
      <c r="A167"/>
      <c r="B167"/>
      <c r="C167" s="524" t="s">
        <v>698</v>
      </c>
      <c r="D167" s="525" t="s">
        <v>689</v>
      </c>
      <c r="E167" s="526"/>
      <c r="F167" s="527"/>
      <c r="G167" s="524">
        <v>24</v>
      </c>
      <c r="H167" s="524"/>
      <c r="I167" s="528">
        <v>25000</v>
      </c>
      <c r="J167" s="529">
        <f t="shared" si="10"/>
        <v>600000</v>
      </c>
    </row>
    <row r="168" spans="1:10" x14ac:dyDescent="0.3">
      <c r="A168"/>
      <c r="B168"/>
      <c r="C168" s="524" t="s">
        <v>699</v>
      </c>
      <c r="D168" s="525" t="s">
        <v>689</v>
      </c>
      <c r="E168" s="526"/>
      <c r="F168" s="527"/>
      <c r="G168" s="524">
        <v>24</v>
      </c>
      <c r="H168" s="524"/>
      <c r="I168" s="528">
        <v>8000</v>
      </c>
      <c r="J168" s="529">
        <f t="shared" si="10"/>
        <v>192000</v>
      </c>
    </row>
    <row r="169" spans="1:10" x14ac:dyDescent="0.3">
      <c r="A169"/>
      <c r="B169"/>
      <c r="C169" s="524" t="s">
        <v>700</v>
      </c>
      <c r="D169" s="525" t="s">
        <v>689</v>
      </c>
      <c r="E169" s="526"/>
      <c r="F169" s="527"/>
      <c r="G169" s="524">
        <v>18</v>
      </c>
      <c r="H169" s="524"/>
      <c r="I169" s="528">
        <v>10000</v>
      </c>
      <c r="J169" s="529">
        <f t="shared" si="10"/>
        <v>180000</v>
      </c>
    </row>
    <row r="170" spans="1:10" x14ac:dyDescent="0.3">
      <c r="A170"/>
      <c r="B170"/>
      <c r="C170" s="524" t="s">
        <v>701</v>
      </c>
      <c r="D170" s="525" t="s">
        <v>117</v>
      </c>
      <c r="E170" s="526"/>
      <c r="F170" s="527"/>
      <c r="G170" s="524">
        <v>153</v>
      </c>
      <c r="H170" s="524"/>
      <c r="I170" s="528">
        <v>4500</v>
      </c>
      <c r="J170" s="529">
        <f t="shared" si="10"/>
        <v>688500</v>
      </c>
    </row>
    <row r="171" spans="1:10" x14ac:dyDescent="0.3">
      <c r="A171"/>
      <c r="B171"/>
      <c r="C171" s="524" t="s">
        <v>702</v>
      </c>
      <c r="D171" s="525" t="s">
        <v>117</v>
      </c>
      <c r="E171" s="526"/>
      <c r="F171" s="527"/>
      <c r="G171" s="524">
        <v>28</v>
      </c>
      <c r="H171" s="524"/>
      <c r="I171" s="528">
        <v>6000</v>
      </c>
      <c r="J171" s="529">
        <f t="shared" si="10"/>
        <v>168000</v>
      </c>
    </row>
    <row r="172" spans="1:10" x14ac:dyDescent="0.3">
      <c r="A172"/>
      <c r="B172"/>
      <c r="C172" s="524" t="s">
        <v>703</v>
      </c>
      <c r="D172" s="525" t="s">
        <v>689</v>
      </c>
      <c r="E172" s="526"/>
      <c r="F172" s="527"/>
      <c r="G172" s="524">
        <v>7</v>
      </c>
      <c r="H172" s="524"/>
      <c r="I172" s="528">
        <v>2000</v>
      </c>
      <c r="J172" s="529">
        <f t="shared" si="10"/>
        <v>14000</v>
      </c>
    </row>
    <row r="173" spans="1:10" x14ac:dyDescent="0.3">
      <c r="A173"/>
      <c r="B173"/>
      <c r="C173" s="524" t="s">
        <v>704</v>
      </c>
      <c r="D173" s="525" t="s">
        <v>689</v>
      </c>
      <c r="E173" s="526"/>
      <c r="F173" s="527"/>
      <c r="G173" s="524">
        <v>7</v>
      </c>
      <c r="H173" s="524"/>
      <c r="I173" s="528">
        <v>35000</v>
      </c>
      <c r="J173" s="529">
        <f t="shared" si="10"/>
        <v>245000</v>
      </c>
    </row>
    <row r="174" spans="1:10" x14ac:dyDescent="0.3">
      <c r="A174"/>
      <c r="B174"/>
      <c r="C174" s="524" t="s">
        <v>705</v>
      </c>
      <c r="D174" s="525" t="s">
        <v>689</v>
      </c>
      <c r="E174" s="526"/>
      <c r="F174" s="527"/>
      <c r="G174" s="524">
        <v>7</v>
      </c>
      <c r="H174" s="524"/>
      <c r="I174" s="528">
        <v>6000</v>
      </c>
      <c r="J174" s="529">
        <f t="shared" si="10"/>
        <v>42000</v>
      </c>
    </row>
    <row r="175" spans="1:10" x14ac:dyDescent="0.3">
      <c r="A175"/>
      <c r="B175"/>
      <c r="C175" s="524" t="s">
        <v>706</v>
      </c>
      <c r="D175" s="525" t="s">
        <v>689</v>
      </c>
      <c r="E175" s="526"/>
      <c r="F175" s="527"/>
      <c r="G175" s="524">
        <v>28</v>
      </c>
      <c r="H175" s="524"/>
      <c r="I175" s="528">
        <v>7000</v>
      </c>
      <c r="J175" s="529">
        <f t="shared" si="10"/>
        <v>196000</v>
      </c>
    </row>
    <row r="176" spans="1:10" x14ac:dyDescent="0.3">
      <c r="A176"/>
      <c r="B176"/>
      <c r="C176" s="524" t="s">
        <v>707</v>
      </c>
      <c r="D176" s="525" t="s">
        <v>689</v>
      </c>
      <c r="E176" s="526"/>
      <c r="F176" s="527"/>
      <c r="G176" s="524">
        <v>7</v>
      </c>
      <c r="H176" s="524"/>
      <c r="I176" s="528">
        <v>15000</v>
      </c>
      <c r="J176" s="529">
        <f t="shared" si="10"/>
        <v>105000</v>
      </c>
    </row>
    <row r="177" spans="1:10" x14ac:dyDescent="0.3">
      <c r="A177"/>
      <c r="B177"/>
      <c r="C177" s="524" t="s">
        <v>708</v>
      </c>
      <c r="D177" s="525" t="s">
        <v>689</v>
      </c>
      <c r="E177" s="526"/>
      <c r="F177" s="527"/>
      <c r="G177" s="524">
        <v>7</v>
      </c>
      <c r="H177" s="524"/>
      <c r="I177" s="528">
        <v>20000</v>
      </c>
      <c r="J177" s="529">
        <f t="shared" si="10"/>
        <v>140000</v>
      </c>
    </row>
    <row r="178" spans="1:10" x14ac:dyDescent="0.3">
      <c r="A178"/>
      <c r="B178"/>
      <c r="C178" s="524" t="s">
        <v>709</v>
      </c>
      <c r="D178" s="525" t="s">
        <v>117</v>
      </c>
      <c r="E178" s="526"/>
      <c r="F178" s="527"/>
      <c r="G178" s="524">
        <v>297.5</v>
      </c>
      <c r="H178" s="524"/>
      <c r="I178" s="528">
        <v>3500</v>
      </c>
      <c r="J178" s="529">
        <f t="shared" si="10"/>
        <v>1041250</v>
      </c>
    </row>
    <row r="179" spans="1:10" x14ac:dyDescent="0.3">
      <c r="A179"/>
      <c r="B179"/>
      <c r="C179" s="524" t="s">
        <v>710</v>
      </c>
      <c r="D179" s="525" t="s">
        <v>689</v>
      </c>
      <c r="E179" s="526"/>
      <c r="F179" s="527"/>
      <c r="G179" s="524">
        <v>8</v>
      </c>
      <c r="H179" s="524"/>
      <c r="I179" s="528">
        <v>800000</v>
      </c>
      <c r="J179" s="529">
        <f t="shared" si="10"/>
        <v>6400000</v>
      </c>
    </row>
    <row r="180" spans="1:10" x14ac:dyDescent="0.3">
      <c r="A180"/>
      <c r="B180"/>
      <c r="C180" s="524" t="s">
        <v>711</v>
      </c>
      <c r="D180" s="525" t="s">
        <v>689</v>
      </c>
      <c r="E180" s="526"/>
      <c r="F180" s="527"/>
      <c r="G180" s="524">
        <v>8</v>
      </c>
      <c r="H180" s="524"/>
      <c r="I180" s="528">
        <v>60000</v>
      </c>
      <c r="J180" s="529">
        <f t="shared" si="10"/>
        <v>480000</v>
      </c>
    </row>
    <row r="181" spans="1:10" x14ac:dyDescent="0.3">
      <c r="A181"/>
      <c r="B181"/>
      <c r="C181" s="524" t="s">
        <v>712</v>
      </c>
      <c r="D181" s="525" t="s">
        <v>689</v>
      </c>
      <c r="E181" s="526"/>
      <c r="F181" s="527"/>
      <c r="G181" s="524">
        <v>8</v>
      </c>
      <c r="H181" s="524"/>
      <c r="I181" s="528">
        <v>20000</v>
      </c>
      <c r="J181" s="529">
        <f t="shared" si="10"/>
        <v>160000</v>
      </c>
    </row>
    <row r="182" spans="1:10" x14ac:dyDescent="0.3">
      <c r="A182"/>
      <c r="B182"/>
      <c r="C182" s="524" t="s">
        <v>713</v>
      </c>
      <c r="D182" s="525" t="s">
        <v>689</v>
      </c>
      <c r="E182" s="526"/>
      <c r="F182" s="527"/>
      <c r="G182" s="524">
        <v>2</v>
      </c>
      <c r="H182" s="524"/>
      <c r="I182" s="528">
        <v>20000</v>
      </c>
      <c r="J182" s="529">
        <f t="shared" si="10"/>
        <v>40000</v>
      </c>
    </row>
    <row r="183" spans="1:10" x14ac:dyDescent="0.3">
      <c r="A183"/>
      <c r="B183"/>
      <c r="C183" s="524" t="s">
        <v>714</v>
      </c>
      <c r="D183" s="525" t="s">
        <v>715</v>
      </c>
      <c r="E183" s="526"/>
      <c r="F183" s="527"/>
      <c r="G183" s="524">
        <v>0.2</v>
      </c>
      <c r="H183" s="524"/>
      <c r="I183" s="528">
        <v>4500</v>
      </c>
      <c r="J183" s="529">
        <f t="shared" si="10"/>
        <v>900</v>
      </c>
    </row>
    <row r="184" spans="1:10" x14ac:dyDescent="0.3">
      <c r="A184"/>
      <c r="B184"/>
      <c r="C184" s="524" t="s">
        <v>716</v>
      </c>
      <c r="D184" s="525" t="s">
        <v>689</v>
      </c>
      <c r="E184" s="526"/>
      <c r="F184" s="527"/>
      <c r="G184" s="524">
        <v>6</v>
      </c>
      <c r="H184" s="524"/>
      <c r="I184" s="528">
        <v>1000</v>
      </c>
      <c r="J184" s="529">
        <f t="shared" si="10"/>
        <v>6000</v>
      </c>
    </row>
    <row r="185" spans="1:10" x14ac:dyDescent="0.3">
      <c r="A185"/>
      <c r="B185"/>
      <c r="C185" s="524" t="s">
        <v>717</v>
      </c>
      <c r="D185" s="525" t="s">
        <v>689</v>
      </c>
      <c r="E185" s="526"/>
      <c r="F185" s="527"/>
      <c r="G185" s="524">
        <v>1</v>
      </c>
      <c r="H185" s="524"/>
      <c r="I185" s="528">
        <v>24800000</v>
      </c>
      <c r="J185" s="529">
        <f t="shared" si="10"/>
        <v>24800000</v>
      </c>
    </row>
    <row r="186" spans="1:10" x14ac:dyDescent="0.3">
      <c r="A186"/>
      <c r="B186"/>
      <c r="C186" s="524" t="s">
        <v>718</v>
      </c>
      <c r="D186" s="525" t="s">
        <v>719</v>
      </c>
      <c r="E186" s="526"/>
      <c r="F186" s="527"/>
      <c r="G186" s="524">
        <v>3</v>
      </c>
      <c r="H186" s="524"/>
      <c r="I186" s="528">
        <v>35000</v>
      </c>
      <c r="J186" s="529">
        <f t="shared" si="10"/>
        <v>105000</v>
      </c>
    </row>
    <row r="187" spans="1:10" x14ac:dyDescent="0.3">
      <c r="A187"/>
      <c r="B187"/>
      <c r="C187" s="524" t="s">
        <v>720</v>
      </c>
      <c r="D187" s="525" t="s">
        <v>689</v>
      </c>
      <c r="E187" s="526"/>
      <c r="F187" s="527"/>
      <c r="G187" s="524">
        <v>4</v>
      </c>
      <c r="H187" s="524"/>
      <c r="I187" s="528">
        <v>245000</v>
      </c>
      <c r="J187" s="529">
        <f t="shared" si="10"/>
        <v>980000</v>
      </c>
    </row>
    <row r="188" spans="1:10" x14ac:dyDescent="0.3">
      <c r="A188"/>
      <c r="B188"/>
      <c r="C188" s="524" t="s">
        <v>721</v>
      </c>
      <c r="D188" s="525" t="s">
        <v>719</v>
      </c>
      <c r="E188" s="526"/>
      <c r="F188" s="527"/>
      <c r="G188" s="524">
        <v>3</v>
      </c>
      <c r="H188" s="524"/>
      <c r="I188" s="528">
        <v>159000</v>
      </c>
      <c r="J188" s="529">
        <f t="shared" si="10"/>
        <v>477000</v>
      </c>
    </row>
    <row r="189" spans="1:10" x14ac:dyDescent="0.3">
      <c r="A189"/>
      <c r="B189"/>
      <c r="C189" s="524" t="s">
        <v>722</v>
      </c>
      <c r="D189" s="525" t="s">
        <v>689</v>
      </c>
      <c r="E189" s="526"/>
      <c r="F189" s="527"/>
      <c r="G189" s="524">
        <v>3</v>
      </c>
      <c r="H189" s="524"/>
      <c r="I189" s="528">
        <v>15000</v>
      </c>
      <c r="J189" s="529">
        <f t="shared" si="10"/>
        <v>45000</v>
      </c>
    </row>
    <row r="190" spans="1:10" x14ac:dyDescent="0.3">
      <c r="A190"/>
      <c r="B190"/>
      <c r="C190" s="524" t="s">
        <v>723</v>
      </c>
      <c r="D190" s="525" t="s">
        <v>117</v>
      </c>
      <c r="E190" s="526"/>
      <c r="F190" s="527"/>
      <c r="G190" s="524">
        <v>5</v>
      </c>
      <c r="H190" s="524"/>
      <c r="I190" s="528">
        <v>6000</v>
      </c>
      <c r="J190" s="529">
        <f t="shared" si="10"/>
        <v>30000</v>
      </c>
    </row>
    <row r="191" spans="1:10" x14ac:dyDescent="0.3">
      <c r="A191"/>
      <c r="B191"/>
      <c r="C191" s="524" t="s">
        <v>724</v>
      </c>
      <c r="D191" s="525" t="s">
        <v>689</v>
      </c>
      <c r="E191" s="526"/>
      <c r="F191" s="527"/>
      <c r="G191" s="524">
        <v>2</v>
      </c>
      <c r="H191" s="524"/>
      <c r="I191" s="528">
        <v>15000</v>
      </c>
      <c r="J191" s="529">
        <f t="shared" si="10"/>
        <v>30000</v>
      </c>
    </row>
    <row r="192" spans="1:10" x14ac:dyDescent="0.3">
      <c r="A192"/>
      <c r="B192"/>
      <c r="C192" s="524" t="s">
        <v>725</v>
      </c>
      <c r="D192" s="525" t="s">
        <v>689</v>
      </c>
      <c r="E192" s="526"/>
      <c r="F192" s="527"/>
      <c r="G192" s="524">
        <v>2</v>
      </c>
      <c r="H192" s="524"/>
      <c r="I192" s="528">
        <v>2000</v>
      </c>
      <c r="J192" s="529">
        <f t="shared" si="10"/>
        <v>4000</v>
      </c>
    </row>
    <row r="193" spans="1:10" x14ac:dyDescent="0.3">
      <c r="A193"/>
      <c r="B193"/>
      <c r="C193" s="524" t="s">
        <v>726</v>
      </c>
      <c r="D193" s="525" t="s">
        <v>689</v>
      </c>
      <c r="E193" s="526"/>
      <c r="F193" s="527"/>
      <c r="G193" s="524">
        <v>2</v>
      </c>
      <c r="H193" s="524"/>
      <c r="I193" s="528">
        <v>30000</v>
      </c>
      <c r="J193" s="529">
        <f t="shared" si="10"/>
        <v>60000</v>
      </c>
    </row>
    <row r="194" spans="1:10" x14ac:dyDescent="0.3">
      <c r="A194"/>
      <c r="B194"/>
      <c r="C194" s="524" t="s">
        <v>727</v>
      </c>
      <c r="D194" s="525" t="s">
        <v>117</v>
      </c>
      <c r="E194" s="526"/>
      <c r="F194" s="527"/>
      <c r="G194" s="524">
        <v>3</v>
      </c>
      <c r="H194" s="524"/>
      <c r="I194" s="528">
        <v>30000</v>
      </c>
      <c r="J194" s="529">
        <f t="shared" si="10"/>
        <v>90000</v>
      </c>
    </row>
    <row r="195" spans="1:10" x14ac:dyDescent="0.3">
      <c r="A195"/>
      <c r="B195"/>
      <c r="C195" s="524" t="s">
        <v>728</v>
      </c>
      <c r="D195" s="525" t="s">
        <v>689</v>
      </c>
      <c r="E195" s="526"/>
      <c r="F195" s="527"/>
      <c r="G195" s="524">
        <v>1</v>
      </c>
      <c r="H195" s="524"/>
      <c r="I195" s="528">
        <v>18400000</v>
      </c>
      <c r="J195" s="529">
        <f t="shared" si="10"/>
        <v>18400000</v>
      </c>
    </row>
    <row r="196" spans="1:10" ht="28.8" x14ac:dyDescent="0.3">
      <c r="A196"/>
      <c r="B196"/>
      <c r="C196" s="530" t="s">
        <v>729</v>
      </c>
      <c r="D196" s="525" t="s">
        <v>689</v>
      </c>
      <c r="E196" s="531" t="s">
        <v>785</v>
      </c>
      <c r="F196" s="527"/>
      <c r="G196" s="524">
        <v>1</v>
      </c>
      <c r="H196" s="524"/>
      <c r="I196" s="528">
        <v>22000000</v>
      </c>
      <c r="J196" s="529">
        <f t="shared" si="10"/>
        <v>22000000</v>
      </c>
    </row>
    <row r="197" spans="1:10" x14ac:dyDescent="0.3">
      <c r="A197"/>
      <c r="B197"/>
      <c r="C197" s="524" t="s">
        <v>730</v>
      </c>
      <c r="D197" s="525" t="s">
        <v>117</v>
      </c>
      <c r="E197" s="526"/>
      <c r="F197" s="527"/>
      <c r="G197" s="524">
        <v>340</v>
      </c>
      <c r="H197" s="524"/>
      <c r="I197" s="528">
        <v>74000</v>
      </c>
      <c r="J197" s="529">
        <f t="shared" si="10"/>
        <v>25160000</v>
      </c>
    </row>
    <row r="198" spans="1:10" x14ac:dyDescent="0.3">
      <c r="A198"/>
      <c r="B198"/>
      <c r="C198" s="524" t="s">
        <v>731</v>
      </c>
      <c r="D198" s="525" t="s">
        <v>117</v>
      </c>
      <c r="E198" s="526"/>
      <c r="F198" s="527"/>
      <c r="G198" s="524">
        <v>45</v>
      </c>
      <c r="H198" s="524"/>
      <c r="I198" s="528">
        <v>60000</v>
      </c>
      <c r="J198" s="529">
        <f t="shared" si="10"/>
        <v>2700000</v>
      </c>
    </row>
    <row r="199" spans="1:10" x14ac:dyDescent="0.3">
      <c r="A199"/>
      <c r="B199"/>
      <c r="C199" s="524" t="s">
        <v>732</v>
      </c>
      <c r="D199" s="525" t="s">
        <v>689</v>
      </c>
      <c r="E199" s="526"/>
      <c r="F199" s="527"/>
      <c r="G199" s="524">
        <v>12</v>
      </c>
      <c r="H199" s="524"/>
      <c r="I199" s="528">
        <v>115000</v>
      </c>
      <c r="J199" s="529">
        <f t="shared" si="10"/>
        <v>1380000</v>
      </c>
    </row>
    <row r="200" spans="1:10" x14ac:dyDescent="0.3">
      <c r="A200"/>
      <c r="B200"/>
      <c r="C200" s="524" t="s">
        <v>733</v>
      </c>
      <c r="D200" s="525" t="s">
        <v>689</v>
      </c>
      <c r="E200" s="526"/>
      <c r="F200" s="527"/>
      <c r="G200" s="524">
        <v>10</v>
      </c>
      <c r="H200" s="524"/>
      <c r="I200" s="528">
        <v>262000</v>
      </c>
      <c r="J200" s="529">
        <f t="shared" si="10"/>
        <v>2620000</v>
      </c>
    </row>
    <row r="201" spans="1:10" x14ac:dyDescent="0.3">
      <c r="A201"/>
      <c r="B201"/>
      <c r="C201" s="524" t="s">
        <v>734</v>
      </c>
      <c r="D201" s="525" t="s">
        <v>689</v>
      </c>
      <c r="E201" s="526"/>
      <c r="F201" s="527"/>
      <c r="G201" s="524">
        <v>16</v>
      </c>
      <c r="H201" s="524"/>
      <c r="I201" s="528">
        <v>7800</v>
      </c>
      <c r="J201" s="529">
        <f t="shared" si="10"/>
        <v>124800</v>
      </c>
    </row>
    <row r="202" spans="1:10" x14ac:dyDescent="0.3">
      <c r="A202"/>
      <c r="B202"/>
      <c r="C202" s="524" t="s">
        <v>735</v>
      </c>
      <c r="D202" s="525" t="s">
        <v>689</v>
      </c>
      <c r="E202" s="526"/>
      <c r="F202" s="527"/>
      <c r="G202" s="524">
        <v>8</v>
      </c>
      <c r="H202" s="524"/>
      <c r="I202" s="528">
        <v>28000</v>
      </c>
      <c r="J202" s="529">
        <f t="shared" si="10"/>
        <v>224000</v>
      </c>
    </row>
    <row r="203" spans="1:10" x14ac:dyDescent="0.3">
      <c r="A203"/>
      <c r="B203"/>
      <c r="C203" s="524" t="s">
        <v>736</v>
      </c>
      <c r="D203" s="525" t="s">
        <v>689</v>
      </c>
      <c r="E203" s="526"/>
      <c r="F203" s="527"/>
      <c r="G203" s="524">
        <v>2</v>
      </c>
      <c r="H203" s="524"/>
      <c r="I203" s="528">
        <v>185000</v>
      </c>
      <c r="J203" s="529">
        <f t="shared" si="10"/>
        <v>370000</v>
      </c>
    </row>
    <row r="204" spans="1:10" x14ac:dyDescent="0.3">
      <c r="A204"/>
      <c r="B204"/>
      <c r="C204" s="524" t="s">
        <v>737</v>
      </c>
      <c r="D204" s="525" t="s">
        <v>689</v>
      </c>
      <c r="E204" s="526"/>
      <c r="F204" s="527"/>
      <c r="G204" s="524">
        <v>1</v>
      </c>
      <c r="H204" s="524"/>
      <c r="I204" s="528">
        <v>8700000</v>
      </c>
      <c r="J204" s="529">
        <f t="shared" si="10"/>
        <v>8700000</v>
      </c>
    </row>
    <row r="205" spans="1:10" x14ac:dyDescent="0.3">
      <c r="A205"/>
      <c r="B205"/>
      <c r="C205" s="524" t="s">
        <v>751</v>
      </c>
      <c r="D205" s="525" t="s">
        <v>117</v>
      </c>
      <c r="E205" s="526"/>
      <c r="F205" s="527"/>
      <c r="G205" s="524">
        <v>296</v>
      </c>
      <c r="H205" s="524"/>
      <c r="I205" s="528">
        <v>36000</v>
      </c>
      <c r="J205" s="529">
        <f t="shared" si="10"/>
        <v>10656000</v>
      </c>
    </row>
    <row r="206" spans="1:10" x14ac:dyDescent="0.3">
      <c r="A206"/>
      <c r="B206"/>
      <c r="C206" s="524" t="s">
        <v>752</v>
      </c>
      <c r="D206" s="525" t="s">
        <v>117</v>
      </c>
      <c r="E206" s="526"/>
      <c r="F206" s="527"/>
      <c r="G206" s="524">
        <v>74</v>
      </c>
      <c r="H206" s="524"/>
      <c r="I206" s="528">
        <v>29000</v>
      </c>
      <c r="J206" s="529">
        <f t="shared" si="10"/>
        <v>2146000</v>
      </c>
    </row>
    <row r="207" spans="1:10" x14ac:dyDescent="0.3">
      <c r="A207"/>
      <c r="B207"/>
      <c r="C207" s="524" t="s">
        <v>786</v>
      </c>
      <c r="D207" s="525" t="s">
        <v>117</v>
      </c>
      <c r="E207" s="526"/>
      <c r="F207" s="527"/>
      <c r="G207" s="524">
        <v>0</v>
      </c>
      <c r="H207" s="524"/>
      <c r="I207" s="528">
        <v>17800</v>
      </c>
      <c r="J207" s="529">
        <f t="shared" si="10"/>
        <v>0</v>
      </c>
    </row>
    <row r="208" spans="1:10" x14ac:dyDescent="0.3">
      <c r="A208"/>
      <c r="B208"/>
      <c r="C208" s="524" t="s">
        <v>745</v>
      </c>
      <c r="D208" s="525" t="s">
        <v>117</v>
      </c>
      <c r="E208" s="526"/>
      <c r="F208" s="527"/>
      <c r="G208" s="524">
        <v>48</v>
      </c>
      <c r="H208" s="524"/>
      <c r="I208" s="528">
        <v>12200</v>
      </c>
      <c r="J208" s="529">
        <f t="shared" si="10"/>
        <v>585600</v>
      </c>
    </row>
    <row r="209" spans="1:10" x14ac:dyDescent="0.3">
      <c r="A209"/>
      <c r="B209"/>
      <c r="C209" s="524" t="s">
        <v>738</v>
      </c>
      <c r="D209" s="525" t="s">
        <v>117</v>
      </c>
      <c r="E209" s="526"/>
      <c r="F209" s="527"/>
      <c r="G209" s="524">
        <v>60</v>
      </c>
      <c r="H209" s="524"/>
      <c r="I209" s="528">
        <v>8500</v>
      </c>
      <c r="J209" s="529">
        <f t="shared" si="10"/>
        <v>510000</v>
      </c>
    </row>
    <row r="210" spans="1:10" x14ac:dyDescent="0.3">
      <c r="A210"/>
      <c r="B210"/>
      <c r="C210" s="524" t="s">
        <v>739</v>
      </c>
      <c r="D210" s="525" t="s">
        <v>117</v>
      </c>
      <c r="E210" s="526"/>
      <c r="F210" s="527"/>
      <c r="G210" s="524">
        <v>48</v>
      </c>
      <c r="H210" s="524"/>
      <c r="I210" s="528">
        <v>4900</v>
      </c>
      <c r="J210" s="529">
        <f t="shared" si="10"/>
        <v>235200</v>
      </c>
    </row>
    <row r="211" spans="1:10" x14ac:dyDescent="0.3">
      <c r="A211"/>
      <c r="B211"/>
      <c r="C211" s="524" t="s">
        <v>757</v>
      </c>
      <c r="D211" s="525" t="s">
        <v>117</v>
      </c>
      <c r="E211" s="526"/>
      <c r="F211" s="527"/>
      <c r="G211" s="524">
        <v>972</v>
      </c>
      <c r="H211" s="524"/>
      <c r="I211" s="528">
        <v>3300</v>
      </c>
      <c r="J211" s="529">
        <f t="shared" si="10"/>
        <v>3207600</v>
      </c>
    </row>
    <row r="212" spans="1:10" x14ac:dyDescent="0.3">
      <c r="A212"/>
      <c r="B212"/>
      <c r="C212" s="524" t="s">
        <v>762</v>
      </c>
      <c r="D212" s="525" t="s">
        <v>117</v>
      </c>
      <c r="E212" s="526"/>
      <c r="F212" s="527"/>
      <c r="G212" s="524">
        <v>5170</v>
      </c>
      <c r="H212" s="524"/>
      <c r="I212" s="528">
        <v>2100</v>
      </c>
      <c r="J212" s="529">
        <f t="shared" si="10"/>
        <v>10857000</v>
      </c>
    </row>
    <row r="213" spans="1:10" x14ac:dyDescent="0.3">
      <c r="A213"/>
      <c r="B213"/>
      <c r="C213" s="524" t="s">
        <v>740</v>
      </c>
      <c r="D213" s="525" t="s">
        <v>689</v>
      </c>
      <c r="E213" s="526"/>
      <c r="F213" s="527"/>
      <c r="G213" s="524">
        <v>2</v>
      </c>
      <c r="H213" s="524"/>
      <c r="I213" s="528">
        <v>56200</v>
      </c>
      <c r="J213" s="529">
        <f t="shared" si="10"/>
        <v>112400</v>
      </c>
    </row>
    <row r="214" spans="1:10" x14ac:dyDescent="0.3">
      <c r="A214"/>
      <c r="B214"/>
      <c r="C214" s="524" t="s">
        <v>746</v>
      </c>
      <c r="D214" s="525" t="s">
        <v>689</v>
      </c>
      <c r="E214" s="526"/>
      <c r="F214" s="527"/>
      <c r="G214" s="524">
        <v>2</v>
      </c>
      <c r="H214" s="524"/>
      <c r="I214" s="528">
        <v>63000</v>
      </c>
      <c r="J214" s="529">
        <f t="shared" si="10"/>
        <v>126000</v>
      </c>
    </row>
    <row r="215" spans="1:10" x14ac:dyDescent="0.3">
      <c r="A215"/>
      <c r="B215"/>
      <c r="C215" s="524" t="s">
        <v>758</v>
      </c>
      <c r="D215" s="525" t="s">
        <v>689</v>
      </c>
      <c r="E215" s="526"/>
      <c r="F215" s="527"/>
      <c r="G215" s="524">
        <v>2</v>
      </c>
      <c r="H215" s="524"/>
      <c r="I215" s="528">
        <v>36900</v>
      </c>
      <c r="J215" s="529">
        <f t="shared" si="10"/>
        <v>73800</v>
      </c>
    </row>
    <row r="216" spans="1:10" x14ac:dyDescent="0.3">
      <c r="A216"/>
      <c r="B216"/>
      <c r="C216" s="524" t="s">
        <v>775</v>
      </c>
      <c r="D216" s="525" t="s">
        <v>689</v>
      </c>
      <c r="E216" s="526"/>
      <c r="F216" s="527"/>
      <c r="G216" s="524">
        <v>144</v>
      </c>
      <c r="H216" s="524"/>
      <c r="I216" s="528">
        <v>24700</v>
      </c>
      <c r="J216" s="529">
        <f t="shared" si="10"/>
        <v>3556800</v>
      </c>
    </row>
    <row r="217" spans="1:10" x14ac:dyDescent="0.3">
      <c r="A217"/>
      <c r="B217"/>
      <c r="C217" s="524" t="s">
        <v>764</v>
      </c>
      <c r="D217" s="525" t="s">
        <v>689</v>
      </c>
      <c r="E217" s="526"/>
      <c r="F217" s="527"/>
      <c r="G217" s="524">
        <v>604</v>
      </c>
      <c r="H217" s="524"/>
      <c r="I217" s="528">
        <v>16400</v>
      </c>
      <c r="J217" s="529">
        <f t="shared" si="10"/>
        <v>9905600</v>
      </c>
    </row>
    <row r="218" spans="1:10" x14ac:dyDescent="0.3">
      <c r="A218"/>
      <c r="B218"/>
      <c r="C218" s="524" t="s">
        <v>776</v>
      </c>
      <c r="D218" s="525" t="s">
        <v>777</v>
      </c>
      <c r="E218" s="526"/>
      <c r="F218" s="527"/>
      <c r="G218" s="524">
        <v>96</v>
      </c>
      <c r="H218" s="524"/>
      <c r="I218" s="528">
        <v>1400</v>
      </c>
      <c r="J218" s="529">
        <f t="shared" si="10"/>
        <v>134400</v>
      </c>
    </row>
    <row r="219" spans="1:10" x14ac:dyDescent="0.3">
      <c r="A219"/>
      <c r="B219"/>
      <c r="C219" s="524" t="s">
        <v>765</v>
      </c>
      <c r="D219" s="525" t="s">
        <v>689</v>
      </c>
      <c r="E219" s="526"/>
      <c r="F219" s="527"/>
      <c r="G219" s="524">
        <v>334</v>
      </c>
      <c r="H219" s="524"/>
      <c r="I219" s="528">
        <v>1200</v>
      </c>
      <c r="J219" s="529">
        <f t="shared" si="10"/>
        <v>400800</v>
      </c>
    </row>
    <row r="220" spans="1:10" x14ac:dyDescent="0.3">
      <c r="A220"/>
      <c r="B220"/>
      <c r="C220" s="524" t="s">
        <v>778</v>
      </c>
      <c r="D220" s="525" t="s">
        <v>689</v>
      </c>
      <c r="E220" s="526"/>
      <c r="F220" s="527"/>
      <c r="G220" s="524">
        <v>120</v>
      </c>
      <c r="H220" s="524"/>
      <c r="I220" s="528">
        <v>1100</v>
      </c>
      <c r="J220" s="529">
        <f t="shared" si="10"/>
        <v>132000</v>
      </c>
    </row>
    <row r="221" spans="1:10" x14ac:dyDescent="0.3">
      <c r="A221"/>
      <c r="B221"/>
      <c r="C221" s="524" t="s">
        <v>766</v>
      </c>
      <c r="D221" s="525" t="s">
        <v>689</v>
      </c>
      <c r="E221" s="526"/>
      <c r="F221" s="527"/>
      <c r="G221" s="524">
        <v>415</v>
      </c>
      <c r="H221" s="524"/>
      <c r="I221" s="528">
        <v>900</v>
      </c>
      <c r="J221" s="529">
        <f t="shared" si="10"/>
        <v>373500</v>
      </c>
    </row>
    <row r="222" spans="1:10" x14ac:dyDescent="0.3">
      <c r="A222"/>
      <c r="B222"/>
      <c r="C222" s="524" t="s">
        <v>779</v>
      </c>
      <c r="D222" s="525" t="s">
        <v>689</v>
      </c>
      <c r="E222" s="526"/>
      <c r="F222" s="527"/>
      <c r="G222" s="524">
        <v>48</v>
      </c>
      <c r="H222" s="524"/>
      <c r="I222" s="528">
        <v>1150</v>
      </c>
      <c r="J222" s="529">
        <f t="shared" si="10"/>
        <v>55200</v>
      </c>
    </row>
    <row r="223" spans="1:10" x14ac:dyDescent="0.3">
      <c r="A223"/>
      <c r="B223"/>
      <c r="C223" s="524" t="s">
        <v>767</v>
      </c>
      <c r="D223" s="525" t="s">
        <v>689</v>
      </c>
      <c r="E223" s="526"/>
      <c r="F223" s="527"/>
      <c r="G223" s="524">
        <v>282</v>
      </c>
      <c r="H223" s="524"/>
      <c r="I223" s="528">
        <v>860</v>
      </c>
      <c r="J223" s="529">
        <f t="shared" ref="J223:J258" si="11">G223*I223</f>
        <v>242520</v>
      </c>
    </row>
    <row r="224" spans="1:10" x14ac:dyDescent="0.3">
      <c r="A224"/>
      <c r="B224"/>
      <c r="C224" s="524" t="s">
        <v>763</v>
      </c>
      <c r="D224" s="525" t="s">
        <v>689</v>
      </c>
      <c r="E224" s="526"/>
      <c r="F224" s="527"/>
      <c r="G224" s="524">
        <v>50</v>
      </c>
      <c r="H224" s="524"/>
      <c r="I224" s="528">
        <v>11900</v>
      </c>
      <c r="J224" s="529">
        <f t="shared" si="11"/>
        <v>595000</v>
      </c>
    </row>
    <row r="225" spans="1:10" x14ac:dyDescent="0.3">
      <c r="A225"/>
      <c r="B225"/>
      <c r="C225" s="524" t="s">
        <v>774</v>
      </c>
      <c r="D225" s="525" t="s">
        <v>689</v>
      </c>
      <c r="E225" s="526"/>
      <c r="F225" s="527"/>
      <c r="G225" s="524">
        <v>24</v>
      </c>
      <c r="H225" s="524"/>
      <c r="I225" s="528">
        <v>19000</v>
      </c>
      <c r="J225" s="529">
        <f t="shared" si="11"/>
        <v>456000</v>
      </c>
    </row>
    <row r="226" spans="1:10" x14ac:dyDescent="0.3">
      <c r="A226"/>
      <c r="B226"/>
      <c r="C226" s="524" t="s">
        <v>741</v>
      </c>
      <c r="D226" s="525" t="s">
        <v>689</v>
      </c>
      <c r="E226" s="526"/>
      <c r="F226" s="527"/>
      <c r="G226" s="524">
        <v>2</v>
      </c>
      <c r="H226" s="524"/>
      <c r="I226" s="528">
        <v>15500</v>
      </c>
      <c r="J226" s="529">
        <f t="shared" si="11"/>
        <v>31000</v>
      </c>
    </row>
    <row r="227" spans="1:10" x14ac:dyDescent="0.3">
      <c r="A227"/>
      <c r="B227"/>
      <c r="C227" s="524" t="s">
        <v>747</v>
      </c>
      <c r="D227" s="525" t="s">
        <v>689</v>
      </c>
      <c r="E227" s="526"/>
      <c r="F227" s="527"/>
      <c r="G227" s="524">
        <v>2</v>
      </c>
      <c r="H227" s="524"/>
      <c r="I227" s="528">
        <v>19500</v>
      </c>
      <c r="J227" s="529">
        <f t="shared" si="11"/>
        <v>39000</v>
      </c>
    </row>
    <row r="228" spans="1:10" x14ac:dyDescent="0.3">
      <c r="A228"/>
      <c r="B228"/>
      <c r="C228" s="524" t="s">
        <v>759</v>
      </c>
      <c r="D228" s="525" t="s">
        <v>689</v>
      </c>
      <c r="E228" s="526"/>
      <c r="F228" s="527"/>
      <c r="G228" s="524">
        <v>2</v>
      </c>
      <c r="H228" s="524"/>
      <c r="I228" s="528">
        <v>9800</v>
      </c>
      <c r="J228" s="529">
        <f t="shared" si="11"/>
        <v>19600</v>
      </c>
    </row>
    <row r="229" spans="1:10" x14ac:dyDescent="0.3">
      <c r="A229"/>
      <c r="B229"/>
      <c r="C229" s="524" t="s">
        <v>780</v>
      </c>
      <c r="D229" s="525" t="s">
        <v>689</v>
      </c>
      <c r="E229" s="526"/>
      <c r="F229" s="527"/>
      <c r="G229" s="524">
        <v>96</v>
      </c>
      <c r="H229" s="524"/>
      <c r="I229" s="528">
        <v>7100</v>
      </c>
      <c r="J229" s="529">
        <f t="shared" si="11"/>
        <v>681600</v>
      </c>
    </row>
    <row r="230" spans="1:10" x14ac:dyDescent="0.3">
      <c r="A230"/>
      <c r="B230"/>
      <c r="C230" s="524" t="s">
        <v>768</v>
      </c>
      <c r="D230" s="525" t="s">
        <v>689</v>
      </c>
      <c r="E230" s="526"/>
      <c r="F230" s="527"/>
      <c r="G230" s="524">
        <v>322</v>
      </c>
      <c r="H230" s="524"/>
      <c r="I230" s="528">
        <v>5700</v>
      </c>
      <c r="J230" s="529">
        <f t="shared" si="11"/>
        <v>1835400</v>
      </c>
    </row>
    <row r="231" spans="1:10" x14ac:dyDescent="0.3">
      <c r="A231"/>
      <c r="B231"/>
      <c r="C231" s="524" t="s">
        <v>781</v>
      </c>
      <c r="D231" s="525" t="s">
        <v>689</v>
      </c>
      <c r="E231" s="526"/>
      <c r="F231" s="527"/>
      <c r="G231" s="524">
        <v>96</v>
      </c>
      <c r="H231" s="524"/>
      <c r="I231" s="528">
        <v>600</v>
      </c>
      <c r="J231" s="529">
        <f t="shared" si="11"/>
        <v>57600</v>
      </c>
    </row>
    <row r="232" spans="1:10" x14ac:dyDescent="0.3">
      <c r="A232"/>
      <c r="B232"/>
      <c r="C232" s="524" t="s">
        <v>769</v>
      </c>
      <c r="D232" s="525" t="s">
        <v>689</v>
      </c>
      <c r="E232" s="526"/>
      <c r="F232" s="527"/>
      <c r="G232" s="524">
        <v>284</v>
      </c>
      <c r="H232" s="524"/>
      <c r="I232" s="528">
        <v>500</v>
      </c>
      <c r="J232" s="529">
        <f t="shared" si="11"/>
        <v>142000</v>
      </c>
    </row>
    <row r="233" spans="1:10" x14ac:dyDescent="0.3">
      <c r="A233"/>
      <c r="B233"/>
      <c r="C233" s="524" t="s">
        <v>782</v>
      </c>
      <c r="D233" s="525" t="s">
        <v>689</v>
      </c>
      <c r="E233" s="526"/>
      <c r="F233" s="527"/>
      <c r="G233" s="524">
        <v>24</v>
      </c>
      <c r="H233" s="524"/>
      <c r="I233" s="528">
        <v>1400</v>
      </c>
      <c r="J233" s="529">
        <f t="shared" si="11"/>
        <v>33600</v>
      </c>
    </row>
    <row r="234" spans="1:10" x14ac:dyDescent="0.3">
      <c r="A234"/>
      <c r="B234"/>
      <c r="C234" s="524" t="s">
        <v>770</v>
      </c>
      <c r="D234" s="525" t="s">
        <v>689</v>
      </c>
      <c r="E234" s="526"/>
      <c r="F234" s="527"/>
      <c r="G234" s="524">
        <v>157</v>
      </c>
      <c r="H234" s="524"/>
      <c r="I234" s="528">
        <v>900</v>
      </c>
      <c r="J234" s="529">
        <f t="shared" si="11"/>
        <v>141300</v>
      </c>
    </row>
    <row r="235" spans="1:10" x14ac:dyDescent="0.3">
      <c r="A235"/>
      <c r="B235"/>
      <c r="C235" s="524" t="s">
        <v>753</v>
      </c>
      <c r="D235" s="525" t="s">
        <v>689</v>
      </c>
      <c r="E235" s="526"/>
      <c r="F235" s="527"/>
      <c r="G235" s="524">
        <v>30</v>
      </c>
      <c r="H235" s="524"/>
      <c r="I235" s="528">
        <v>115000</v>
      </c>
      <c r="J235" s="529">
        <f t="shared" si="11"/>
        <v>3450000</v>
      </c>
    </row>
    <row r="236" spans="1:10" x14ac:dyDescent="0.3">
      <c r="A236"/>
      <c r="B236"/>
      <c r="C236" s="524" t="s">
        <v>754</v>
      </c>
      <c r="D236" s="525" t="s">
        <v>689</v>
      </c>
      <c r="E236" s="526"/>
      <c r="F236" s="527"/>
      <c r="G236" s="524">
        <v>1</v>
      </c>
      <c r="H236" s="524"/>
      <c r="I236" s="528">
        <v>580000</v>
      </c>
      <c r="J236" s="529">
        <f t="shared" si="11"/>
        <v>580000</v>
      </c>
    </row>
    <row r="237" spans="1:10" x14ac:dyDescent="0.3">
      <c r="A237"/>
      <c r="B237"/>
      <c r="C237" s="524" t="s">
        <v>742</v>
      </c>
      <c r="D237" s="525" t="s">
        <v>689</v>
      </c>
      <c r="E237" s="526"/>
      <c r="F237" s="527"/>
      <c r="G237" s="524">
        <v>1</v>
      </c>
      <c r="H237" s="524"/>
      <c r="I237" s="528">
        <v>540000</v>
      </c>
      <c r="J237" s="529">
        <f t="shared" si="11"/>
        <v>540000</v>
      </c>
    </row>
    <row r="238" spans="1:10" x14ac:dyDescent="0.3">
      <c r="A238"/>
      <c r="B238"/>
      <c r="C238" s="524" t="s">
        <v>748</v>
      </c>
      <c r="D238" s="525" t="s">
        <v>689</v>
      </c>
      <c r="E238" s="526"/>
      <c r="F238" s="527"/>
      <c r="G238" s="524">
        <v>1</v>
      </c>
      <c r="H238" s="524"/>
      <c r="I238" s="528">
        <v>350000</v>
      </c>
      <c r="J238" s="529">
        <f t="shared" si="11"/>
        <v>350000</v>
      </c>
    </row>
    <row r="239" spans="1:10" x14ac:dyDescent="0.3">
      <c r="A239"/>
      <c r="B239"/>
      <c r="C239" s="524" t="s">
        <v>787</v>
      </c>
      <c r="D239" s="525" t="s">
        <v>689</v>
      </c>
      <c r="E239" s="526"/>
      <c r="F239" s="527"/>
      <c r="G239" s="524">
        <v>1</v>
      </c>
      <c r="H239" s="524"/>
      <c r="I239" s="528">
        <v>110000</v>
      </c>
      <c r="J239" s="529">
        <f t="shared" si="11"/>
        <v>110000</v>
      </c>
    </row>
    <row r="240" spans="1:10" x14ac:dyDescent="0.3">
      <c r="A240"/>
      <c r="B240"/>
      <c r="C240" s="524" t="s">
        <v>744</v>
      </c>
      <c r="D240" s="525" t="s">
        <v>689</v>
      </c>
      <c r="E240" s="526"/>
      <c r="F240" s="527"/>
      <c r="G240" s="524">
        <v>25</v>
      </c>
      <c r="H240" s="524"/>
      <c r="I240" s="528">
        <v>31000</v>
      </c>
      <c r="J240" s="529">
        <f t="shared" si="11"/>
        <v>775000</v>
      </c>
    </row>
    <row r="241" spans="1:10" x14ac:dyDescent="0.3">
      <c r="A241"/>
      <c r="B241"/>
      <c r="C241" s="524" t="s">
        <v>750</v>
      </c>
      <c r="D241" s="525" t="s">
        <v>689</v>
      </c>
      <c r="E241" s="526"/>
      <c r="F241" s="527"/>
      <c r="G241" s="524">
        <v>22</v>
      </c>
      <c r="H241" s="524"/>
      <c r="I241" s="528">
        <v>65000</v>
      </c>
      <c r="J241" s="529">
        <f t="shared" si="11"/>
        <v>1430000</v>
      </c>
    </row>
    <row r="242" spans="1:10" x14ac:dyDescent="0.3">
      <c r="A242"/>
      <c r="B242"/>
      <c r="C242" s="524" t="s">
        <v>756</v>
      </c>
      <c r="D242" s="525" t="s">
        <v>689</v>
      </c>
      <c r="E242" s="526"/>
      <c r="F242" s="527"/>
      <c r="G242" s="524">
        <v>11</v>
      </c>
      <c r="H242" s="524"/>
      <c r="I242" s="528">
        <v>83500</v>
      </c>
      <c r="J242" s="529">
        <f t="shared" si="11"/>
        <v>918500</v>
      </c>
    </row>
    <row r="243" spans="1:10" x14ac:dyDescent="0.3">
      <c r="A243"/>
      <c r="B243"/>
      <c r="C243" s="524" t="s">
        <v>760</v>
      </c>
      <c r="D243" s="525" t="s">
        <v>689</v>
      </c>
      <c r="E243" s="526"/>
      <c r="F243" s="527"/>
      <c r="G243" s="524">
        <v>1</v>
      </c>
      <c r="H243" s="524"/>
      <c r="I243" s="528">
        <v>130000</v>
      </c>
      <c r="J243" s="529">
        <f t="shared" si="11"/>
        <v>130000</v>
      </c>
    </row>
    <row r="244" spans="1:10" x14ac:dyDescent="0.3">
      <c r="A244"/>
      <c r="B244"/>
      <c r="C244" s="524" t="s">
        <v>743</v>
      </c>
      <c r="D244" s="525" t="s">
        <v>689</v>
      </c>
      <c r="E244" s="526"/>
      <c r="F244" s="527"/>
      <c r="G244" s="524">
        <v>1</v>
      </c>
      <c r="H244" s="524"/>
      <c r="I244" s="528">
        <v>146000</v>
      </c>
      <c r="J244" s="529">
        <f t="shared" si="11"/>
        <v>146000</v>
      </c>
    </row>
    <row r="245" spans="1:10" x14ac:dyDescent="0.3">
      <c r="A245"/>
      <c r="B245"/>
      <c r="C245" s="524" t="s">
        <v>749</v>
      </c>
      <c r="D245" s="525" t="s">
        <v>689</v>
      </c>
      <c r="E245" s="526"/>
      <c r="F245" s="527"/>
      <c r="G245" s="524">
        <v>1</v>
      </c>
      <c r="H245" s="524"/>
      <c r="I245" s="528">
        <v>165000</v>
      </c>
      <c r="J245" s="529">
        <f t="shared" si="11"/>
        <v>165000</v>
      </c>
    </row>
    <row r="246" spans="1:10" x14ac:dyDescent="0.3">
      <c r="A246"/>
      <c r="B246"/>
      <c r="C246" s="524" t="s">
        <v>755</v>
      </c>
      <c r="D246" s="525" t="s">
        <v>689</v>
      </c>
      <c r="E246" s="526"/>
      <c r="F246" s="527"/>
      <c r="G246" s="524">
        <v>1</v>
      </c>
      <c r="H246" s="524"/>
      <c r="I246" s="528">
        <v>220000</v>
      </c>
      <c r="J246" s="529">
        <f t="shared" si="11"/>
        <v>220000</v>
      </c>
    </row>
    <row r="247" spans="1:10" x14ac:dyDescent="0.3">
      <c r="A247"/>
      <c r="B247"/>
      <c r="C247" s="524" t="s">
        <v>761</v>
      </c>
      <c r="D247" s="525" t="s">
        <v>689</v>
      </c>
      <c r="E247" s="526"/>
      <c r="F247" s="527"/>
      <c r="G247" s="524">
        <v>48</v>
      </c>
      <c r="H247" s="524"/>
      <c r="I247" s="528">
        <v>12500</v>
      </c>
      <c r="J247" s="529">
        <f t="shared" si="11"/>
        <v>600000</v>
      </c>
    </row>
    <row r="248" spans="1:10" x14ac:dyDescent="0.3">
      <c r="A248"/>
      <c r="B248"/>
      <c r="C248" s="524" t="s">
        <v>772</v>
      </c>
      <c r="D248" s="525" t="s">
        <v>689</v>
      </c>
      <c r="E248" s="526"/>
      <c r="F248" s="527"/>
      <c r="G248" s="524">
        <v>2</v>
      </c>
      <c r="H248" s="524"/>
      <c r="I248" s="528">
        <v>29900</v>
      </c>
      <c r="J248" s="529">
        <f t="shared" si="11"/>
        <v>59800</v>
      </c>
    </row>
    <row r="249" spans="1:10" x14ac:dyDescent="0.3">
      <c r="A249"/>
      <c r="B249"/>
      <c r="C249" s="524" t="s">
        <v>773</v>
      </c>
      <c r="D249" s="525" t="s">
        <v>689</v>
      </c>
      <c r="E249" s="526"/>
      <c r="F249" s="527"/>
      <c r="G249" s="524">
        <v>24</v>
      </c>
      <c r="H249" s="524"/>
      <c r="I249" s="528">
        <v>25000</v>
      </c>
      <c r="J249" s="529">
        <f t="shared" si="11"/>
        <v>600000</v>
      </c>
    </row>
    <row r="250" spans="1:10" x14ac:dyDescent="0.3">
      <c r="A250"/>
      <c r="B250"/>
      <c r="C250" s="524" t="s">
        <v>771</v>
      </c>
      <c r="D250" s="525" t="s">
        <v>689</v>
      </c>
      <c r="E250" s="526"/>
      <c r="F250" s="527"/>
      <c r="G250" s="524">
        <v>36.200000000000003</v>
      </c>
      <c r="H250" s="524"/>
      <c r="I250" s="528">
        <v>3500</v>
      </c>
      <c r="J250" s="529">
        <f t="shared" si="11"/>
        <v>126700.00000000001</v>
      </c>
    </row>
    <row r="251" spans="1:10" x14ac:dyDescent="0.3">
      <c r="A251"/>
      <c r="B251"/>
      <c r="C251" s="524" t="s">
        <v>783</v>
      </c>
      <c r="D251" s="525" t="s">
        <v>689</v>
      </c>
      <c r="E251" s="526"/>
      <c r="F251" s="527"/>
      <c r="G251" s="524">
        <v>75</v>
      </c>
      <c r="H251" s="524"/>
      <c r="I251" s="528">
        <v>55000</v>
      </c>
      <c r="J251" s="529">
        <f t="shared" si="11"/>
        <v>4125000</v>
      </c>
    </row>
    <row r="252" spans="1:10" x14ac:dyDescent="0.3">
      <c r="A252"/>
      <c r="B252"/>
      <c r="C252" s="524" t="s">
        <v>784</v>
      </c>
      <c r="D252" s="525" t="s">
        <v>689</v>
      </c>
      <c r="E252" s="526"/>
      <c r="F252" s="527"/>
      <c r="G252" s="524">
        <v>32</v>
      </c>
      <c r="H252" s="524"/>
      <c r="I252" s="528">
        <v>18000</v>
      </c>
      <c r="J252" s="529">
        <f t="shared" si="11"/>
        <v>576000</v>
      </c>
    </row>
    <row r="253" spans="1:10" x14ac:dyDescent="0.3">
      <c r="A253"/>
      <c r="B253"/>
      <c r="C253" s="524" t="s">
        <v>812</v>
      </c>
      <c r="D253" s="525" t="s">
        <v>689</v>
      </c>
      <c r="E253" s="526"/>
      <c r="F253" s="527"/>
      <c r="G253" s="524">
        <v>15</v>
      </c>
      <c r="H253" s="524"/>
      <c r="I253" s="528">
        <v>35000</v>
      </c>
      <c r="J253" s="529">
        <f t="shared" si="11"/>
        <v>525000</v>
      </c>
    </row>
    <row r="254" spans="1:10" x14ac:dyDescent="0.3">
      <c r="A254"/>
      <c r="B254"/>
      <c r="C254" s="524" t="s">
        <v>813</v>
      </c>
      <c r="D254" s="525" t="s">
        <v>689</v>
      </c>
      <c r="E254" s="526"/>
      <c r="F254" s="527"/>
      <c r="G254" s="524">
        <v>22</v>
      </c>
      <c r="H254" s="524"/>
      <c r="I254" s="528">
        <v>15000</v>
      </c>
      <c r="J254" s="529">
        <f t="shared" si="11"/>
        <v>330000</v>
      </c>
    </row>
    <row r="255" spans="1:10" x14ac:dyDescent="0.3">
      <c r="A255"/>
      <c r="B255"/>
      <c r="C255" s="524" t="s">
        <v>809</v>
      </c>
      <c r="D255" s="525" t="s">
        <v>689</v>
      </c>
      <c r="E255" s="526"/>
      <c r="F255" s="527"/>
      <c r="G255" s="524">
        <v>15</v>
      </c>
      <c r="H255" s="524"/>
      <c r="I255" s="528">
        <v>115000</v>
      </c>
      <c r="J255" s="529">
        <f t="shared" si="11"/>
        <v>1725000</v>
      </c>
    </row>
    <row r="256" spans="1:10" x14ac:dyDescent="0.3">
      <c r="A256"/>
      <c r="B256"/>
      <c r="C256" s="524" t="s">
        <v>814</v>
      </c>
      <c r="D256" s="525" t="s">
        <v>117</v>
      </c>
      <c r="E256" s="526"/>
      <c r="F256" s="527"/>
      <c r="G256" s="524">
        <v>15</v>
      </c>
      <c r="H256" s="524"/>
      <c r="I256" s="528">
        <v>6200</v>
      </c>
      <c r="J256" s="529">
        <f t="shared" si="11"/>
        <v>93000</v>
      </c>
    </row>
    <row r="257" spans="1:10" x14ac:dyDescent="0.3">
      <c r="A257"/>
      <c r="B257"/>
      <c r="C257" s="524" t="s">
        <v>815</v>
      </c>
      <c r="D257" s="525" t="s">
        <v>689</v>
      </c>
      <c r="E257" s="526"/>
      <c r="F257" s="527"/>
      <c r="G257" s="524">
        <v>1</v>
      </c>
      <c r="H257" s="524"/>
      <c r="I257" s="528">
        <v>152000000</v>
      </c>
      <c r="J257" s="529">
        <f t="shared" si="11"/>
        <v>152000000</v>
      </c>
    </row>
    <row r="258" spans="1:10" x14ac:dyDescent="0.3">
      <c r="A258"/>
      <c r="B258"/>
      <c r="C258" s="524" t="s">
        <v>816</v>
      </c>
      <c r="D258" s="525" t="s">
        <v>777</v>
      </c>
      <c r="E258" s="526"/>
      <c r="F258" s="527"/>
      <c r="G258" s="524">
        <v>1</v>
      </c>
      <c r="H258" s="524"/>
      <c r="I258" s="528">
        <v>17800000</v>
      </c>
      <c r="J258" s="529">
        <f t="shared" si="11"/>
        <v>17800000</v>
      </c>
    </row>
    <row r="259" spans="1:10" x14ac:dyDescent="0.3">
      <c r="A259"/>
      <c r="B259"/>
      <c r="C259" s="524"/>
      <c r="D259" s="525"/>
      <c r="E259" s="526"/>
      <c r="F259" s="527"/>
      <c r="G259" s="524"/>
      <c r="H259" s="524"/>
      <c r="I259" s="528"/>
      <c r="J259" s="529"/>
    </row>
    <row r="260" spans="1:10" ht="15.6" x14ac:dyDescent="0.3">
      <c r="A260"/>
      <c r="B260"/>
      <c r="C260" s="961" t="s">
        <v>817</v>
      </c>
      <c r="D260" s="962"/>
      <c r="E260" s="962"/>
      <c r="F260" s="962"/>
      <c r="G260" s="962"/>
      <c r="H260" s="962"/>
      <c r="I260" s="963"/>
      <c r="J260" s="559">
        <f>SUM(J158:J259)</f>
        <v>358751970</v>
      </c>
    </row>
    <row r="261" spans="1:10" x14ac:dyDescent="0.3">
      <c r="A261"/>
      <c r="B261"/>
      <c r="C261" s="524"/>
      <c r="D261" s="525"/>
      <c r="E261" s="526"/>
      <c r="F261" s="527"/>
      <c r="G261" s="524"/>
      <c r="H261" s="524"/>
      <c r="I261" s="528"/>
      <c r="J261" s="529"/>
    </row>
    <row r="262" spans="1:10" x14ac:dyDescent="0.3">
      <c r="A262"/>
      <c r="B262"/>
      <c r="C262"/>
      <c r="D262"/>
      <c r="E262"/>
      <c r="F262"/>
      <c r="G262"/>
      <c r="H262"/>
      <c r="I262"/>
      <c r="J262"/>
    </row>
    <row r="263" spans="1:10" ht="16.8" x14ac:dyDescent="0.3">
      <c r="A263" s="448" t="s">
        <v>332</v>
      </c>
      <c r="B263"/>
      <c r="C263" s="449" t="s">
        <v>333</v>
      </c>
      <c r="D263"/>
      <c r="E263"/>
      <c r="F263"/>
      <c r="G263"/>
      <c r="H263"/>
      <c r="I263"/>
      <c r="J263" s="451">
        <f>SUM(J264:J278)</f>
        <v>281503673.44521528</v>
      </c>
    </row>
    <row r="264" spans="1:10" x14ac:dyDescent="0.3">
      <c r="A264" s="452" t="s">
        <v>312</v>
      </c>
      <c r="B264" s="453" t="s">
        <v>660</v>
      </c>
      <c r="C264" s="454" t="s">
        <v>72</v>
      </c>
      <c r="D264" s="455" t="s">
        <v>73</v>
      </c>
      <c r="E264" s="456"/>
      <c r="F264" s="457"/>
      <c r="G264" s="454" t="str">
        <f>IF($B$3&gt;1,"CANT.  / " &amp;$B$1,"CANT.")</f>
        <v>CANT.</v>
      </c>
      <c r="H264" s="457"/>
      <c r="I264" s="454" t="s">
        <v>662</v>
      </c>
      <c r="J264" s="458" t="str">
        <f>IF($B$3&gt;1,"VR.  / " &amp;$B$1,"VR.TOTAL")</f>
        <v>VR.TOTAL</v>
      </c>
    </row>
    <row r="265" spans="1:10" x14ac:dyDescent="0.3">
      <c r="A265" s="459">
        <v>200004</v>
      </c>
      <c r="B265" s="460" t="s">
        <v>333</v>
      </c>
      <c r="C265" s="460" t="s">
        <v>597</v>
      </c>
      <c r="D265" s="461" t="s">
        <v>663</v>
      </c>
      <c r="E265" s="462" t="str">
        <f t="shared" ref="E265:E278" si="12">C265&amp;D265</f>
        <v>M.O. ALB. ACABADOS 1 AYUDANTE-1 OFIJornal+PS</v>
      </c>
      <c r="F265" s="463">
        <v>2</v>
      </c>
      <c r="G265" s="460">
        <v>1</v>
      </c>
      <c r="H265" s="460">
        <v>47082</v>
      </c>
      <c r="I265" s="464">
        <v>188328</v>
      </c>
      <c r="J265" s="465">
        <f t="shared" ref="J265:J278" si="13">G265*I265</f>
        <v>188328</v>
      </c>
    </row>
    <row r="266" spans="1:10" x14ac:dyDescent="0.3">
      <c r="A266" s="459">
        <v>200006</v>
      </c>
      <c r="B266" s="460" t="s">
        <v>333</v>
      </c>
      <c r="C266" s="460" t="s">
        <v>403</v>
      </c>
      <c r="D266" s="461" t="s">
        <v>663</v>
      </c>
      <c r="E266" s="462" t="str">
        <f t="shared" si="12"/>
        <v>M.O. ALBANILERIA 1 AYUDANTEJornal+PS</v>
      </c>
      <c r="F266" s="463">
        <v>2</v>
      </c>
      <c r="G266" s="460">
        <v>980.40000000000009</v>
      </c>
      <c r="H266" s="460">
        <v>33733</v>
      </c>
      <c r="I266" s="464">
        <v>67466</v>
      </c>
      <c r="J266" s="465">
        <f t="shared" si="13"/>
        <v>66143666.400000006</v>
      </c>
    </row>
    <row r="267" spans="1:10" x14ac:dyDescent="0.3">
      <c r="A267" s="459">
        <v>200007</v>
      </c>
      <c r="B267" s="460" t="s">
        <v>333</v>
      </c>
      <c r="C267" s="460" t="s">
        <v>414</v>
      </c>
      <c r="D267" s="461" t="s">
        <v>663</v>
      </c>
      <c r="E267" s="462" t="str">
        <f t="shared" si="12"/>
        <v>M.O. ALBANILERIA 1 AYUDANTE-1 OFIJornal+PS</v>
      </c>
      <c r="F267" s="463">
        <v>2</v>
      </c>
      <c r="G267" s="460">
        <v>423.52243792497052</v>
      </c>
      <c r="H267" s="460">
        <v>6388.1594999999998</v>
      </c>
      <c r="I267" s="464">
        <v>167380</v>
      </c>
      <c r="J267" s="465">
        <f t="shared" si="13"/>
        <v>70889185.659881562</v>
      </c>
    </row>
    <row r="268" spans="1:10" x14ac:dyDescent="0.3">
      <c r="A268" s="459">
        <v>200008</v>
      </c>
      <c r="B268" s="460" t="s">
        <v>333</v>
      </c>
      <c r="C268" s="460" t="s">
        <v>339</v>
      </c>
      <c r="D268" s="461" t="s">
        <v>663</v>
      </c>
      <c r="E268" s="462" t="str">
        <f t="shared" si="12"/>
        <v>M.O. ALBANILERIA 2 AYUDANTEJornal+PS</v>
      </c>
      <c r="F268" s="463">
        <v>2</v>
      </c>
      <c r="G268" s="460">
        <v>85.932874901460821</v>
      </c>
      <c r="H268" s="460">
        <v>18882.43</v>
      </c>
      <c r="I268" s="464">
        <v>134932</v>
      </c>
      <c r="J268" s="465">
        <f t="shared" si="13"/>
        <v>11595094.676203912</v>
      </c>
    </row>
    <row r="269" spans="1:10" x14ac:dyDescent="0.3">
      <c r="A269" s="459">
        <v>200009</v>
      </c>
      <c r="B269" s="460" t="s">
        <v>333</v>
      </c>
      <c r="C269" s="460" t="s">
        <v>375</v>
      </c>
      <c r="D269" s="461" t="s">
        <v>663</v>
      </c>
      <c r="E269" s="462" t="str">
        <f t="shared" si="12"/>
        <v>M.O. ALBANILERIA 2 AYUDANTE-1 OFIJornal+PS</v>
      </c>
      <c r="F269" s="463">
        <v>2</v>
      </c>
      <c r="G269" s="460">
        <v>138.60402139041375</v>
      </c>
      <c r="H269" s="460">
        <v>1792.6157000000001</v>
      </c>
      <c r="I269" s="464">
        <v>234847</v>
      </c>
      <c r="J269" s="465">
        <f t="shared" si="13"/>
        <v>32550738.611474499</v>
      </c>
    </row>
    <row r="270" spans="1:10" x14ac:dyDescent="0.3">
      <c r="A270" s="459">
        <v>200011</v>
      </c>
      <c r="B270" s="460" t="s">
        <v>333</v>
      </c>
      <c r="C270" s="460" t="s">
        <v>426</v>
      </c>
      <c r="D270" s="461" t="s">
        <v>663</v>
      </c>
      <c r="E270" s="462" t="str">
        <f t="shared" si="12"/>
        <v>M.O. ALBANILERIA 3 AYUDANTE-1 OFIJornal+PS</v>
      </c>
      <c r="F270" s="463">
        <v>2</v>
      </c>
      <c r="G270" s="460">
        <v>31.809033237387691</v>
      </c>
      <c r="H270" s="460">
        <v>292287.53000000003</v>
      </c>
      <c r="I270" s="464">
        <v>302313</v>
      </c>
      <c r="J270" s="465">
        <f t="shared" si="13"/>
        <v>9616284.2650943846</v>
      </c>
    </row>
    <row r="271" spans="1:10" x14ac:dyDescent="0.3">
      <c r="A271" s="459">
        <v>207000</v>
      </c>
      <c r="B271" s="460" t="s">
        <v>333</v>
      </c>
      <c r="C271" s="460" t="s">
        <v>623</v>
      </c>
      <c r="D271" s="461" t="s">
        <v>663</v>
      </c>
      <c r="E271" s="462" t="str">
        <f t="shared" si="12"/>
        <v>M.O. ALBANILERIA 4 AYUDANTEJornal+PS</v>
      </c>
      <c r="F271" s="463">
        <v>2</v>
      </c>
      <c r="G271" s="460">
        <v>0.63609185166338023</v>
      </c>
      <c r="H271" s="460">
        <v>171658.92749999999</v>
      </c>
      <c r="I271" s="464">
        <v>269865</v>
      </c>
      <c r="J271" s="465">
        <f t="shared" si="13"/>
        <v>171658.92754913811</v>
      </c>
    </row>
    <row r="272" spans="1:10" x14ac:dyDescent="0.3">
      <c r="A272" s="459">
        <v>200029</v>
      </c>
      <c r="B272" s="460" t="s">
        <v>333</v>
      </c>
      <c r="C272" s="460" t="s">
        <v>482</v>
      </c>
      <c r="D272" s="461" t="s">
        <v>663</v>
      </c>
      <c r="E272" s="462" t="str">
        <f t="shared" si="12"/>
        <v>M.O. CARP.ALUMINIO 1 AYUDANTE-1 OFIJornal+PS</v>
      </c>
      <c r="F272" s="463">
        <v>2</v>
      </c>
      <c r="G272" s="460">
        <v>17.667862504134543</v>
      </c>
      <c r="H272" s="460">
        <v>42587.07</v>
      </c>
      <c r="I272" s="464">
        <v>167380</v>
      </c>
      <c r="J272" s="465">
        <f t="shared" si="13"/>
        <v>2957246.82594204</v>
      </c>
    </row>
    <row r="273" spans="1:10" x14ac:dyDescent="0.3">
      <c r="A273" s="459">
        <v>200017</v>
      </c>
      <c r="B273" s="460" t="s">
        <v>333</v>
      </c>
      <c r="C273" s="460" t="s">
        <v>463</v>
      </c>
      <c r="D273" s="461" t="s">
        <v>663</v>
      </c>
      <c r="E273" s="462" t="str">
        <f t="shared" si="12"/>
        <v>M.O. CARP.TALLER 1 AYUDANTE-1 OFIJornal+PS</v>
      </c>
      <c r="F273" s="463">
        <v>2</v>
      </c>
      <c r="G273" s="460">
        <v>26.557003733882919</v>
      </c>
      <c r="H273" s="460">
        <v>5656.4826999999996</v>
      </c>
      <c r="I273" s="464">
        <v>177850</v>
      </c>
      <c r="J273" s="465">
        <f t="shared" si="13"/>
        <v>4723163.1140710767</v>
      </c>
    </row>
    <row r="274" spans="1:10" x14ac:dyDescent="0.3">
      <c r="A274" s="459">
        <v>200019</v>
      </c>
      <c r="B274" s="460" t="s">
        <v>333</v>
      </c>
      <c r="C274" s="460" t="s">
        <v>655</v>
      </c>
      <c r="D274" s="461" t="s">
        <v>663</v>
      </c>
      <c r="E274" s="462" t="str">
        <f t="shared" si="12"/>
        <v>M.O. ELECTRICAS 2 AYUDANTE-1 OFIJornal+PS</v>
      </c>
      <c r="F274" s="463">
        <v>2</v>
      </c>
      <c r="G274" s="460">
        <v>1.9080328181644723</v>
      </c>
      <c r="H274" s="460">
        <v>621307.0024</v>
      </c>
      <c r="I274" s="464">
        <v>325627</v>
      </c>
      <c r="J274" s="465">
        <f t="shared" si="13"/>
        <v>621307.00248044264</v>
      </c>
    </row>
    <row r="275" spans="1:10" x14ac:dyDescent="0.3">
      <c r="A275" s="459">
        <v>200021</v>
      </c>
      <c r="B275" s="460" t="s">
        <v>333</v>
      </c>
      <c r="C275" s="460" t="s">
        <v>513</v>
      </c>
      <c r="D275" s="461" t="s">
        <v>663</v>
      </c>
      <c r="E275" s="462" t="str">
        <f t="shared" si="12"/>
        <v>M.O. HIDROSANIT. 1 AYUDANTE-1 OFIJornal+PS</v>
      </c>
      <c r="F275" s="463">
        <v>2</v>
      </c>
      <c r="G275" s="460">
        <v>16.300481513703545</v>
      </c>
      <c r="H275" s="460">
        <v>88925</v>
      </c>
      <c r="I275" s="464">
        <v>177850</v>
      </c>
      <c r="J275" s="465">
        <f t="shared" si="13"/>
        <v>2899040.6372121754</v>
      </c>
    </row>
    <row r="276" spans="1:10" x14ac:dyDescent="0.3">
      <c r="A276" s="459">
        <v>200020</v>
      </c>
      <c r="B276" s="460" t="s">
        <v>333</v>
      </c>
      <c r="C276" s="460" t="s">
        <v>584</v>
      </c>
      <c r="D276" s="461" t="s">
        <v>663</v>
      </c>
      <c r="E276" s="462" t="str">
        <f t="shared" si="12"/>
        <v>M.O. HIDROSANIT. 2 AYUDANTE - 1 OFIC.Jornal+PS</v>
      </c>
      <c r="F276" s="463">
        <v>2</v>
      </c>
      <c r="G276" s="460">
        <v>8.0415025166670215</v>
      </c>
      <c r="H276" s="460">
        <v>95110.319199999998</v>
      </c>
      <c r="I276" s="464">
        <v>250882</v>
      </c>
      <c r="J276" s="465">
        <f t="shared" si="13"/>
        <v>2017468.2343864557</v>
      </c>
    </row>
    <row r="277" spans="1:10" x14ac:dyDescent="0.3">
      <c r="A277" s="459">
        <v>200023</v>
      </c>
      <c r="B277" s="460" t="s">
        <v>333</v>
      </c>
      <c r="C277" s="460" t="s">
        <v>494</v>
      </c>
      <c r="D277" s="461" t="s">
        <v>663</v>
      </c>
      <c r="E277" s="462" t="str">
        <f t="shared" si="12"/>
        <v>M.O. METALISTERIA 1 AYUDANTE-1 OFIJornal+PS</v>
      </c>
      <c r="F277" s="463">
        <v>2</v>
      </c>
      <c r="G277" s="460">
        <v>185.31804592583168</v>
      </c>
      <c r="H277" s="460">
        <v>200858</v>
      </c>
      <c r="I277" s="464">
        <v>200858</v>
      </c>
      <c r="J277" s="465">
        <f t="shared" si="13"/>
        <v>37222612.068570703</v>
      </c>
    </row>
    <row r="278" spans="1:10" x14ac:dyDescent="0.3">
      <c r="A278" s="459">
        <v>200026</v>
      </c>
      <c r="B278" s="460" t="s">
        <v>333</v>
      </c>
      <c r="C278" s="460" t="s">
        <v>464</v>
      </c>
      <c r="D278" s="461" t="s">
        <v>663</v>
      </c>
      <c r="E278" s="462" t="str">
        <f t="shared" si="12"/>
        <v>M.O. PINTURA 1 AYUDANTE-1 OFIJornal+PS</v>
      </c>
      <c r="F278" s="463">
        <v>2</v>
      </c>
      <c r="G278" s="460">
        <v>224.39066079476453</v>
      </c>
      <c r="H278" s="460">
        <v>1131.29</v>
      </c>
      <c r="I278" s="464">
        <v>177850</v>
      </c>
      <c r="J278" s="465">
        <f t="shared" si="13"/>
        <v>39907879.022348873</v>
      </c>
    </row>
    <row r="279" spans="1:10" x14ac:dyDescent="0.3">
      <c r="A279"/>
      <c r="B279"/>
      <c r="C279"/>
      <c r="D279"/>
      <c r="E279"/>
      <c r="F279"/>
      <c r="G279"/>
      <c r="H279"/>
      <c r="I279"/>
      <c r="J279"/>
    </row>
    <row r="280" spans="1:10" x14ac:dyDescent="0.3">
      <c r="A280"/>
      <c r="B280"/>
      <c r="C280"/>
      <c r="D280"/>
      <c r="E280"/>
      <c r="F280"/>
      <c r="G280"/>
      <c r="H280"/>
      <c r="I280"/>
      <c r="J280"/>
    </row>
    <row r="281" spans="1:10" ht="16.8" x14ac:dyDescent="0.3">
      <c r="A281" s="448" t="s">
        <v>342</v>
      </c>
      <c r="B281"/>
      <c r="C281" s="449" t="s">
        <v>343</v>
      </c>
      <c r="D281"/>
      <c r="E281"/>
      <c r="F281"/>
      <c r="G281"/>
      <c r="H281"/>
      <c r="I281"/>
      <c r="J281" s="451">
        <f>SUM(J282:J296)</f>
        <v>89397106.882491991</v>
      </c>
    </row>
    <row r="282" spans="1:10" x14ac:dyDescent="0.3">
      <c r="A282" s="452" t="s">
        <v>312</v>
      </c>
      <c r="B282" s="453" t="s">
        <v>660</v>
      </c>
      <c r="C282" s="454" t="s">
        <v>72</v>
      </c>
      <c r="D282" s="455" t="s">
        <v>73</v>
      </c>
      <c r="E282" s="456"/>
      <c r="F282" s="457"/>
      <c r="G282" s="454" t="str">
        <f>IF($B$3&gt;1,"CANT.  / " &amp;$B$1,"CANT.")</f>
        <v>CANT.</v>
      </c>
      <c r="H282" s="457"/>
      <c r="I282" s="454" t="s">
        <v>662</v>
      </c>
      <c r="J282" s="458" t="str">
        <f>IF($B$3&gt;1,"VR.  / " &amp;$B$1,"VR.TOTAL")</f>
        <v>VR.TOTAL</v>
      </c>
    </row>
    <row r="283" spans="1:10" x14ac:dyDescent="0.3">
      <c r="A283" s="459">
        <v>300002</v>
      </c>
      <c r="B283" s="460" t="s">
        <v>343</v>
      </c>
      <c r="C283" s="460" t="s">
        <v>428</v>
      </c>
      <c r="D283" s="461" t="s">
        <v>429</v>
      </c>
      <c r="E283" s="462" t="str">
        <f t="shared" ref="E283:E296" si="14">C283&amp;D283</f>
        <v>ANDAMIO METALICO TUBULARU/D</v>
      </c>
      <c r="F283" s="463">
        <v>3</v>
      </c>
      <c r="G283" s="460">
        <v>1606.711</v>
      </c>
      <c r="H283" s="460">
        <v>48000</v>
      </c>
      <c r="I283" s="464">
        <v>12000</v>
      </c>
      <c r="J283" s="465">
        <f>G283*I283</f>
        <v>19280532</v>
      </c>
    </row>
    <row r="284" spans="1:10" x14ac:dyDescent="0.3">
      <c r="A284" s="459">
        <v>301007</v>
      </c>
      <c r="B284" s="460"/>
      <c r="C284" s="460" t="s">
        <v>643</v>
      </c>
      <c r="D284" s="461" t="s">
        <v>345</v>
      </c>
      <c r="E284" s="462" t="str">
        <f t="shared" si="14"/>
        <v>COMPRESOR AIRE + PISTOLADIA</v>
      </c>
      <c r="F284" s="463">
        <v>3</v>
      </c>
      <c r="G284" s="460">
        <v>92.4</v>
      </c>
      <c r="H284" s="460">
        <v>1350</v>
      </c>
      <c r="I284" s="464">
        <v>27000</v>
      </c>
      <c r="J284" s="465">
        <f>G284*I284</f>
        <v>2494800</v>
      </c>
    </row>
    <row r="285" spans="1:10" x14ac:dyDescent="0.3">
      <c r="A285" s="459">
        <v>300019</v>
      </c>
      <c r="B285" s="460" t="s">
        <v>343</v>
      </c>
      <c r="C285" s="460" t="s">
        <v>450</v>
      </c>
      <c r="D285" s="461" t="s">
        <v>345</v>
      </c>
      <c r="E285" s="462" t="str">
        <f t="shared" si="14"/>
        <v>CRUCETA ANDAMIODIA</v>
      </c>
      <c r="F285" s="463">
        <v>3</v>
      </c>
      <c r="G285" s="460">
        <v>227.5</v>
      </c>
      <c r="H285" s="460">
        <v>20</v>
      </c>
      <c r="I285" s="464">
        <v>100</v>
      </c>
      <c r="J285" s="465">
        <f>G285*I285</f>
        <v>22750</v>
      </c>
    </row>
    <row r="286" spans="1:10" x14ac:dyDescent="0.3">
      <c r="A286" s="459">
        <v>300026</v>
      </c>
      <c r="B286" s="460" t="s">
        <v>343</v>
      </c>
      <c r="C286" s="460" t="s">
        <v>346</v>
      </c>
      <c r="D286" s="461" t="s">
        <v>401</v>
      </c>
      <c r="E286" s="462" t="str">
        <f t="shared" si="14"/>
        <v>HERRAMIENTA MENORGLB</v>
      </c>
      <c r="F286" s="463">
        <v>3</v>
      </c>
      <c r="G286" s="460"/>
      <c r="H286" s="460">
        <v>1888.24</v>
      </c>
      <c r="I286" s="464"/>
      <c r="J286" s="465">
        <v>27190307.882491995</v>
      </c>
    </row>
    <row r="287" spans="1:10" x14ac:dyDescent="0.3">
      <c r="A287" s="459">
        <v>308003</v>
      </c>
      <c r="B287" s="460" t="s">
        <v>343</v>
      </c>
      <c r="C287" s="460" t="s">
        <v>344</v>
      </c>
      <c r="D287" s="461" t="s">
        <v>345</v>
      </c>
      <c r="E287" s="462" t="str">
        <f t="shared" si="14"/>
        <v>MEZCLADORA DE 9 PIES CUBICOSDIA</v>
      </c>
      <c r="F287" s="463">
        <v>3</v>
      </c>
      <c r="G287" s="460">
        <v>263.34262000000001</v>
      </c>
      <c r="H287" s="460">
        <v>2328</v>
      </c>
      <c r="I287" s="464">
        <v>100000</v>
      </c>
      <c r="J287" s="465">
        <f t="shared" ref="J287:J296" si="15">G287*I287</f>
        <v>26334262</v>
      </c>
    </row>
    <row r="288" spans="1:10" x14ac:dyDescent="0.3">
      <c r="A288" s="459">
        <v>300040</v>
      </c>
      <c r="B288" s="460" t="s">
        <v>343</v>
      </c>
      <c r="C288" s="460" t="s">
        <v>465</v>
      </c>
      <c r="D288" s="461" t="s">
        <v>345</v>
      </c>
      <c r="E288" s="462" t="str">
        <f t="shared" si="14"/>
        <v>PULIDORA CON PIEDRA O DISCODIA</v>
      </c>
      <c r="F288" s="463">
        <v>3</v>
      </c>
      <c r="G288" s="460">
        <v>16.7</v>
      </c>
      <c r="H288" s="460">
        <v>520</v>
      </c>
      <c r="I288" s="464">
        <v>26000</v>
      </c>
      <c r="J288" s="465">
        <f t="shared" si="15"/>
        <v>434200</v>
      </c>
    </row>
    <row r="289" spans="1:10" x14ac:dyDescent="0.3">
      <c r="A289" s="459">
        <v>300045</v>
      </c>
      <c r="B289" s="460" t="s">
        <v>343</v>
      </c>
      <c r="C289" s="460" t="s">
        <v>399</v>
      </c>
      <c r="D289" s="461" t="s">
        <v>400</v>
      </c>
      <c r="E289" s="462" t="str">
        <f t="shared" si="14"/>
        <v>RETROEXCAVADORA CARGADORA JD-51OHRS</v>
      </c>
      <c r="F289" s="463">
        <v>3</v>
      </c>
      <c r="G289" s="460">
        <v>47.75</v>
      </c>
      <c r="H289" s="460">
        <v>5500</v>
      </c>
      <c r="I289" s="464">
        <v>110000</v>
      </c>
      <c r="J289" s="465">
        <f t="shared" si="15"/>
        <v>5252500</v>
      </c>
    </row>
    <row r="290" spans="1:10" x14ac:dyDescent="0.3">
      <c r="A290" s="459">
        <v>300047</v>
      </c>
      <c r="B290" s="460" t="s">
        <v>343</v>
      </c>
      <c r="C290" s="460" t="s">
        <v>410</v>
      </c>
      <c r="D290" s="461" t="s">
        <v>400</v>
      </c>
      <c r="E290" s="462" t="str">
        <f t="shared" si="14"/>
        <v>RETROEXCAVADORA JD-510HRS</v>
      </c>
      <c r="F290" s="463">
        <v>3</v>
      </c>
      <c r="G290" s="460">
        <v>26</v>
      </c>
      <c r="H290" s="460">
        <v>44000</v>
      </c>
      <c r="I290" s="464">
        <v>110000</v>
      </c>
      <c r="J290" s="465">
        <f t="shared" si="15"/>
        <v>2860000</v>
      </c>
    </row>
    <row r="291" spans="1:10" x14ac:dyDescent="0.3">
      <c r="A291" s="459">
        <v>300048</v>
      </c>
      <c r="B291" s="460" t="s">
        <v>343</v>
      </c>
      <c r="C291" s="460" t="s">
        <v>466</v>
      </c>
      <c r="D291" s="461" t="s">
        <v>345</v>
      </c>
      <c r="E291" s="462" t="str">
        <f t="shared" si="14"/>
        <v>SOLDADOR ELECTRICODIA</v>
      </c>
      <c r="F291" s="463">
        <v>3</v>
      </c>
      <c r="G291" s="460">
        <v>41.75</v>
      </c>
      <c r="H291" s="460">
        <v>1995</v>
      </c>
      <c r="I291" s="464">
        <v>39900</v>
      </c>
      <c r="J291" s="465">
        <f t="shared" si="15"/>
        <v>1665825</v>
      </c>
    </row>
    <row r="292" spans="1:10" x14ac:dyDescent="0.3">
      <c r="A292" s="459">
        <v>300051</v>
      </c>
      <c r="B292" s="460" t="s">
        <v>343</v>
      </c>
      <c r="C292" s="460" t="s">
        <v>427</v>
      </c>
      <c r="D292" s="461" t="s">
        <v>345</v>
      </c>
      <c r="E292" s="462" t="str">
        <f t="shared" si="14"/>
        <v>TACO METALICO EXTENSION DE 2.OM A 3.30MTDIA</v>
      </c>
      <c r="F292" s="463">
        <v>3</v>
      </c>
      <c r="G292" s="460">
        <v>785.6</v>
      </c>
      <c r="H292" s="460">
        <v>2280</v>
      </c>
      <c r="I292" s="464">
        <v>95</v>
      </c>
      <c r="J292" s="465">
        <f t="shared" si="15"/>
        <v>74632</v>
      </c>
    </row>
    <row r="293" spans="1:10" x14ac:dyDescent="0.3">
      <c r="A293" s="459">
        <v>300055</v>
      </c>
      <c r="B293" s="460" t="s">
        <v>343</v>
      </c>
      <c r="C293" s="460" t="s">
        <v>365</v>
      </c>
      <c r="D293" s="461" t="s">
        <v>345</v>
      </c>
      <c r="E293" s="462" t="str">
        <f t="shared" si="14"/>
        <v>VIBRADOR ELECTRICODIA</v>
      </c>
      <c r="F293" s="463">
        <v>3</v>
      </c>
      <c r="G293" s="460">
        <v>27.355999999999998</v>
      </c>
      <c r="H293" s="460">
        <v>1400</v>
      </c>
      <c r="I293" s="464">
        <v>28000</v>
      </c>
      <c r="J293" s="465">
        <f t="shared" si="15"/>
        <v>765968</v>
      </c>
    </row>
    <row r="294" spans="1:10" x14ac:dyDescent="0.3">
      <c r="A294" s="459">
        <v>300057</v>
      </c>
      <c r="B294" s="460" t="s">
        <v>343</v>
      </c>
      <c r="C294" s="460" t="s">
        <v>408</v>
      </c>
      <c r="D294" s="461" t="s">
        <v>345</v>
      </c>
      <c r="E294" s="462" t="str">
        <f t="shared" si="14"/>
        <v>VIBROCOMPACTADOR TIPO RANADIA</v>
      </c>
      <c r="F294" s="463">
        <v>3</v>
      </c>
      <c r="G294" s="460">
        <v>3.2</v>
      </c>
      <c r="H294" s="460">
        <v>3690</v>
      </c>
      <c r="I294" s="464">
        <v>36900</v>
      </c>
      <c r="J294" s="465">
        <f t="shared" si="15"/>
        <v>118080</v>
      </c>
    </row>
    <row r="295" spans="1:10" x14ac:dyDescent="0.3">
      <c r="A295" s="459">
        <v>300059</v>
      </c>
      <c r="B295" s="460" t="s">
        <v>343</v>
      </c>
      <c r="C295" s="460" t="s">
        <v>404</v>
      </c>
      <c r="D295" s="461" t="s">
        <v>405</v>
      </c>
      <c r="E295" s="462" t="str">
        <f t="shared" si="14"/>
        <v>VOLQUETA 5 M3VJE</v>
      </c>
      <c r="F295" s="463">
        <v>3</v>
      </c>
      <c r="G295" s="460">
        <v>14.000000000000002</v>
      </c>
      <c r="H295" s="460">
        <v>56000</v>
      </c>
      <c r="I295" s="464">
        <v>200000</v>
      </c>
      <c r="J295" s="465">
        <f t="shared" si="15"/>
        <v>2800000.0000000005</v>
      </c>
    </row>
    <row r="296" spans="1:10" x14ac:dyDescent="0.3">
      <c r="A296" s="459">
        <v>307002</v>
      </c>
      <c r="B296" s="460" t="s">
        <v>343</v>
      </c>
      <c r="C296" s="460" t="s">
        <v>397</v>
      </c>
      <c r="D296" s="461" t="s">
        <v>97</v>
      </c>
      <c r="E296" s="462" t="str">
        <f t="shared" si="14"/>
        <v>VOLQUETA TRANSPORTE MAT.PETREOS 1-10KMS INCLUYE CARGUEM3</v>
      </c>
      <c r="F296" s="463">
        <v>3</v>
      </c>
      <c r="G296" s="460">
        <v>10.324999999999999</v>
      </c>
      <c r="H296" s="460">
        <v>20000</v>
      </c>
      <c r="I296" s="464">
        <v>10000</v>
      </c>
      <c r="J296" s="465">
        <f t="shared" si="15"/>
        <v>103250</v>
      </c>
    </row>
    <row r="297" spans="1:10" x14ac:dyDescent="0.3">
      <c r="A297"/>
      <c r="B297"/>
      <c r="C297"/>
      <c r="D297"/>
      <c r="E297"/>
      <c r="F297"/>
      <c r="G297"/>
      <c r="H297"/>
      <c r="I297"/>
      <c r="J297"/>
    </row>
    <row r="298" spans="1:10" x14ac:dyDescent="0.3">
      <c r="A298"/>
      <c r="B298"/>
      <c r="C298"/>
      <c r="D298"/>
      <c r="E298"/>
      <c r="F298"/>
      <c r="G298"/>
      <c r="H298"/>
      <c r="I298"/>
      <c r="J298"/>
    </row>
    <row r="299" spans="1:10" ht="16.8" x14ac:dyDescent="0.3">
      <c r="A299" s="448" t="s">
        <v>350</v>
      </c>
      <c r="B299"/>
      <c r="C299" s="449" t="s">
        <v>351</v>
      </c>
      <c r="D299"/>
      <c r="E299"/>
      <c r="F299"/>
      <c r="G299"/>
      <c r="H299"/>
      <c r="I299" s="450"/>
      <c r="J299" s="451">
        <f>SUM(J300:J301)</f>
        <v>21590000</v>
      </c>
    </row>
    <row r="300" spans="1:10" x14ac:dyDescent="0.3">
      <c r="A300" s="452" t="s">
        <v>312</v>
      </c>
      <c r="B300" s="453" t="s">
        <v>660</v>
      </c>
      <c r="C300" s="454" t="s">
        <v>72</v>
      </c>
      <c r="D300" s="455" t="s">
        <v>73</v>
      </c>
      <c r="E300" s="456"/>
      <c r="F300" s="457"/>
      <c r="G300" s="454" t="str">
        <f>IF($B$3&gt;1,"CANT.  / " &amp;$B$1,"CANT.")</f>
        <v>CANT.</v>
      </c>
      <c r="H300" s="457"/>
      <c r="I300" s="454" t="s">
        <v>662</v>
      </c>
      <c r="J300" s="458" t="str">
        <f>IF($B$3&gt;1,"VR.  / " &amp;$B$1,"VR.TOTAL")</f>
        <v>VR.TOTAL</v>
      </c>
    </row>
    <row r="301" spans="1:10" x14ac:dyDescent="0.3">
      <c r="A301" s="459">
        <v>400001</v>
      </c>
      <c r="B301" s="460" t="s">
        <v>415</v>
      </c>
      <c r="C301" s="460" t="s">
        <v>415</v>
      </c>
      <c r="D301" s="461" t="s">
        <v>401</v>
      </c>
      <c r="E301" s="462" t="str">
        <f t="shared" ref="E301" si="16">C301&amp;D301</f>
        <v>TRANSPORTEGLB</v>
      </c>
      <c r="F301" s="463">
        <v>4</v>
      </c>
      <c r="G301" s="460">
        <v>2159</v>
      </c>
      <c r="H301" s="460">
        <v>10000</v>
      </c>
      <c r="I301" s="464">
        <v>10000</v>
      </c>
      <c r="J301" s="465">
        <f>G301*I301</f>
        <v>21590000</v>
      </c>
    </row>
    <row r="302" spans="1:10" x14ac:dyDescent="0.3">
      <c r="A302"/>
      <c r="B302"/>
      <c r="C302"/>
      <c r="D302"/>
      <c r="E302"/>
      <c r="F302"/>
      <c r="G302"/>
      <c r="H302"/>
      <c r="I302"/>
      <c r="J302"/>
    </row>
    <row r="303" spans="1:10" x14ac:dyDescent="0.3">
      <c r="A303"/>
      <c r="B303"/>
      <c r="C303"/>
      <c r="D303"/>
      <c r="E303"/>
      <c r="F303"/>
      <c r="G303"/>
      <c r="H303"/>
      <c r="I303"/>
      <c r="J303"/>
    </row>
    <row r="304" spans="1:10" x14ac:dyDescent="0.3">
      <c r="A304"/>
      <c r="B304"/>
      <c r="C304"/>
      <c r="D304"/>
      <c r="E304"/>
      <c r="F304"/>
      <c r="G304"/>
      <c r="H304"/>
      <c r="I304"/>
      <c r="J304"/>
    </row>
    <row r="305" spans="1:10" x14ac:dyDescent="0.3">
      <c r="A305" s="466"/>
      <c r="B305" s="467"/>
      <c r="C305" s="466"/>
      <c r="D305" s="468"/>
      <c r="E305" s="468"/>
      <c r="F305" s="468"/>
      <c r="G305" s="469"/>
      <c r="H305" s="470"/>
      <c r="I305" s="471" t="s">
        <v>664</v>
      </c>
      <c r="J305" s="472">
        <f>SUM(J10:J304)/2</f>
        <v>2238689669.0938067</v>
      </c>
    </row>
  </sheetData>
  <mergeCells count="6">
    <mergeCell ref="C260:I260"/>
    <mergeCell ref="C5:D6"/>
    <mergeCell ref="G5:J6"/>
    <mergeCell ref="C7:H8"/>
    <mergeCell ref="I8:J8"/>
    <mergeCell ref="C157:J157"/>
  </mergeCells>
  <conditionalFormatting sqref="A5:A9">
    <cfRule type="duplicateValues" dxfId="42" priority="67"/>
  </conditionalFormatting>
  <conditionalFormatting sqref="A10">
    <cfRule type="duplicateValues" dxfId="41" priority="62"/>
  </conditionalFormatting>
  <conditionalFormatting sqref="A14:A155">
    <cfRule type="duplicateValues" dxfId="40" priority="61"/>
  </conditionalFormatting>
  <conditionalFormatting sqref="A265:A278">
    <cfRule type="duplicateValues" dxfId="39" priority="59"/>
  </conditionalFormatting>
  <conditionalFormatting sqref="A283:A296">
    <cfRule type="duplicateValues" dxfId="38" priority="57"/>
  </conditionalFormatting>
  <conditionalFormatting sqref="A301">
    <cfRule type="duplicateValues" dxfId="37" priority="55"/>
  </conditionalFormatting>
  <conditionalFormatting sqref="C7">
    <cfRule type="cellIs" dxfId="36" priority="65" stopIfTrue="1" operator="equal">
      <formula>"ESCRIBA AQUÍ EL NOMBRE DE LA OBRA"</formula>
    </cfRule>
  </conditionalFormatting>
  <conditionalFormatting sqref="E5:E9">
    <cfRule type="duplicateValues" dxfId="35" priority="68"/>
  </conditionalFormatting>
  <conditionalFormatting sqref="E10">
    <cfRule type="duplicateValues" dxfId="34" priority="63"/>
  </conditionalFormatting>
  <conditionalFormatting sqref="E14:E155">
    <cfRule type="duplicateValues" dxfId="33" priority="60"/>
  </conditionalFormatting>
  <conditionalFormatting sqref="E158">
    <cfRule type="duplicateValues" dxfId="32" priority="26"/>
  </conditionalFormatting>
  <conditionalFormatting sqref="E187">
    <cfRule type="duplicateValues" dxfId="31" priority="25"/>
  </conditionalFormatting>
  <conditionalFormatting sqref="E209">
    <cfRule type="duplicateValues" dxfId="30" priority="24"/>
  </conditionalFormatting>
  <conditionalFormatting sqref="E210">
    <cfRule type="duplicateValues" dxfId="29" priority="23"/>
  </conditionalFormatting>
  <conditionalFormatting sqref="E211:E213 E226:E227 E240 E247 E244 E237 E235">
    <cfRule type="duplicateValues" dxfId="28" priority="22"/>
  </conditionalFormatting>
  <conditionalFormatting sqref="E214">
    <cfRule type="duplicateValues" dxfId="27" priority="21"/>
  </conditionalFormatting>
  <conditionalFormatting sqref="E215">
    <cfRule type="duplicateValues" dxfId="26" priority="13"/>
  </conditionalFormatting>
  <conditionalFormatting sqref="E216">
    <cfRule type="duplicateValues" dxfId="25" priority="9"/>
  </conditionalFormatting>
  <conditionalFormatting sqref="E217:E221">
    <cfRule type="duplicateValues" dxfId="24" priority="10"/>
  </conditionalFormatting>
  <conditionalFormatting sqref="E222:E224">
    <cfRule type="duplicateValues" dxfId="23" priority="7"/>
  </conditionalFormatting>
  <conditionalFormatting sqref="E225">
    <cfRule type="duplicateValues" dxfId="22" priority="2"/>
  </conditionalFormatting>
  <conditionalFormatting sqref="E228">
    <cfRule type="duplicateValues" dxfId="21" priority="12"/>
  </conditionalFormatting>
  <conditionalFormatting sqref="E229:E230">
    <cfRule type="duplicateValues" dxfId="20" priority="8"/>
  </conditionalFormatting>
  <conditionalFormatting sqref="E231:E232">
    <cfRule type="duplicateValues" dxfId="19" priority="6"/>
  </conditionalFormatting>
  <conditionalFormatting sqref="E233:E234">
    <cfRule type="duplicateValues" dxfId="18" priority="5"/>
  </conditionalFormatting>
  <conditionalFormatting sqref="E236">
    <cfRule type="duplicateValues" dxfId="17" priority="17"/>
  </conditionalFormatting>
  <conditionalFormatting sqref="E238">
    <cfRule type="duplicateValues" dxfId="16" priority="20"/>
  </conditionalFormatting>
  <conditionalFormatting sqref="E239">
    <cfRule type="duplicateValues" dxfId="15" priority="14"/>
  </conditionalFormatting>
  <conditionalFormatting sqref="E241">
    <cfRule type="duplicateValues" dxfId="14" priority="18"/>
  </conditionalFormatting>
  <conditionalFormatting sqref="E242">
    <cfRule type="duplicateValues" dxfId="13" priority="15"/>
  </conditionalFormatting>
  <conditionalFormatting sqref="E243">
    <cfRule type="duplicateValues" dxfId="12" priority="11"/>
  </conditionalFormatting>
  <conditionalFormatting sqref="E245">
    <cfRule type="duplicateValues" dxfId="11" priority="19"/>
  </conditionalFormatting>
  <conditionalFormatting sqref="E246">
    <cfRule type="duplicateValues" dxfId="10" priority="16"/>
  </conditionalFormatting>
  <conditionalFormatting sqref="E248">
    <cfRule type="duplicateValues" dxfId="9" priority="4"/>
  </conditionalFormatting>
  <conditionalFormatting sqref="E249">
    <cfRule type="duplicateValues" dxfId="8" priority="3"/>
  </conditionalFormatting>
  <conditionalFormatting sqref="E250:E251 E188:E208 E159:E186">
    <cfRule type="duplicateValues" dxfId="7" priority="73"/>
  </conditionalFormatting>
  <conditionalFormatting sqref="E252:E259">
    <cfRule type="duplicateValues" dxfId="6" priority="76"/>
  </conditionalFormatting>
  <conditionalFormatting sqref="E261">
    <cfRule type="duplicateValues" dxfId="5" priority="72"/>
  </conditionalFormatting>
  <conditionalFormatting sqref="E265:E278">
    <cfRule type="duplicateValues" dxfId="4" priority="58"/>
  </conditionalFormatting>
  <conditionalFormatting sqref="E283:E296">
    <cfRule type="duplicateValues" dxfId="3" priority="56"/>
  </conditionalFormatting>
  <conditionalFormatting sqref="E301">
    <cfRule type="duplicateValues" dxfId="2" priority="54"/>
  </conditionalFormatting>
  <conditionalFormatting sqref="I7">
    <cfRule type="expression" dxfId="1" priority="66" stopIfTrue="1">
      <formula>$J$7=0</formula>
    </cfRule>
  </conditionalFormatting>
  <conditionalFormatting sqref="J7">
    <cfRule type="cellIs" dxfId="0" priority="64" stopIfTrue="1" operator="equal">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PRESUPUESTO</vt:lpstr>
      <vt:lpstr>ANALISIS</vt:lpstr>
      <vt:lpstr>INSUMOS</vt:lpstr>
      <vt:lpstr>Adm</vt:lpstr>
      <vt:lpstr>Imprev</vt:lpstr>
      <vt:lpstr>IvaSUtl</vt:lpstr>
      <vt:lpstr>SbtPpto</vt:lpstr>
      <vt:lpstr>TtlCD</vt:lpstr>
      <vt:lpstr>Utilidad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cp:lastModifiedBy>
  <dcterms:created xsi:type="dcterms:W3CDTF">2021-10-25T16:55:32Z</dcterms:created>
  <dcterms:modified xsi:type="dcterms:W3CDTF">2024-08-30T12:26:10Z</dcterms:modified>
</cp:coreProperties>
</file>